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по 11.04.25 вкл." sheetId="1" state="visible" r:id="rId1"/>
  </sheets>
  <definedNames>
    <definedName name="_xlnm._FilterDatabase" localSheetId="0" hidden="1">'по 11.04.25 вкл.'!$A$4:$R$80</definedName>
    <definedName name="Print_Titles" localSheetId="0" hidden="0">'по 11.04.25 вкл.'!$3:$4</definedName>
    <definedName name="_xlnm.Print_Area" localSheetId="0">'по 11.04.25 вкл.'!$A$1:$R$80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'по 11.04.25 вкл.'!$A$4:$R$80</definedName>
  </definedNames>
  <calcPr/>
</workbook>
</file>

<file path=xl/sharedStrings.xml><?xml version="1.0" encoding="utf-8"?>
<sst xmlns="http://schemas.openxmlformats.org/spreadsheetml/2006/main" count="158" uniqueCount="158">
  <si>
    <t xml:space="preserve">Оперативный анализ  поступления доходов бюджета города Перми в 2025 году </t>
  </si>
  <si>
    <t>тыс.руб.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</si>
  <si>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</si>
  <si>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</si>
  <si>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</si>
  <si>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</si>
  <si>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</si>
  <si>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2024 года по 11.04.2024 вкл. (в соп. усл. 2025г)</t>
  </si>
  <si>
    <t xml:space="preserve">ПЛАН на 2025 год </t>
  </si>
  <si>
    <t xml:space="preserve">ФАКТ 2025 года</t>
  </si>
  <si>
    <t>ОТКЛОНЕНИЕ</t>
  </si>
  <si>
    <t xml:space="preserve">%,  факт 2025г./ факт 2024г.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</si>
  <si>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</si>
  <si>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</si>
  <si>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</si>
  <si>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2025 год </t>
  </si>
  <si>
    <t xml:space="preserve">январь- апрель</t>
  </si>
  <si>
    <t>апрель</t>
  </si>
  <si>
    <t xml:space="preserve">с нач. года на 14.04.2025 (по 11.04.2025 вкл.) </t>
  </si>
  <si>
    <t xml:space="preserve">факта 2025 года от факта 2024 года</t>
  </si>
  <si>
    <t xml:space="preserve">факта отч. пер. от плана отч. пер.</t>
  </si>
  <si>
    <t xml:space="preserve">факта 2025г.                от плана 2025г.</t>
  </si>
  <si>
    <t xml:space="preserve">факта за апрель от плана апрель</t>
  </si>
  <si>
    <t xml:space="preserve">НАЛОГОВЫЕ ДОХОДЫ</t>
  </si>
  <si>
    <t>ДЭПП</t>
  </si>
  <si>
    <t xml:space="preserve">101 02000 01 0000 110</t>
  </si>
  <si>
    <t xml:space="preserve">НДФЛ </t>
  </si>
  <si>
    <t>ДДиБ</t>
  </si>
  <si>
    <t xml:space="preserve">103 02000 01 0000 110</t>
  </si>
  <si>
    <t xml:space="preserve">Акцизы по подакцизным товарам</t>
  </si>
  <si>
    <t xml:space="preserve">103 03000 01 0000 110</t>
  </si>
  <si>
    <t xml:space="preserve">Туристический налог</t>
  </si>
  <si>
    <t xml:space="preserve">105 01000 01 0000 110</t>
  </si>
  <si>
    <t>УСН</t>
  </si>
  <si>
    <t xml:space="preserve">105 02000 02 0000 110</t>
  </si>
  <si>
    <t>ЕНВД</t>
  </si>
  <si>
    <t xml:space="preserve">105 03000 01 0000 110</t>
  </si>
  <si>
    <t xml:space="preserve">Единый сельскохозяйственный налог</t>
  </si>
  <si>
    <t xml:space="preserve">105 04000 01 0000 110</t>
  </si>
  <si>
    <t>Патент</t>
  </si>
  <si>
    <t>ДЗО</t>
  </si>
  <si>
    <t xml:space="preserve">106 01020 04 0000 110</t>
  </si>
  <si>
    <t xml:space="preserve">Налог на имущество физических лиц</t>
  </si>
  <si>
    <t xml:space="preserve">106 06000 00 0000 110</t>
  </si>
  <si>
    <t xml:space="preserve">Земельный налог </t>
  </si>
  <si>
    <t xml:space="preserve">108 03010 01 0000 110</t>
  </si>
  <si>
    <t xml:space="preserve">Государственная пошлина</t>
  </si>
  <si>
    <t xml:space="preserve">109 00000 00 0000 000</t>
  </si>
  <si>
    <t xml:space="preserve">Задолженность по отмененным налогам</t>
  </si>
  <si>
    <t xml:space="preserve">НЕНАЛОГОВЫЕ ДОХОДЫ</t>
  </si>
  <si>
    <t>944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</si>
  <si>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</si>
  <si>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</si>
  <si>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</si>
  <si>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</si>
  <si>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</si>
  <si>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</si>
  <si>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ИТОГО ПО АДМИНИСТРАТОРУ</t>
  </si>
  <si>
    <t xml:space="preserve">111 09080 04 1000 120</t>
  </si>
  <si>
    <t xml:space="preserve">Плата по договорам на размещение рекламных конструкций</t>
  </si>
  <si>
    <t xml:space="preserve">111 09080 04 2000 120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</si>
  <si>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</si>
  <si>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</si>
  <si>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</si>
  <si>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</si>
  <si>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</si>
  <si>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</si>
  <si>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</si>
  <si>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</si>
  <si>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</si>
  <si>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114 02043 04 0000 440</t>
  </si>
  <si>
    <t xml:space="preserve">Доходы от реализации иного имущества</t>
  </si>
  <si>
    <t xml:space="preserve">114 13040 04 0000 410</t>
  </si>
  <si>
    <t xml:space="preserve">Доходы  от реализации мун. имущества, в т.ч.: </t>
  </si>
  <si>
    <t xml:space="preserve">114 13040 04 1000 410</t>
  </si>
  <si>
    <t xml:space="preserve">178-ФЗ </t>
  </si>
  <si>
    <t xml:space="preserve">114 13040 04 2000 410</t>
  </si>
  <si>
    <t xml:space="preserve">НДС по 178-ФЗ</t>
  </si>
  <si>
    <t xml:space="preserve">114 13040 04 3000 410</t>
  </si>
  <si>
    <t>159-ФЗ</t>
  </si>
  <si>
    <t>992</t>
  </si>
  <si>
    <t xml:space="preserve">111 05012 04 1000 120</t>
  </si>
  <si>
    <t xml:space="preserve">Арендная плата за земельные участки до разграничения</t>
  </si>
  <si>
    <t xml:space="preserve">111 05012 04 1020 120</t>
  </si>
  <si>
    <t xml:space="preserve">Средства от продажи права на заключение договоров аренды земельных участков до разграничения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</si>
  <si>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</si>
  <si>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</si>
  <si>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111 05024 04 1020 120</t>
  </si>
  <si>
    <t xml:space="preserve">Средства от продажи права на заключение договоров аренды земельных участков, находящиеся в собст. ГО</t>
  </si>
  <si>
    <t xml:space="preserve">111 05300 00 0000 120</t>
  </si>
  <si>
    <t xml:space="preserve">Плата по соглашениям об установлении сервитута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</si>
  <si>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</si>
  <si>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</si>
  <si>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</si>
  <si>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 до разграничения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</si>
  <si>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</si>
  <si>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</si>
  <si>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</si>
  <si>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до разграничения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</si>
  <si>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</si>
  <si>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собст. ГО</t>
  </si>
  <si>
    <t xml:space="preserve">117 05040 ,  111 09044 </t>
  </si>
  <si>
    <t xml:space="preserve">Плата за фактическое пользование земельными участками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</si>
  <si>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</si>
  <si>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</si>
  <si>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</si>
  <si>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</si>
  <si>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</si>
  <si>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</si>
  <si>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</si>
  <si>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</si>
  <si>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</si>
  <si>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</si>
  <si>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</si>
  <si>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Плата за найм</t>
  </si>
  <si>
    <t xml:space="preserve">114 01040 04 0000 410</t>
  </si>
  <si>
    <t xml:space="preserve">Доходы от продажи квартир</t>
  </si>
  <si>
    <t xml:space="preserve">915, 048</t>
  </si>
  <si>
    <t>УЭ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</si>
  <si>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</si>
  <si>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</si>
  <si>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</si>
  <si>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</si>
  <si>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</si>
  <si>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</si>
  <si>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</si>
  <si>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</si>
  <si>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</si>
  <si>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</si>
  <si>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</si>
  <si>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</si>
  <si>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</si>
  <si>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</si>
  <si>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</si>
  <si>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</si>
  <si>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</si>
  <si>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</si>
  <si>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</si>
  <si>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>Дотации</t>
  </si>
  <si>
    <t xml:space="preserve">202 20000 00 0000 000</t>
  </si>
  <si>
    <t xml:space="preserve">Субсидии от других бюджетов бюджетной системы РФ *   </t>
  </si>
  <si>
    <t xml:space="preserve">202 30000 00 0000 000</t>
  </si>
  <si>
    <t xml:space="preserve">Субвенции от других бюджетов бюджетной системы РФ*</t>
  </si>
  <si>
    <t xml:space="preserve">202 40000 00 0000 000</t>
  </si>
  <si>
    <t xml:space="preserve">Иные межбюджетные трансферты  *</t>
  </si>
  <si>
    <t xml:space="preserve">203 04099 04 0000 150</t>
  </si>
  <si>
    <t xml:space="preserve">Прочие безвозмездные поступления от государственных (муниципальных) организаций</t>
  </si>
  <si>
    <t xml:space="preserve">207 04050 04 0000 150</t>
  </si>
  <si>
    <t xml:space="preserve">Прочие безвозмездные поступления</t>
  </si>
  <si>
    <t xml:space="preserve">208 04000 04 0000 150</t>
  </si>
  <si>
    <t xml:space="preserve">Перечисления из бюджетов ГО (в бюджеты ГО) для осуществления возврата (зачета) излишне уплаченных или излишне взысканных сумм налогов</t>
  </si>
  <si>
    <t xml:space="preserve">218 04000 00 0000 000</t>
  </si>
  <si>
    <t xml:space="preserve">Доходы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</si>
  <si>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</si>
  <si>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</si>
  <si>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</si>
  <si>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</si>
  <si>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* Уточненный план по субвенциям, субсидиям и иным межбюджетным трансфертам на текущую дату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</si>
</sst>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_р_."/>
    <numFmt numFmtId="166" formatCode="#,##0_р_."/>
    <numFmt numFmtId="167" formatCode="#,##0.00_р_."/>
  </numFmts>
  <fonts count="28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name val="Calibri"/>
    </font>
    <font>
      <sz val="11.000000"/>
      <color theme="1"/>
      <name val="Calibri"/>
      <scheme val="minor"/>
    </font>
    <font>
      <sz val="14.000000"/>
      <color theme="1"/>
      <name val="Times New Roman"/>
    </font>
    <font>
      <sz val="14.000000"/>
      <color indexed="2"/>
      <name val="Times New Roman"/>
    </font>
    <font>
      <sz val="11.000000"/>
      <color theme="1"/>
      <name val="Times New Roman"/>
    </font>
    <font>
      <sz val="8.000000"/>
      <name val="Times New Roman"/>
    </font>
    <font>
      <sz val="14.000000"/>
      <name val="Times New Roman"/>
    </font>
    <font>
      <sz val="11.000000"/>
      <name val="Times New Roman"/>
    </font>
    <font>
      <sz val="12.000000"/>
      <name val="Times New Roman"/>
    </font>
    <font>
      <b/>
      <sz val="12.000000"/>
      <color theme="1"/>
      <name val="Times New Roman"/>
    </font>
    <font>
      <b/>
      <sz val="12.000000"/>
      <color indexed="2"/>
      <name val="Times New Roman"/>
    </font>
    <font>
      <b/>
      <sz val="12.000000"/>
      <name val="Times New Roman"/>
    </font>
    <font>
      <b/>
      <sz val="11.000000"/>
      <name val="Times New Roman"/>
    </font>
    <font>
      <b/>
      <sz val="14.000000"/>
      <name val="Times New Roman"/>
    </font>
    <font>
      <b/>
      <sz val="14.000000"/>
      <color indexed="2"/>
      <name val="Times New Roman"/>
    </font>
    <font>
      <b/>
      <sz val="8.000000"/>
      <name val="Times New Roman"/>
    </font>
    <font>
      <i/>
      <sz val="11.000000"/>
      <color theme="1"/>
      <name val="Times New Roman"/>
    </font>
    <font>
      <i/>
      <sz val="11.000000"/>
      <color indexed="2"/>
      <name val="Times New Roman"/>
    </font>
    <font>
      <i/>
      <sz val="11.000000"/>
      <name val="Times New Roman"/>
    </font>
    <font>
      <i/>
      <sz val="12.000000"/>
      <color theme="1"/>
      <name val="Times New Roman"/>
    </font>
    <font>
      <i/>
      <sz val="14.000000"/>
      <color indexed="2"/>
      <name val="Times New Roman"/>
    </font>
    <font>
      <i/>
      <sz val="8.000000"/>
      <name val="Times New Roman"/>
    </font>
    <font>
      <i/>
      <sz val="12.000000"/>
      <name val="Times New Roman"/>
    </font>
    <font>
      <i/>
      <sz val="14.000000"/>
      <name val="Times New Roman"/>
    </font>
    <font>
      <sz val="13.00000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11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</borders>
  <cellStyleXfs count="109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2" borderId="0" numFmtId="0" applyNumberFormat="1" applyFont="1" applyFill="1" applyBorder="1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12">
    <xf fontId="0" fillId="0" borderId="0" numFmtId="0" xfId="0"/>
    <xf fontId="5" fillId="0" borderId="0" numFmtId="0" xfId="0" applyFont="1" applyAlignment="1">
      <alignment vertical="center"/>
    </xf>
    <xf fontId="6" fillId="0" borderId="0" numFmtId="0" xfId="0" applyFont="1" applyAlignment="1">
      <alignment vertical="center"/>
    </xf>
    <xf fontId="7" fillId="0" borderId="0" numFmtId="0" xfId="0" applyFont="1" applyAlignment="1">
      <alignment vertical="top"/>
    </xf>
    <xf fontId="8" fillId="0" borderId="0" numFmtId="0" xfId="0" applyFont="1" applyAlignment="1">
      <alignment vertical="center"/>
    </xf>
    <xf fontId="9" fillId="0" borderId="0" numFmtId="162" xfId="0" applyNumberFormat="1" applyFont="1" applyAlignment="1">
      <alignment vertical="center"/>
    </xf>
    <xf fontId="5" fillId="0" borderId="0" numFmtId="162" xfId="0" applyNumberFormat="1" applyFont="1" applyAlignment="1">
      <alignment vertical="center"/>
    </xf>
    <xf fontId="5" fillId="0" borderId="0" numFmtId="163" xfId="0" applyNumberFormat="1" applyFont="1" applyAlignment="1">
      <alignment vertical="center"/>
    </xf>
    <xf fontId="6" fillId="0" borderId="0" numFmtId="163" xfId="0" applyNumberFormat="1" applyFont="1" applyAlignment="1">
      <alignment vertical="center"/>
    </xf>
    <xf fontId="9" fillId="0" borderId="0" numFmtId="0" xfId="0" applyFont="1" applyAlignment="1">
      <alignment horizontal="center" vertical="center" wrapText="1"/>
    </xf>
    <xf fontId="10" fillId="0" borderId="0" numFmtId="0" xfId="0" applyFont="1" applyAlignment="1">
      <alignment horizontal="center" vertical="top" wrapText="1"/>
    </xf>
    <xf fontId="8" fillId="0" borderId="0" numFmtId="0" xfId="0" applyFont="1" applyAlignment="1">
      <alignment vertical="center" wrapText="1"/>
    </xf>
    <xf fontId="9" fillId="0" borderId="0" numFmtId="162" xfId="0" applyNumberFormat="1" applyFont="1" applyAlignment="1">
      <alignment horizontal="center" vertical="center" wrapText="1"/>
    </xf>
    <xf fontId="6" fillId="0" borderId="0" numFmtId="49" xfId="0" applyNumberFormat="1" applyFont="1" applyAlignment="1">
      <alignment horizontal="center" vertical="center" wrapText="1"/>
    </xf>
    <xf fontId="10" fillId="0" borderId="1" numFmtId="0" xfId="0" applyFont="1" applyBorder="1" applyAlignment="1">
      <alignment horizontal="center" vertical="top" wrapText="1"/>
    </xf>
    <xf fontId="8" fillId="0" borderId="0" numFmtId="0" xfId="0" applyFont="1" applyAlignment="1">
      <alignment horizontal="center" vertical="center" wrapText="1"/>
    </xf>
    <xf fontId="9" fillId="0" borderId="1" numFmtId="0" xfId="0" applyFont="1" applyBorder="1" applyAlignment="1">
      <alignment horizontal="center" vertical="center" wrapText="1"/>
    </xf>
    <xf fontId="9" fillId="0" borderId="0" numFmtId="163" xfId="0" applyNumberFormat="1" applyFont="1" applyAlignment="1">
      <alignment horizontal="center" vertical="center" wrapText="1"/>
    </xf>
    <xf fontId="6" fillId="0" borderId="0" numFmtId="163" xfId="0" applyNumberFormat="1" applyFont="1" applyAlignment="1">
      <alignment horizontal="center" vertical="center" wrapText="1"/>
    </xf>
    <xf fontId="11" fillId="0" borderId="0" numFmtId="0" xfId="0" applyFont="1" applyAlignment="1">
      <alignment horizontal="right" vertical="center" wrapText="1"/>
    </xf>
    <xf fontId="11" fillId="0" borderId="0" numFmtId="0" xfId="0" applyFont="1" applyAlignment="1">
      <alignment horizontal="right" vertical="center"/>
    </xf>
    <xf fontId="12" fillId="0" borderId="0" numFmtId="0" xfId="0" applyFont="1" applyAlignment="1">
      <alignment vertical="center"/>
    </xf>
    <xf fontId="13" fillId="0" borderId="2" numFmtId="49" xfId="0" applyNumberFormat="1" applyFont="1" applyBorder="1" applyAlignment="1">
      <alignment horizontal="center" vertical="center" wrapText="1"/>
    </xf>
    <xf fontId="14" fillId="0" borderId="2" numFmtId="0" xfId="0" applyFont="1" applyBorder="1" applyAlignment="1">
      <alignment horizontal="center" vertical="center" wrapText="1"/>
    </xf>
    <xf fontId="14" fillId="0" borderId="3" numFmtId="49" xfId="0" applyNumberFormat="1" applyFont="1" applyBorder="1" applyAlignment="1">
      <alignment horizontal="center" vertical="center" wrapText="1"/>
    </xf>
    <xf fontId="14" fillId="0" borderId="4" numFmtId="0" xfId="0" applyFont="1" applyBorder="1" applyAlignment="1">
      <alignment horizontal="center" vertical="center" wrapText="1"/>
    </xf>
    <xf fontId="15" fillId="0" borderId="5" numFmtId="162" xfId="0" applyNumberFormat="1" applyFont="1" applyBorder="1" applyAlignment="1">
      <alignment horizontal="center" vertical="center" wrapText="1"/>
    </xf>
    <xf fontId="14" fillId="0" borderId="6" numFmtId="162" xfId="0" applyNumberFormat="1" applyFont="1" applyBorder="1" applyAlignment="1">
      <alignment horizontal="center" vertical="center" wrapText="1"/>
    </xf>
    <xf fontId="14" fillId="0" borderId="5" numFmtId="162" xfId="0" applyNumberFormat="1" applyFont="1" applyBorder="1" applyAlignment="1">
      <alignment horizontal="center" vertical="center" wrapText="1"/>
    </xf>
    <xf fontId="14" fillId="0" borderId="6" numFmtId="163" xfId="0" applyNumberFormat="1" applyFont="1" applyBorder="1" applyAlignment="1">
      <alignment horizontal="center" vertical="center" wrapText="1"/>
    </xf>
    <xf fontId="14" fillId="0" borderId="7" numFmtId="0" xfId="0" applyFont="1" applyBorder="1" applyAlignment="1">
      <alignment horizontal="center" vertical="top" wrapText="1"/>
    </xf>
    <xf fontId="14" fillId="0" borderId="2" numFmtId="164" xfId="105" applyNumberFormat="1" applyFont="1" applyBorder="1" applyAlignment="1" applyProtection="1">
      <alignment horizontal="center" vertical="top" wrapText="1"/>
    </xf>
    <xf fontId="14" fillId="0" borderId="2" numFmtId="0" xfId="0" applyFont="1" applyBorder="1" applyAlignment="1">
      <alignment horizontal="center" vertical="top" wrapText="1"/>
    </xf>
    <xf fontId="13" fillId="0" borderId="3" numFmtId="49" xfId="0" applyNumberFormat="1" applyFont="1" applyBorder="1" applyAlignment="1">
      <alignment horizontal="center" vertical="center" wrapText="1"/>
    </xf>
    <xf fontId="14" fillId="0" borderId="3" numFmtId="0" xfId="0" applyFont="1" applyBorder="1" applyAlignment="1">
      <alignment horizontal="center" vertical="center" wrapText="1"/>
    </xf>
    <xf fontId="14" fillId="0" borderId="8" numFmtId="49" xfId="0" applyNumberFormat="1" applyFont="1" applyBorder="1" applyAlignment="1">
      <alignment horizontal="center" vertical="center" wrapText="1"/>
    </xf>
    <xf fontId="14" fillId="0" borderId="9" numFmtId="0" xfId="0" applyFont="1" applyBorder="1" applyAlignment="1">
      <alignment horizontal="center" vertical="center" wrapText="1"/>
    </xf>
    <xf fontId="15" fillId="0" borderId="6" numFmtId="162" xfId="0" applyNumberFormat="1" applyFont="1" applyBorder="1" applyAlignment="1">
      <alignment horizontal="center" vertical="center" wrapText="1"/>
    </xf>
    <xf fontId="15" fillId="0" borderId="6" numFmtId="163" xfId="0" applyNumberFormat="1" applyFont="1" applyBorder="1" applyAlignment="1">
      <alignment horizontal="center" vertical="top" wrapText="1"/>
    </xf>
    <xf fontId="14" fillId="0" borderId="6" numFmtId="162" xfId="0" applyNumberFormat="1" applyFont="1" applyBorder="1" applyAlignment="1">
      <alignment horizontal="center" vertical="top" wrapText="1"/>
    </xf>
    <xf fontId="14" fillId="0" borderId="10" numFmtId="0" xfId="0" applyFont="1" applyBorder="1" applyAlignment="1">
      <alignment horizontal="center" vertical="top" wrapText="1"/>
    </xf>
    <xf fontId="14" fillId="0" borderId="3" numFmtId="164" xfId="105" applyNumberFormat="1" applyFont="1" applyBorder="1" applyAlignment="1" applyProtection="1">
      <alignment horizontal="center" vertical="top" wrapText="1"/>
    </xf>
    <xf fontId="14" fillId="0" borderId="3" numFmtId="0" xfId="0" applyFont="1" applyBorder="1" applyAlignment="1">
      <alignment horizontal="center" vertical="top" wrapText="1"/>
    </xf>
    <xf fontId="16" fillId="0" borderId="0" numFmtId="0" xfId="0" applyFont="1" applyAlignment="1">
      <alignment vertical="center"/>
    </xf>
    <xf fontId="17" fillId="0" borderId="6" numFmtId="49" xfId="0" applyNumberFormat="1" applyFont="1" applyBorder="1" applyAlignment="1">
      <alignment horizontal="center" vertical="center" wrapText="1"/>
    </xf>
    <xf fontId="15" fillId="0" borderId="6" numFmtId="0" xfId="0" applyFont="1" applyBorder="1" applyAlignment="1">
      <alignment horizontal="center" vertical="top" wrapText="1"/>
    </xf>
    <xf fontId="18" fillId="0" borderId="6" numFmtId="49" xfId="0" applyNumberFormat="1" applyFont="1" applyBorder="1" applyAlignment="1">
      <alignment horizontal="center" vertical="center" wrapText="1"/>
    </xf>
    <xf fontId="16" fillId="0" borderId="6" numFmtId="0" xfId="0" applyFont="1" applyBorder="1" applyAlignment="1">
      <alignment vertical="center" wrapText="1"/>
    </xf>
    <xf fontId="16" fillId="0" borderId="6" numFmtId="162" xfId="0" applyNumberFormat="1" applyFont="1" applyBorder="1" applyAlignment="1">
      <alignment vertical="center" wrapText="1"/>
    </xf>
    <xf fontId="16" fillId="0" borderId="6" numFmtId="164" xfId="0" applyNumberFormat="1" applyFont="1" applyBorder="1" applyAlignment="1">
      <alignment horizontal="right" vertical="center" wrapText="1"/>
    </xf>
    <xf fontId="6" fillId="0" borderId="6" numFmtId="49" xfId="0" applyNumberFormat="1" applyFont="1" applyBorder="1" applyAlignment="1">
      <alignment horizontal="center" vertical="center" wrapText="1"/>
    </xf>
    <xf fontId="10" fillId="0" borderId="6" numFmtId="0" xfId="0" applyFont="1" applyBorder="1" applyAlignment="1">
      <alignment horizontal="center" vertical="top" wrapText="1"/>
    </xf>
    <xf fontId="8" fillId="0" borderId="6" numFmtId="49" xfId="0" applyNumberFormat="1" applyFont="1" applyBorder="1" applyAlignment="1">
      <alignment horizontal="center" vertical="center" wrapText="1"/>
    </xf>
    <xf fontId="9" fillId="0" borderId="6" numFmtId="0" xfId="0" applyFont="1" applyBorder="1" applyAlignment="1">
      <alignment vertical="center" wrapText="1"/>
    </xf>
    <xf fontId="9" fillId="0" borderId="6" numFmtId="162" xfId="0" applyNumberFormat="1" applyFont="1" applyBorder="1" applyAlignment="1">
      <alignment horizontal="right" vertical="center" wrapText="1"/>
    </xf>
    <xf fontId="9" fillId="0" borderId="6" numFmtId="4" xfId="0" applyNumberFormat="1" applyFont="1" applyBorder="1" applyAlignment="1">
      <alignment horizontal="right" vertical="center" wrapText="1"/>
    </xf>
    <xf fontId="9" fillId="0" borderId="6" numFmtId="164" xfId="0" applyNumberFormat="1" applyFont="1" applyBorder="1" applyAlignment="1">
      <alignment horizontal="right" vertical="center" wrapText="1"/>
    </xf>
    <xf fontId="9" fillId="0" borderId="6" numFmtId="162" xfId="0" applyNumberFormat="1" applyFont="1" applyBorder="1" applyAlignment="1">
      <alignment vertical="center" wrapText="1"/>
    </xf>
    <xf fontId="9" fillId="0" borderId="6" numFmtId="4" xfId="0" applyNumberFormat="1" applyFont="1" applyBorder="1" applyAlignment="1">
      <alignment vertical="center" wrapText="1"/>
    </xf>
    <xf fontId="15" fillId="0" borderId="6" numFmtId="49" xfId="0" applyNumberFormat="1" applyFont="1" applyBorder="1" applyAlignment="1">
      <alignment horizontal="center" vertical="top" wrapText="1"/>
    </xf>
    <xf fontId="16" fillId="0" borderId="6" numFmtId="165" xfId="0" applyNumberFormat="1" applyFont="1" applyBorder="1" applyAlignment="1">
      <alignment vertical="center" wrapText="1"/>
    </xf>
    <xf fontId="16" fillId="0" borderId="6" numFmtId="162" xfId="0" applyNumberFormat="1" applyFont="1" applyBorder="1" applyAlignment="1">
      <alignment horizontal="right" vertical="center" wrapText="1"/>
    </xf>
    <xf fontId="8" fillId="0" borderId="6" numFmtId="0" xfId="0" applyFont="1" applyBorder="1" applyAlignment="1">
      <alignment horizontal="center" vertical="center"/>
    </xf>
    <xf fontId="9" fillId="0" borderId="6" numFmtId="165" xfId="0" applyNumberFormat="1" applyFont="1" applyBorder="1" applyAlignment="1">
      <alignment vertical="center" wrapText="1"/>
    </xf>
    <xf fontId="19" fillId="0" borderId="0" numFmtId="0" xfId="0" applyFont="1" applyAlignment="1">
      <alignment vertical="center"/>
    </xf>
    <xf fontId="20" fillId="0" borderId="6" numFmtId="49" xfId="0" applyNumberFormat="1" applyFont="1" applyBorder="1" applyAlignment="1">
      <alignment horizontal="center" vertical="center" wrapText="1"/>
    </xf>
    <xf fontId="21" fillId="0" borderId="6" numFmtId="0" xfId="0" applyFont="1" applyBorder="1" applyAlignment="1">
      <alignment horizontal="center" vertical="top" wrapText="1"/>
    </xf>
    <xf fontId="21" fillId="0" borderId="6" numFmtId="49" xfId="0" applyNumberFormat="1" applyFont="1" applyBorder="1" applyAlignment="1">
      <alignment horizontal="center" vertical="center" wrapText="1"/>
    </xf>
    <xf fontId="21" fillId="0" borderId="6" numFmtId="0" xfId="0" applyFont="1" applyBorder="1" applyAlignment="1">
      <alignment vertical="center" wrapText="1"/>
    </xf>
    <xf fontId="21" fillId="0" borderId="6" numFmtId="162" xfId="0" applyNumberFormat="1" applyFont="1" applyBorder="1" applyAlignment="1">
      <alignment horizontal="right" vertical="center" wrapText="1"/>
    </xf>
    <xf fontId="21" fillId="0" borderId="6" numFmtId="164" xfId="0" applyNumberFormat="1" applyFont="1" applyBorder="1" applyAlignment="1">
      <alignment horizontal="right" vertical="center" wrapText="1"/>
    </xf>
    <xf fontId="6" fillId="0" borderId="6" numFmtId="1" xfId="0" applyNumberFormat="1" applyFont="1" applyBorder="1" applyAlignment="1">
      <alignment horizontal="center" vertical="center" wrapText="1"/>
    </xf>
    <xf fontId="8" fillId="0" borderId="6" numFmtId="0" xfId="0" applyFont="1" applyBorder="1" applyAlignment="1">
      <alignment horizontal="center" vertical="center" wrapText="1"/>
    </xf>
    <xf fontId="9" fillId="0" borderId="6" numFmtId="0" xfId="0" applyFont="1" applyBorder="1" applyAlignment="1">
      <alignment horizontal="left" vertical="center" wrapText="1"/>
    </xf>
    <xf fontId="6" fillId="0" borderId="6" numFmtId="0" xfId="0" applyFont="1" applyBorder="1" applyAlignment="1">
      <alignment horizontal="center" vertical="center" wrapText="1"/>
    </xf>
    <xf fontId="20" fillId="0" borderId="6" numFmtId="0" xfId="0" applyFont="1" applyBorder="1" applyAlignment="1">
      <alignment horizontal="center" vertical="center" wrapText="1"/>
    </xf>
    <xf fontId="9" fillId="0" borderId="6" numFmtId="165" xfId="0" applyNumberFormat="1" applyFont="1" applyBorder="1" applyAlignment="1">
      <alignment horizontal="left" vertical="center" wrapText="1"/>
    </xf>
    <xf fontId="22" fillId="0" borderId="0" numFmtId="0" xfId="0" applyFont="1" applyAlignment="1">
      <alignment vertical="center"/>
    </xf>
    <xf fontId="23" fillId="0" borderId="6" numFmtId="49" xfId="0" applyNumberFormat="1" applyFont="1" applyBorder="1" applyAlignment="1">
      <alignment horizontal="center" vertical="center" wrapText="1"/>
    </xf>
    <xf fontId="24" fillId="0" borderId="6" numFmtId="0" xfId="0" applyFont="1" applyBorder="1" applyAlignment="1">
      <alignment horizontal="right" vertical="center"/>
    </xf>
    <xf fontId="25" fillId="0" borderId="6" numFmtId="0" xfId="0" applyFont="1" applyBorder="1" applyAlignment="1">
      <alignment horizontal="left" vertical="center" wrapText="1"/>
    </xf>
    <xf fontId="25" fillId="0" borderId="6" numFmtId="162" xfId="0" applyNumberFormat="1" applyFont="1" applyBorder="1" applyAlignment="1">
      <alignment horizontal="right" vertical="center" wrapText="1"/>
    </xf>
    <xf fontId="25" fillId="0" borderId="6" numFmtId="164" xfId="0" applyNumberFormat="1" applyFont="1" applyBorder="1" applyAlignment="1">
      <alignment horizontal="right" vertical="center" wrapText="1"/>
    </xf>
    <xf fontId="21" fillId="0" borderId="6" numFmtId="49" xfId="0" applyNumberFormat="1" applyFont="1" applyBorder="1" applyAlignment="1">
      <alignment horizontal="center" vertical="top" wrapText="1"/>
    </xf>
    <xf fontId="21" fillId="0" borderId="0" numFmtId="0" xfId="0" applyFont="1" applyAlignment="1">
      <alignment vertical="center"/>
    </xf>
    <xf fontId="21" fillId="0" borderId="6" numFmtId="162" xfId="0" applyNumberFormat="1" applyFont="1" applyBorder="1" applyAlignment="1">
      <alignment vertical="center" wrapText="1"/>
    </xf>
    <xf fontId="26" fillId="0" borderId="6" numFmtId="164" xfId="0" applyNumberFormat="1" applyFont="1" applyBorder="1" applyAlignment="1">
      <alignment horizontal="right" vertical="center" wrapText="1"/>
    </xf>
    <xf fontId="11" fillId="0" borderId="6" numFmtId="164" xfId="0" applyNumberFormat="1" applyFont="1" applyBorder="1" applyAlignment="1">
      <alignment horizontal="right" vertical="center" wrapText="1"/>
    </xf>
    <xf fontId="16" fillId="0" borderId="6" numFmtId="0" xfId="0" applyFont="1" applyBorder="1" applyAlignment="1">
      <alignment vertical="center"/>
    </xf>
    <xf fontId="15" fillId="0" borderId="6" numFmtId="165" xfId="0" applyNumberFormat="1" applyFont="1" applyBorder="1" applyAlignment="1">
      <alignment vertical="top"/>
    </xf>
    <xf fontId="18" fillId="0" borderId="6" numFmtId="165" xfId="0" applyNumberFormat="1" applyFont="1" applyBorder="1" applyAlignment="1">
      <alignment vertical="center"/>
    </xf>
    <xf fontId="16" fillId="0" borderId="6" numFmtId="166" xfId="0" applyNumberFormat="1" applyFont="1" applyBorder="1" applyAlignment="1">
      <alignment horizontal="center" vertical="center" wrapText="1"/>
    </xf>
    <xf fontId="17" fillId="0" borderId="6" numFmtId="49" xfId="0" applyNumberFormat="1" applyFont="1" applyBorder="1" applyAlignment="1">
      <alignment vertical="center" wrapText="1"/>
    </xf>
    <xf fontId="15" fillId="0" borderId="6" numFmtId="0" xfId="0" applyFont="1" applyBorder="1" applyAlignment="1">
      <alignment vertical="top" wrapText="1"/>
    </xf>
    <xf fontId="27" fillId="0" borderId="6" numFmtId="162" xfId="0" applyNumberFormat="1" applyFont="1" applyBorder="1" applyAlignment="1">
      <alignment vertical="center" wrapText="1"/>
    </xf>
    <xf fontId="9" fillId="0" borderId="0" numFmtId="162" xfId="0" applyNumberFormat="1" applyFont="1" applyAlignment="1">
      <alignment horizontal="right" vertical="center" wrapText="1"/>
    </xf>
    <xf fontId="27" fillId="0" borderId="6" numFmtId="0" xfId="0" applyFont="1" applyBorder="1" applyAlignment="1">
      <alignment horizontal="left" vertical="center" wrapText="1"/>
    </xf>
    <xf fontId="27" fillId="0" borderId="6" numFmtId="0" xfId="0" applyFont="1" applyBorder="1" applyAlignment="1">
      <alignment horizontal="left" vertical="top" wrapText="1"/>
    </xf>
    <xf fontId="9" fillId="0" borderId="6" numFmtId="164" xfId="0" applyNumberFormat="1" applyFont="1" applyBorder="1" applyAlignment="1">
      <alignment vertical="center" wrapText="1"/>
    </xf>
    <xf fontId="27" fillId="0" borderId="6" numFmtId="165" xfId="0" applyNumberFormat="1" applyFont="1" applyBorder="1" applyAlignment="1">
      <alignment vertical="center" wrapText="1"/>
    </xf>
    <xf fontId="17" fillId="0" borderId="6" numFmtId="0" xfId="0" applyFont="1" applyBorder="1" applyAlignment="1">
      <alignment vertical="center"/>
    </xf>
    <xf fontId="15" fillId="0" borderId="6" numFmtId="165" xfId="0" applyNumberFormat="1" applyFont="1" applyBorder="1" applyAlignment="1">
      <alignment vertical="top" wrapText="1"/>
    </xf>
    <xf fontId="18" fillId="0" borderId="6" numFmtId="165" xfId="0" applyNumberFormat="1" applyFont="1" applyBorder="1" applyAlignment="1">
      <alignment vertical="center" wrapText="1"/>
    </xf>
    <xf fontId="16" fillId="0" borderId="6" numFmtId="165" xfId="0" applyNumberFormat="1" applyFont="1" applyBorder="1" applyAlignment="1">
      <alignment horizontal="right" vertical="center" wrapText="1"/>
    </xf>
    <xf fontId="6" fillId="0" borderId="0" numFmtId="166" xfId="0" applyNumberFormat="1" applyFont="1" applyAlignment="1">
      <alignment horizontal="left" vertical="center"/>
    </xf>
    <xf fontId="11" fillId="0" borderId="0" numFmtId="167" xfId="0" applyNumberFormat="1" applyFont="1" applyAlignment="1">
      <alignment horizontal="left" vertical="top"/>
    </xf>
    <xf fontId="8" fillId="0" borderId="0" numFmtId="0" xfId="0" applyFont="1" applyAlignment="1">
      <alignment horizontal="center" vertical="center"/>
    </xf>
    <xf fontId="5" fillId="0" borderId="0" numFmtId="0" xfId="0" applyFont="1" applyAlignment="1">
      <alignment horizontal="left" vertical="center"/>
    </xf>
    <xf fontId="9" fillId="0" borderId="0" numFmtId="162" xfId="0" applyNumberFormat="1" applyFont="1" applyAlignment="1">
      <alignment horizontal="left" vertical="center"/>
    </xf>
    <xf fontId="5" fillId="0" borderId="0" numFmtId="162" xfId="0" applyNumberFormat="1" applyFont="1" applyAlignment="1">
      <alignment horizontal="left" vertical="center"/>
    </xf>
    <xf fontId="5" fillId="0" borderId="0" numFmtId="163" xfId="0" applyNumberFormat="1" applyFont="1" applyAlignment="1">
      <alignment horizontal="left" vertical="center"/>
    </xf>
    <xf fontId="6" fillId="0" borderId="0" numFmtId="163" xfId="0" applyNumberFormat="1" applyFont="1" applyAlignment="1">
      <alignment horizontal="left" vertical="center"/>
    </xf>
  </cellXfs>
  <cellStyles count="109">
    <cellStyle name="Денежный 2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3 2" xfId="6"/>
    <cellStyle name="Обычный 14" xfId="7"/>
    <cellStyle name="Обычный 14 2" xfId="8"/>
    <cellStyle name="Обычный 15" xfId="9"/>
    <cellStyle name="Обычный 16" xfId="10"/>
    <cellStyle name="Обычный 17" xfId="11"/>
    <cellStyle name="Обычный 18" xfId="12"/>
    <cellStyle name="Обычный 19" xfId="13"/>
    <cellStyle name="Обычный 2" xfId="14"/>
    <cellStyle name="Обычный 2 2" xfId="15"/>
    <cellStyle name="Обычный 2 3" xfId="16"/>
    <cellStyle name="Обычный 20" xfId="17"/>
    <cellStyle name="Обычный 21" xfId="18"/>
    <cellStyle name="Обычный 22" xfId="19"/>
    <cellStyle name="Обычный 22 2" xfId="20"/>
    <cellStyle name="Обычный 23" xfId="21"/>
    <cellStyle name="Обычный 24" xfId="22"/>
    <cellStyle name="Обычный 25" xfId="23"/>
    <cellStyle name="Обычный 26" xfId="24"/>
    <cellStyle name="Обычный 27" xfId="25"/>
    <cellStyle name="Обычный 28" xfId="26"/>
    <cellStyle name="Обычный 29" xfId="27"/>
    <cellStyle name="Обычный 3" xfId="28"/>
    <cellStyle name="Обычный 3 2" xfId="29"/>
    <cellStyle name="Обычный 3 3" xfId="30"/>
    <cellStyle name="Обычный 30" xfId="31"/>
    <cellStyle name="Обычный 31" xfId="32"/>
    <cellStyle name="Обычный 3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41"/>
    <cellStyle name="Обычный 40" xfId="42"/>
    <cellStyle name="Обычный 41" xfId="43"/>
    <cellStyle name="Обычный 42" xfId="44"/>
    <cellStyle name="Обычный 43" xfId="45"/>
    <cellStyle name="Обычный 44" xfId="46"/>
    <cellStyle name="Обычный 45" xfId="47"/>
    <cellStyle name="Обычный 46" xfId="48"/>
    <cellStyle name="Обычный 47" xfId="49"/>
    <cellStyle name="Обычный 48" xfId="50"/>
    <cellStyle name="Обычный 49" xfId="51"/>
    <cellStyle name="Обычный 5" xfId="52"/>
    <cellStyle name="Обычный 5 2" xfId="53"/>
    <cellStyle name="Обычный 50" xfId="54"/>
    <cellStyle name="Обычный 51" xfId="55"/>
    <cellStyle name="Обычный 52" xfId="56"/>
    <cellStyle name="Обычный 53" xfId="57"/>
    <cellStyle name="Обычный 54" xfId="58"/>
    <cellStyle name="Обычный 55" xfId="59"/>
    <cellStyle name="Обычный 56" xfId="60"/>
    <cellStyle name="Обычный 57" xfId="61"/>
    <cellStyle name="Обычный 58" xfId="62"/>
    <cellStyle name="Обычный 59" xfId="63"/>
    <cellStyle name="Обычный 6" xfId="64"/>
    <cellStyle name="Обычный 60" xfId="65"/>
    <cellStyle name="Обычный 61" xfId="66"/>
    <cellStyle name="Обычный 62" xfId="67"/>
    <cellStyle name="Обычный 63" xfId="68"/>
    <cellStyle name="Обычный 64" xfId="69"/>
    <cellStyle name="Обычный 65" xfId="70"/>
    <cellStyle name="Обычный 66" xfId="71"/>
    <cellStyle name="Обычный 67" xfId="72"/>
    <cellStyle name="Обычный 68" xfId="73"/>
    <cellStyle name="Обычный 69" xfId="74"/>
    <cellStyle name="Обычный 7" xfId="75"/>
    <cellStyle name="Обычный 70" xfId="76"/>
    <cellStyle name="Обычный 71" xfId="77"/>
    <cellStyle name="Обычный 72" xfId="78"/>
    <cellStyle name="Обычный 73" xfId="79"/>
    <cellStyle name="Обычный 73 2" xfId="80"/>
    <cellStyle name="Обычный 74" xfId="81"/>
    <cellStyle name="Обычный 75" xfId="82"/>
    <cellStyle name="Обычный 76" xfId="83"/>
    <cellStyle name="Обычный 77" xfId="84"/>
    <cellStyle name="Обычный 78" xfId="85"/>
    <cellStyle name="Обычный 79" xfId="86"/>
    <cellStyle name="Обычный 8" xfId="87"/>
    <cellStyle name="Обычный 80" xfId="88"/>
    <cellStyle name="Обычный 81" xfId="89"/>
    <cellStyle name="Обычный 82" xfId="90"/>
    <cellStyle name="Обычный 83" xfId="91"/>
    <cellStyle name="Обычный 84" xfId="92"/>
    <cellStyle name="Обычный 85" xfId="93"/>
    <cellStyle name="Обычный 86" xfId="94"/>
    <cellStyle name="Обычный 87" xfId="95"/>
    <cellStyle name="Обычный 88" xfId="96"/>
    <cellStyle name="Обычный 89" xfId="97"/>
    <cellStyle name="Обычный 9" xfId="98"/>
    <cellStyle name="Обычный 90" xfId="99"/>
    <cellStyle name="Обычный 91" xfId="100"/>
    <cellStyle name="Обычный 92" xfId="101"/>
    <cellStyle name="Обычный 93" xfId="102"/>
    <cellStyle name="Обычный 94" xfId="103"/>
    <cellStyle name="Обычный 95" xfId="104"/>
    <cellStyle name="Процентный 2" xfId="105"/>
    <cellStyle name="Процентный 2 2" xfId="106"/>
    <cellStyle name="Финансовый 2" xfId="107"/>
    <cellStyle name="Финансовый 3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zoomScale="70" workbookViewId="0">
      <pane xSplit="4" ySplit="4" topLeftCell="E5" activePane="bottomRight" state="frozen"/>
      <selection activeCell="G60" activeCellId="0" sqref="G60"/>
    </sheetView>
  </sheetViews>
  <sheetFormatPr defaultRowHeight="12.75"/>
  <cols>
    <col customWidth="1" hidden="1" min="1" max="1" style="2" width="8.28515625"/>
    <col customWidth="1" min="2" max="2" style="3" width="11.140625"/>
    <col customWidth="1" hidden="1" min="3" max="3" style="4" width="16.42578125"/>
    <col customWidth="1" min="4" max="4" style="1" width="65.85546875"/>
    <col customWidth="1" min="5" max="5" style="5" width="16.140625"/>
    <col customWidth="1" min="6" max="6" style="1" width="16.140625"/>
    <col customWidth="1" min="7" max="7" style="1" width="15.140625"/>
    <col customWidth="1" min="8" max="8" style="6" width="15.140625"/>
    <col customWidth="1" min="9" max="9" style="7" width="15"/>
    <col customWidth="1" min="10" max="10" style="7" width="15.28515625"/>
    <col customWidth="1" min="11" max="11" style="8" width="15.28515625"/>
    <col customWidth="1" min="12" max="12" style="8" width="15.7109375"/>
    <col customWidth="1" min="13" max="13" style="1" width="17.5703125"/>
    <col customWidth="1" min="14" max="14" style="1" width="15.421875"/>
    <col customWidth="1" min="15" max="15" style="1" width="11.421875"/>
    <col customWidth="1" min="16" max="18" style="1" width="11.42578125"/>
    <col min="19" max="16384" style="1" width="9.140625"/>
  </cols>
  <sheetData>
    <row r="1" ht="17.25">
      <c r="A1" s="9" t="s">
        <v>0</v>
      </c>
      <c r="B1" s="10"/>
      <c r="C1" s="11"/>
      <c r="D1" s="9"/>
      <c r="E1" s="12"/>
      <c r="F1" s="9"/>
      <c r="G1" s="9"/>
      <c r="H1" s="12"/>
      <c r="I1" s="9"/>
      <c r="J1" s="9"/>
      <c r="K1" s="9"/>
      <c r="L1" s="9"/>
      <c r="M1" s="9"/>
      <c r="N1" s="9"/>
      <c r="O1" s="9"/>
      <c r="P1" s="9"/>
      <c r="Q1" s="9"/>
      <c r="R1" s="9"/>
      <c r="S1" s="1"/>
      <c r="T1" s="1"/>
      <c r="U1" s="1"/>
      <c r="V1" s="1"/>
      <c r="W1" s="1"/>
      <c r="X1" s="1"/>
      <c r="Y1" s="1"/>
      <c r="Z1" s="1"/>
      <c r="AA1" s="1"/>
    </row>
    <row r="2" ht="15">
      <c r="A2" s="13"/>
      <c r="B2" s="14"/>
      <c r="C2" s="15"/>
      <c r="D2" s="16"/>
      <c r="E2" s="12"/>
      <c r="F2" s="9"/>
      <c r="G2" s="9"/>
      <c r="H2" s="12"/>
      <c r="I2" s="17"/>
      <c r="J2" s="18"/>
      <c r="K2" s="18"/>
      <c r="L2" s="18"/>
      <c r="M2" s="9"/>
      <c r="N2" s="9"/>
      <c r="O2" s="9"/>
      <c r="P2" s="19" t="s">
        <v>1</v>
      </c>
      <c r="Q2" s="19"/>
      <c r="R2" s="20" t="s">
        <v>2</v>
      </c>
      <c r="S2" s="1"/>
      <c r="T2" s="1"/>
      <c r="U2" s="1"/>
      <c r="V2" s="1"/>
      <c r="W2" s="1"/>
      <c r="X2" s="1"/>
      <c r="Y2" s="1"/>
      <c r="Z2" s="1"/>
      <c r="AA2" s="1"/>
      <c r="AB2" s="1"/>
    </row>
    <row r="3" s="21" customFormat="1" ht="15">
      <c r="A3" s="22" t="s">
        <v>3</v>
      </c>
      <c r="B3" s="23" t="s">
        <v>4</v>
      </c>
      <c r="C3" s="24" t="s">
        <v>5</v>
      </c>
      <c r="D3" s="25" t="s">
        <v>6</v>
      </c>
      <c r="E3" s="26" t="s">
        <v>7</v>
      </c>
      <c r="F3" s="27" t="s">
        <v>8</v>
      </c>
      <c r="G3" s="28"/>
      <c r="H3" s="27"/>
      <c r="I3" s="29" t="s">
        <v>9</v>
      </c>
      <c r="J3" s="29"/>
      <c r="K3" s="27" t="s">
        <v>10</v>
      </c>
      <c r="L3" s="27"/>
      <c r="M3" s="27"/>
      <c r="N3" s="27"/>
      <c r="O3" s="30" t="s">
        <v>11</v>
      </c>
      <c r="P3" s="31" t="s">
        <v>12</v>
      </c>
      <c r="Q3" s="31" t="s">
        <v>13</v>
      </c>
      <c r="R3" s="32" t="s">
        <v>14</v>
      </c>
      <c r="S3" s="21"/>
      <c r="T3" s="21"/>
      <c r="U3" s="21"/>
      <c r="V3" s="21"/>
      <c r="W3" s="21"/>
      <c r="X3" s="21"/>
      <c r="Y3" s="21"/>
      <c r="Z3" s="21"/>
      <c r="AA3" s="21"/>
    </row>
    <row r="4" s="21" customFormat="1" ht="55.5" customHeight="1">
      <c r="A4" s="33"/>
      <c r="B4" s="34"/>
      <c r="C4" s="35"/>
      <c r="D4" s="36"/>
      <c r="E4" s="37"/>
      <c r="F4" s="29" t="s">
        <v>15</v>
      </c>
      <c r="G4" s="29" t="s">
        <v>16</v>
      </c>
      <c r="H4" s="29" t="s">
        <v>17</v>
      </c>
      <c r="I4" s="38" t="s">
        <v>18</v>
      </c>
      <c r="J4" s="27" t="s">
        <v>17</v>
      </c>
      <c r="K4" s="39" t="s">
        <v>19</v>
      </c>
      <c r="L4" s="39" t="s">
        <v>20</v>
      </c>
      <c r="M4" s="39" t="s">
        <v>21</v>
      </c>
      <c r="N4" s="39" t="s">
        <v>22</v>
      </c>
      <c r="O4" s="40"/>
      <c r="P4" s="41"/>
      <c r="Q4" s="41"/>
      <c r="R4" s="42"/>
      <c r="S4" s="21"/>
      <c r="T4" s="21"/>
      <c r="U4" s="21"/>
      <c r="V4" s="21"/>
      <c r="W4" s="21"/>
      <c r="X4" s="21"/>
      <c r="Y4" s="21"/>
      <c r="Z4" s="21"/>
      <c r="AA4" s="21"/>
    </row>
    <row r="5" s="43" customFormat="1" ht="26.25" customHeight="1">
      <c r="A5" s="44"/>
      <c r="B5" s="45"/>
      <c r="C5" s="46"/>
      <c r="D5" s="47" t="s">
        <v>23</v>
      </c>
      <c r="E5" s="48">
        <f>SUM(E6:E16)</f>
        <v>3999275.3410447761</v>
      </c>
      <c r="F5" s="48">
        <f>SUM(F6:F16)</f>
        <v>27221858.300000004</v>
      </c>
      <c r="G5" s="48">
        <f>SUM(G6:G16)</f>
        <v>6947808.5000000009</v>
      </c>
      <c r="H5" s="48">
        <f>SUM(H6:H16)</f>
        <v>2654271.7000000002</v>
      </c>
      <c r="I5" s="48">
        <f>SUM(I6:I16)</f>
        <v>4883986.6999999993</v>
      </c>
      <c r="J5" s="48">
        <f>SUM(J6:J16)</f>
        <v>459787.5</v>
      </c>
      <c r="K5" s="48">
        <f>SUM(K6:K16)</f>
        <v>884711.35895522358</v>
      </c>
      <c r="L5" s="48">
        <f>SUM(L6:L16)</f>
        <v>-2063821.8000000003</v>
      </c>
      <c r="M5" s="48">
        <f>SUM(M6:M16)</f>
        <v>-22337871.599999998</v>
      </c>
      <c r="N5" s="48">
        <f>SUM(N6:N16)</f>
        <v>-2194484.1999999997</v>
      </c>
      <c r="O5" s="49">
        <f t="shared" ref="O5:O9" si="0">IFERROR(I5/E5,"")</f>
        <v>1.2212179166248904</v>
      </c>
      <c r="P5" s="49">
        <f t="shared" ref="P5:P9" si="1">IFERROR(J5/H5,"")</f>
        <v>0.17322548403767404</v>
      </c>
      <c r="Q5" s="49">
        <f t="shared" ref="Q5:Q9" si="2">IFERROR(I5/G5,"")</f>
        <v>0.70295355722599417</v>
      </c>
      <c r="R5" s="49">
        <f t="shared" ref="R5:R9" si="3">IFERROR(I5/F5,"")</f>
        <v>0.1794141548374748</v>
      </c>
      <c r="S5" s="43"/>
      <c r="T5" s="43"/>
      <c r="U5" s="43"/>
      <c r="V5" s="43"/>
      <c r="W5" s="43"/>
      <c r="X5" s="43"/>
      <c r="Y5" s="43"/>
      <c r="Z5" s="43"/>
      <c r="AA5" s="43"/>
    </row>
    <row r="6" ht="17.25">
      <c r="A6" s="50"/>
      <c r="B6" s="51" t="s">
        <v>24</v>
      </c>
      <c r="C6" s="52" t="s">
        <v>25</v>
      </c>
      <c r="D6" s="53" t="s">
        <v>26</v>
      </c>
      <c r="E6" s="54">
        <f>3282330.66/33.5*30</f>
        <v>2939400.5910447761</v>
      </c>
      <c r="F6" s="54">
        <v>20635469.5</v>
      </c>
      <c r="G6" s="54">
        <v>4685309.4000000004</v>
      </c>
      <c r="H6" s="54">
        <v>1527342.6000000001</v>
      </c>
      <c r="I6" s="54">
        <v>3588049.3599999999</v>
      </c>
      <c r="J6" s="54">
        <v>301388.75</v>
      </c>
      <c r="K6" s="54">
        <f t="shared" ref="K6:K9" si="4">I6-E6</f>
        <v>648648.76895522373</v>
      </c>
      <c r="L6" s="54">
        <f t="shared" ref="L6:L9" si="5">I6-G6</f>
        <v>-1097260.0400000005</v>
      </c>
      <c r="M6" s="54">
        <f t="shared" ref="M6:M9" si="6">I6-F6</f>
        <v>-17047420.140000001</v>
      </c>
      <c r="N6" s="55">
        <f t="shared" ref="N6:N9" si="7">J6-H6</f>
        <v>-1225953.8500000001</v>
      </c>
      <c r="O6" s="56">
        <f t="shared" si="0"/>
        <v>1.2206738240889681</v>
      </c>
      <c r="P6" s="56">
        <f t="shared" si="1"/>
        <v>0.19732884422918603</v>
      </c>
      <c r="Q6" s="56">
        <f t="shared" si="2"/>
        <v>0.76580841384775988</v>
      </c>
      <c r="R6" s="56">
        <f t="shared" si="3"/>
        <v>0.17387776711356143</v>
      </c>
      <c r="S6" s="1"/>
      <c r="T6" s="1"/>
      <c r="U6" s="1"/>
      <c r="V6" s="1"/>
      <c r="W6" s="1"/>
      <c r="X6" s="1"/>
      <c r="Y6" s="1"/>
      <c r="Z6" s="1"/>
      <c r="AA6" s="1"/>
    </row>
    <row r="7" ht="17.25">
      <c r="A7" s="50"/>
      <c r="B7" s="51" t="s">
        <v>27</v>
      </c>
      <c r="C7" s="52" t="s">
        <v>28</v>
      </c>
      <c r="D7" s="53" t="s">
        <v>29</v>
      </c>
      <c r="E7" s="54">
        <v>19604.32</v>
      </c>
      <c r="F7" s="54">
        <v>82008.100000000006</v>
      </c>
      <c r="G7" s="54">
        <v>25268.5</v>
      </c>
      <c r="H7" s="54">
        <v>6920</v>
      </c>
      <c r="I7" s="54">
        <v>20382.360000000001</v>
      </c>
      <c r="J7" s="54">
        <v>9.3100000000000005</v>
      </c>
      <c r="K7" s="57">
        <f t="shared" si="4"/>
        <v>778.04000000000087</v>
      </c>
      <c r="L7" s="57">
        <f t="shared" si="5"/>
        <v>-4886.1399999999994</v>
      </c>
      <c r="M7" s="57">
        <f t="shared" si="6"/>
        <v>-61625.740000000005</v>
      </c>
      <c r="N7" s="57">
        <f t="shared" si="7"/>
        <v>-6910.6899999999996</v>
      </c>
      <c r="O7" s="56">
        <f t="shared" si="0"/>
        <v>1.0396871709908837</v>
      </c>
      <c r="P7" s="56">
        <f t="shared" si="1"/>
        <v>0.0013453757225433526</v>
      </c>
      <c r="Q7" s="56">
        <f t="shared" si="2"/>
        <v>0.80663118111482679</v>
      </c>
      <c r="R7" s="56">
        <f t="shared" si="3"/>
        <v>0.24854081487072618</v>
      </c>
      <c r="S7" s="1"/>
      <c r="T7" s="1"/>
      <c r="U7" s="1"/>
      <c r="V7" s="1"/>
      <c r="W7" s="1"/>
      <c r="X7" s="1"/>
      <c r="Y7" s="1"/>
      <c r="Z7" s="1"/>
      <c r="AA7" s="1"/>
    </row>
    <row r="8" ht="17.25">
      <c r="A8" s="50"/>
      <c r="B8" s="51" t="s">
        <v>24</v>
      </c>
      <c r="C8" s="52" t="s">
        <v>30</v>
      </c>
      <c r="D8" s="53" t="s">
        <v>31</v>
      </c>
      <c r="E8" s="54"/>
      <c r="F8" s="54">
        <v>52994.300000000003</v>
      </c>
      <c r="G8" s="54">
        <v>12000</v>
      </c>
      <c r="H8" s="54">
        <v>12000</v>
      </c>
      <c r="I8" s="54">
        <v>0</v>
      </c>
      <c r="J8" s="54">
        <v>0</v>
      </c>
      <c r="K8" s="57">
        <f t="shared" si="4"/>
        <v>0</v>
      </c>
      <c r="L8" s="57">
        <f t="shared" si="5"/>
        <v>-12000</v>
      </c>
      <c r="M8" s="57">
        <f t="shared" si="6"/>
        <v>-52994.300000000003</v>
      </c>
      <c r="N8" s="57">
        <f t="shared" si="7"/>
        <v>-12000</v>
      </c>
      <c r="O8" s="56" t="str">
        <f t="shared" si="0"/>
        <v/>
      </c>
      <c r="P8" s="56">
        <f t="shared" si="1"/>
        <v>0</v>
      </c>
      <c r="Q8" s="56">
        <f t="shared" si="2"/>
        <v>0</v>
      </c>
      <c r="R8" s="56">
        <f t="shared" si="3"/>
        <v>0</v>
      </c>
      <c r="S8" s="1"/>
      <c r="T8" s="1"/>
      <c r="U8" s="1"/>
      <c r="V8" s="1"/>
      <c r="W8" s="1"/>
      <c r="X8" s="1"/>
      <c r="Y8" s="1"/>
      <c r="Z8" s="1"/>
      <c r="AA8" s="1"/>
    </row>
    <row r="9" ht="17.25">
      <c r="A9" s="50"/>
      <c r="B9" s="51" t="s">
        <v>24</v>
      </c>
      <c r="C9" s="52" t="s">
        <v>32</v>
      </c>
      <c r="D9" s="53" t="s">
        <v>33</v>
      </c>
      <c r="E9" s="54">
        <v>191303.92999999999</v>
      </c>
      <c r="F9" s="54">
        <v>1259409.1000000001</v>
      </c>
      <c r="G9" s="54">
        <v>591600.19999999995</v>
      </c>
      <c r="H9" s="54">
        <v>396488.09999999998</v>
      </c>
      <c r="I9" s="54">
        <v>184985.07999999999</v>
      </c>
      <c r="J9" s="54">
        <v>20125.860000000001</v>
      </c>
      <c r="K9" s="57">
        <f t="shared" si="4"/>
        <v>-6318.8500000000058</v>
      </c>
      <c r="L9" s="57">
        <f t="shared" si="5"/>
        <v>-406615.12</v>
      </c>
      <c r="M9" s="57">
        <f t="shared" si="6"/>
        <v>-1074424.02</v>
      </c>
      <c r="N9" s="57">
        <f t="shared" si="7"/>
        <v>-376362.23999999999</v>
      </c>
      <c r="O9" s="56">
        <f t="shared" si="0"/>
        <v>0.96696957558582297</v>
      </c>
      <c r="P9" s="56">
        <f t="shared" si="1"/>
        <v>0.050760312856804532</v>
      </c>
      <c r="Q9" s="56">
        <f t="shared" si="2"/>
        <v>0.31268596596147197</v>
      </c>
      <c r="R9" s="56">
        <f t="shared" si="3"/>
        <v>0.14688243875639773</v>
      </c>
      <c r="S9" s="1"/>
      <c r="T9" s="1"/>
      <c r="U9" s="1"/>
      <c r="V9" s="1"/>
      <c r="W9" s="1"/>
      <c r="X9" s="1"/>
      <c r="Y9" s="1"/>
      <c r="Z9" s="1"/>
      <c r="AA9" s="1"/>
    </row>
    <row r="10" ht="17.25">
      <c r="A10" s="50"/>
      <c r="B10" s="51" t="s">
        <v>24</v>
      </c>
      <c r="C10" s="52" t="s">
        <v>34</v>
      </c>
      <c r="D10" s="53" t="s">
        <v>35</v>
      </c>
      <c r="E10" s="54">
        <v>323.97000000000003</v>
      </c>
      <c r="F10" s="54"/>
      <c r="G10" s="54"/>
      <c r="H10" s="54"/>
      <c r="I10" s="54">
        <v>107.47</v>
      </c>
      <c r="J10" s="54">
        <v>8.9800000000000004</v>
      </c>
      <c r="K10" s="57">
        <f t="shared" ref="K10:K45" si="8">I10-E10</f>
        <v>-216.50000000000003</v>
      </c>
      <c r="L10" s="57">
        <f t="shared" ref="L10:L73" si="9">I10-G10</f>
        <v>107.47</v>
      </c>
      <c r="M10" s="57">
        <f t="shared" ref="M10:M45" si="10">I10-F10</f>
        <v>107.47</v>
      </c>
      <c r="N10" s="57">
        <f t="shared" ref="N10:N45" si="11">J10-H10</f>
        <v>8.9800000000000004</v>
      </c>
      <c r="O10" s="56">
        <f t="shared" ref="O10:O73" si="12">IFERROR(I10/E10,"")</f>
        <v>0.33172824644257182</v>
      </c>
      <c r="P10" s="56" t="str">
        <f t="shared" ref="P10:P73" si="13">IFERROR(J10/H10,"")</f>
        <v/>
      </c>
      <c r="Q10" s="56" t="str">
        <f t="shared" ref="Q10:Q73" si="14">IFERROR(I10/G10,"")</f>
        <v/>
      </c>
      <c r="R10" s="56" t="str">
        <f t="shared" ref="R10:R73" si="15">IFERROR(I10/F10,"")</f>
        <v/>
      </c>
      <c r="S10" s="1"/>
      <c r="T10" s="1"/>
      <c r="U10" s="1"/>
      <c r="V10" s="1"/>
      <c r="W10" s="1"/>
      <c r="X10" s="1"/>
      <c r="Y10" s="1"/>
      <c r="Z10" s="1"/>
      <c r="AA10" s="1"/>
    </row>
    <row r="11" ht="17.25">
      <c r="A11" s="50"/>
      <c r="B11" s="51" t="s">
        <v>24</v>
      </c>
      <c r="C11" s="52" t="s">
        <v>36</v>
      </c>
      <c r="D11" s="53" t="s">
        <v>37</v>
      </c>
      <c r="E11" s="54">
        <v>919.76999999999998</v>
      </c>
      <c r="F11" s="54">
        <v>1208.9000000000001</v>
      </c>
      <c r="G11" s="54">
        <v>839.89999999999998</v>
      </c>
      <c r="H11" s="54">
        <v>241.90000000000001</v>
      </c>
      <c r="I11" s="54">
        <v>789.10000000000002</v>
      </c>
      <c r="J11" s="54">
        <v>0</v>
      </c>
      <c r="K11" s="57">
        <f t="shared" si="8"/>
        <v>-130.66999999999996</v>
      </c>
      <c r="L11" s="57">
        <f t="shared" si="9"/>
        <v>-50.799999999999955</v>
      </c>
      <c r="M11" s="57">
        <f t="shared" si="10"/>
        <v>-419.80000000000007</v>
      </c>
      <c r="N11" s="57">
        <f t="shared" si="11"/>
        <v>-241.90000000000001</v>
      </c>
      <c r="O11" s="56">
        <f t="shared" si="12"/>
        <v>0.85793187427291606</v>
      </c>
      <c r="P11" s="56">
        <f t="shared" si="13"/>
        <v>0</v>
      </c>
      <c r="Q11" s="56">
        <f t="shared" si="14"/>
        <v>0.93951660912013335</v>
      </c>
      <c r="R11" s="56">
        <f t="shared" si="15"/>
        <v>0.65274216229630244</v>
      </c>
      <c r="S11" s="1"/>
      <c r="T11" s="1"/>
      <c r="U11" s="1"/>
      <c r="V11" s="1"/>
      <c r="W11" s="1"/>
      <c r="X11" s="1"/>
      <c r="Y11" s="1"/>
      <c r="Z11" s="1"/>
      <c r="AA11" s="1"/>
    </row>
    <row r="12" ht="17.25">
      <c r="A12" s="50"/>
      <c r="B12" s="51" t="s">
        <v>24</v>
      </c>
      <c r="C12" s="52" t="s">
        <v>38</v>
      </c>
      <c r="D12" s="53" t="s">
        <v>39</v>
      </c>
      <c r="E12" s="54">
        <v>262986.60999999999</v>
      </c>
      <c r="F12" s="54">
        <v>615839.40000000002</v>
      </c>
      <c r="G12" s="54">
        <v>303592.29999999999</v>
      </c>
      <c r="H12" s="54">
        <v>124718.10000000001</v>
      </c>
      <c r="I12" s="54">
        <v>280339.60999999999</v>
      </c>
      <c r="J12" s="54">
        <v>109881.13</v>
      </c>
      <c r="K12" s="57">
        <f t="shared" si="8"/>
        <v>17353</v>
      </c>
      <c r="L12" s="57">
        <f t="shared" si="9"/>
        <v>-23252.690000000002</v>
      </c>
      <c r="M12" s="57">
        <f t="shared" si="10"/>
        <v>-335499.79000000004</v>
      </c>
      <c r="N12" s="57">
        <f t="shared" si="11"/>
        <v>-14836.970000000001</v>
      </c>
      <c r="O12" s="56">
        <f t="shared" si="12"/>
        <v>1.0659843480244109</v>
      </c>
      <c r="P12" s="56">
        <f t="shared" si="13"/>
        <v>0.88103595227958087</v>
      </c>
      <c r="Q12" s="56">
        <f t="shared" si="14"/>
        <v>0.92340816944303261</v>
      </c>
      <c r="R12" s="56">
        <f t="shared" si="15"/>
        <v>0.4552154506515822</v>
      </c>
      <c r="S12" s="1"/>
      <c r="T12" s="1"/>
      <c r="U12" s="1"/>
      <c r="V12" s="1"/>
      <c r="W12" s="1"/>
      <c r="X12" s="1"/>
      <c r="Y12" s="1"/>
      <c r="Z12" s="1"/>
      <c r="AA12" s="1"/>
    </row>
    <row r="13" ht="17.25">
      <c r="A13" s="50"/>
      <c r="B13" s="51" t="s">
        <v>40</v>
      </c>
      <c r="C13" s="52" t="s">
        <v>41</v>
      </c>
      <c r="D13" s="53" t="s">
        <v>42</v>
      </c>
      <c r="E13" s="54">
        <v>50804.129999999997</v>
      </c>
      <c r="F13" s="54">
        <v>1486170.1000000001</v>
      </c>
      <c r="G13" s="54">
        <v>58400</v>
      </c>
      <c r="H13" s="54">
        <v>6000</v>
      </c>
      <c r="I13" s="54">
        <v>58983.289999999994</v>
      </c>
      <c r="J13" s="54">
        <v>2030.3899999999999</v>
      </c>
      <c r="K13" s="57">
        <f t="shared" si="8"/>
        <v>8179.1599999999962</v>
      </c>
      <c r="L13" s="57">
        <f t="shared" si="9"/>
        <v>583.2899999999936</v>
      </c>
      <c r="M13" s="57">
        <f t="shared" si="10"/>
        <v>-1427186.8100000001</v>
      </c>
      <c r="N13" s="57">
        <f t="shared" si="11"/>
        <v>-3969.6100000000001</v>
      </c>
      <c r="O13" s="56">
        <f t="shared" si="12"/>
        <v>1.1609939979289086</v>
      </c>
      <c r="P13" s="56">
        <f t="shared" si="13"/>
        <v>0.3383983333333333</v>
      </c>
      <c r="Q13" s="56">
        <f t="shared" si="14"/>
        <v>1.0099878424657533</v>
      </c>
      <c r="R13" s="56">
        <f t="shared" si="15"/>
        <v>0.039688115108761766</v>
      </c>
      <c r="S13" s="1"/>
      <c r="T13" s="1"/>
      <c r="U13" s="1"/>
      <c r="V13" s="1"/>
      <c r="W13" s="1"/>
      <c r="X13" s="1"/>
      <c r="Y13" s="1"/>
      <c r="Z13" s="1"/>
      <c r="AA13" s="1"/>
    </row>
    <row r="14" ht="17.25">
      <c r="A14" s="50"/>
      <c r="B14" s="51" t="s">
        <v>40</v>
      </c>
      <c r="C14" s="52" t="s">
        <v>43</v>
      </c>
      <c r="D14" s="53" t="s">
        <v>44</v>
      </c>
      <c r="E14" s="54">
        <v>476030.20000000001</v>
      </c>
      <c r="F14" s="54">
        <v>2439929.7999999998</v>
      </c>
      <c r="G14" s="54">
        <v>1064024</v>
      </c>
      <c r="H14" s="54">
        <v>522862</v>
      </c>
      <c r="I14" s="54">
        <v>571917.91999999993</v>
      </c>
      <c r="J14" s="54">
        <v>4160.3400000000001</v>
      </c>
      <c r="K14" s="57">
        <f t="shared" si="8"/>
        <v>95887.719999999914</v>
      </c>
      <c r="L14" s="57">
        <f t="shared" si="9"/>
        <v>-492106.08000000007</v>
      </c>
      <c r="M14" s="57">
        <f t="shared" si="10"/>
        <v>-1868011.8799999999</v>
      </c>
      <c r="N14" s="58">
        <f t="shared" si="11"/>
        <v>-518701.65999999997</v>
      </c>
      <c r="O14" s="56">
        <f t="shared" si="12"/>
        <v>1.2014320099859208</v>
      </c>
      <c r="P14" s="56">
        <f t="shared" si="13"/>
        <v>0.0079568605100389777</v>
      </c>
      <c r="Q14" s="56">
        <f t="shared" si="14"/>
        <v>0.53750471793869303</v>
      </c>
      <c r="R14" s="56">
        <f t="shared" si="15"/>
        <v>0.23439933394805046</v>
      </c>
      <c r="S14" s="1"/>
      <c r="T14" s="1"/>
      <c r="U14" s="1"/>
      <c r="V14" s="1"/>
      <c r="W14" s="1"/>
      <c r="X14" s="1"/>
      <c r="Y14" s="1"/>
      <c r="Z14" s="1"/>
      <c r="AA14" s="1"/>
    </row>
    <row r="15" ht="17.25">
      <c r="A15" s="50"/>
      <c r="B15" s="51"/>
      <c r="C15" s="52" t="s">
        <v>45</v>
      </c>
      <c r="D15" s="53" t="s">
        <v>46</v>
      </c>
      <c r="E15" s="54">
        <v>57901.82</v>
      </c>
      <c r="F15" s="54">
        <v>648829.09999999998</v>
      </c>
      <c r="G15" s="54">
        <v>206774.20000000001</v>
      </c>
      <c r="H15" s="54">
        <v>57699</v>
      </c>
      <c r="I15" s="54">
        <v>178432.50999999998</v>
      </c>
      <c r="J15" s="54">
        <v>22182.739999999998</v>
      </c>
      <c r="K15" s="57">
        <f t="shared" si="8"/>
        <v>120530.68999999997</v>
      </c>
      <c r="L15" s="57">
        <f t="shared" si="9"/>
        <v>-28341.690000000031</v>
      </c>
      <c r="M15" s="57">
        <f t="shared" si="10"/>
        <v>-470396.58999999997</v>
      </c>
      <c r="N15" s="58">
        <f t="shared" si="11"/>
        <v>-35516.260000000002</v>
      </c>
      <c r="O15" s="56">
        <f t="shared" si="12"/>
        <v>3.0816390572869725</v>
      </c>
      <c r="P15" s="56">
        <f t="shared" si="13"/>
        <v>0.38445622974401633</v>
      </c>
      <c r="Q15" s="56">
        <f t="shared" si="14"/>
        <v>0.86293410880080768</v>
      </c>
      <c r="R15" s="56">
        <f t="shared" si="15"/>
        <v>0.27500694712983742</v>
      </c>
      <c r="S15" s="1"/>
      <c r="T15" s="1"/>
      <c r="U15" s="1"/>
      <c r="V15" s="1"/>
      <c r="W15" s="1"/>
      <c r="X15" s="1"/>
      <c r="Y15" s="1"/>
      <c r="Z15" s="1"/>
      <c r="AA15" s="1"/>
    </row>
    <row r="16" ht="17.25" hidden="1">
      <c r="A16" s="50"/>
      <c r="B16" s="51" t="s">
        <v>40</v>
      </c>
      <c r="C16" s="52" t="s">
        <v>47</v>
      </c>
      <c r="D16" s="53" t="s">
        <v>48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7">
        <f t="shared" si="8"/>
        <v>0</v>
      </c>
      <c r="L16" s="57">
        <f t="shared" si="9"/>
        <v>0</v>
      </c>
      <c r="M16" s="57">
        <f t="shared" si="10"/>
        <v>0</v>
      </c>
      <c r="N16" s="57">
        <f t="shared" si="11"/>
        <v>0</v>
      </c>
      <c r="O16" s="56" t="str">
        <f t="shared" si="12"/>
        <v/>
      </c>
      <c r="P16" s="56" t="str">
        <f t="shared" si="13"/>
        <v/>
      </c>
      <c r="Q16" s="56" t="str">
        <f t="shared" si="14"/>
        <v/>
      </c>
      <c r="R16" s="56" t="str">
        <f t="shared" si="15"/>
        <v/>
      </c>
      <c r="S16" s="1"/>
      <c r="T16" s="1"/>
      <c r="U16" s="1"/>
      <c r="V16" s="1"/>
      <c r="W16" s="1"/>
      <c r="X16" s="1"/>
      <c r="Y16" s="1"/>
      <c r="Z16" s="1"/>
      <c r="AA16" s="1"/>
    </row>
    <row r="17" s="43" customFormat="1" ht="27.75" customHeight="1">
      <c r="A17" s="44"/>
      <c r="B17" s="59"/>
      <c r="C17" s="46"/>
      <c r="D17" s="60" t="s">
        <v>49</v>
      </c>
      <c r="E17" s="61">
        <f>E21+E24+E33+E46+E51+E54+E57+E66</f>
        <v>2113315.5699999998</v>
      </c>
      <c r="F17" s="61">
        <f>F21+F24+F33+F46+F51+F54+F57+F66</f>
        <v>7517591.3000000007</v>
      </c>
      <c r="G17" s="61">
        <f>G21+G24+G33+G46+G51+G54+G57+G66</f>
        <v>2259465.7999999998</v>
      </c>
      <c r="H17" s="61">
        <f>H21+H24+H33+H46+H51+H54+H57+H66</f>
        <v>596017.30000000005</v>
      </c>
      <c r="I17" s="61">
        <f>I21+I24+I33+I46+I51+I54+I57+I66</f>
        <v>2044897.3800000001</v>
      </c>
      <c r="J17" s="61">
        <f>J21+J24+J33+J46+J51+J54+J57+J66</f>
        <v>138357.37</v>
      </c>
      <c r="K17" s="61">
        <f t="shared" si="8"/>
        <v>-68418.189999999711</v>
      </c>
      <c r="L17" s="61">
        <f t="shared" si="9"/>
        <v>-214568.41999999969</v>
      </c>
      <c r="M17" s="61">
        <f t="shared" si="10"/>
        <v>-5472693.9200000009</v>
      </c>
      <c r="N17" s="61">
        <f t="shared" si="11"/>
        <v>-457659.93000000005</v>
      </c>
      <c r="O17" s="49">
        <f t="shared" si="12"/>
        <v>0.96762519002308789</v>
      </c>
      <c r="P17" s="49">
        <f t="shared" si="13"/>
        <v>0.23213650006467931</v>
      </c>
      <c r="Q17" s="49">
        <f t="shared" si="14"/>
        <v>0.90503577438525529</v>
      </c>
      <c r="R17" s="49">
        <f t="shared" si="15"/>
        <v>0.27201497107191769</v>
      </c>
      <c r="S17" s="43"/>
      <c r="T17" s="43"/>
      <c r="U17" s="43"/>
      <c r="V17" s="43"/>
      <c r="W17" s="43"/>
      <c r="X17" s="43"/>
      <c r="Y17" s="43"/>
      <c r="Z17" s="43"/>
      <c r="AA17" s="43"/>
    </row>
    <row r="18" ht="18" customHeight="1">
      <c r="A18" s="50" t="s">
        <v>50</v>
      </c>
      <c r="B18" s="51" t="s">
        <v>27</v>
      </c>
      <c r="C18" s="62" t="s">
        <v>51</v>
      </c>
      <c r="D18" s="63" t="s">
        <v>52</v>
      </c>
      <c r="E18" s="54">
        <v>59511.699999999997</v>
      </c>
      <c r="F18" s="54">
        <v>259879.79999999999</v>
      </c>
      <c r="G18" s="54">
        <v>82873</v>
      </c>
      <c r="H18" s="54">
        <v>21000</v>
      </c>
      <c r="I18" s="54">
        <v>76131.619999999995</v>
      </c>
      <c r="J18" s="54">
        <v>10412.310000000001</v>
      </c>
      <c r="K18" s="54">
        <f t="shared" si="8"/>
        <v>16619.919999999998</v>
      </c>
      <c r="L18" s="54">
        <f t="shared" si="9"/>
        <v>-6741.3800000000047</v>
      </c>
      <c r="M18" s="54">
        <f t="shared" si="10"/>
        <v>-183748.17999999999</v>
      </c>
      <c r="N18" s="55">
        <f t="shared" si="11"/>
        <v>-10587.689999999999</v>
      </c>
      <c r="O18" s="56">
        <f t="shared" si="12"/>
        <v>1.2792714709880577</v>
      </c>
      <c r="P18" s="56">
        <f t="shared" si="13"/>
        <v>0.49582428571428577</v>
      </c>
      <c r="Q18" s="56">
        <f t="shared" si="14"/>
        <v>0.91865408516645941</v>
      </c>
      <c r="R18" s="56">
        <f t="shared" si="15"/>
        <v>0.29294935581757414</v>
      </c>
      <c r="S18" s="1"/>
      <c r="T18" s="1"/>
      <c r="U18" s="1"/>
      <c r="V18" s="1"/>
      <c r="W18" s="1"/>
      <c r="X18" s="1"/>
      <c r="Y18" s="1"/>
      <c r="Z18" s="1"/>
      <c r="AA18" s="1"/>
    </row>
    <row r="19" ht="17.25">
      <c r="A19" s="50"/>
      <c r="B19" s="51"/>
      <c r="C19" s="52" t="s">
        <v>53</v>
      </c>
      <c r="D19" s="63" t="s">
        <v>54</v>
      </c>
      <c r="E19" s="54">
        <v>1715</v>
      </c>
      <c r="F19" s="54">
        <v>3515.5999999999999</v>
      </c>
      <c r="G19" s="54">
        <v>3515.5999999999999</v>
      </c>
      <c r="H19" s="54">
        <v>3515.5999999999999</v>
      </c>
      <c r="I19" s="54">
        <v>0</v>
      </c>
      <c r="J19" s="54">
        <v>0</v>
      </c>
      <c r="K19" s="54">
        <f t="shared" si="8"/>
        <v>-1715</v>
      </c>
      <c r="L19" s="54">
        <f t="shared" si="9"/>
        <v>-3515.5999999999999</v>
      </c>
      <c r="M19" s="54">
        <f t="shared" si="10"/>
        <v>-3515.5999999999999</v>
      </c>
      <c r="N19" s="55">
        <f t="shared" si="11"/>
        <v>-3515.5999999999999</v>
      </c>
      <c r="O19" s="56">
        <f t="shared" si="12"/>
        <v>0</v>
      </c>
      <c r="P19" s="56">
        <f t="shared" si="13"/>
        <v>0</v>
      </c>
      <c r="Q19" s="56">
        <f t="shared" si="14"/>
        <v>0</v>
      </c>
      <c r="R19" s="56">
        <f t="shared" si="15"/>
        <v>0</v>
      </c>
      <c r="S19" s="1"/>
      <c r="T19" s="1"/>
      <c r="U19" s="1"/>
      <c r="V19" s="1"/>
      <c r="W19" s="1"/>
      <c r="X19" s="1"/>
      <c r="Y19" s="1"/>
      <c r="Z19" s="1"/>
      <c r="AA19" s="1"/>
    </row>
    <row r="20" ht="17.25">
      <c r="A20" s="50"/>
      <c r="B20" s="51"/>
      <c r="C20" s="52" t="s">
        <v>55</v>
      </c>
      <c r="D20" s="63" t="s">
        <v>56</v>
      </c>
      <c r="E20" s="54">
        <v>37901.290000000001</v>
      </c>
      <c r="F20" s="54">
        <v>181842.60000000001</v>
      </c>
      <c r="G20" s="54">
        <v>60186.599999999999</v>
      </c>
      <c r="H20" s="54">
        <v>15000</v>
      </c>
      <c r="I20" s="54">
        <v>64053.440000000002</v>
      </c>
      <c r="J20" s="54">
        <v>8129.7999999999993</v>
      </c>
      <c r="K20" s="54">
        <f t="shared" si="8"/>
        <v>26152.150000000001</v>
      </c>
      <c r="L20" s="54">
        <f t="shared" si="9"/>
        <v>3866.8400000000038</v>
      </c>
      <c r="M20" s="54">
        <f t="shared" si="10"/>
        <v>-117789.16</v>
      </c>
      <c r="N20" s="55">
        <f t="shared" si="11"/>
        <v>-6870.2000000000007</v>
      </c>
      <c r="O20" s="56">
        <f t="shared" si="12"/>
        <v>1.690006857286388</v>
      </c>
      <c r="P20" s="56">
        <f t="shared" si="13"/>
        <v>0.54198666666666662</v>
      </c>
      <c r="Q20" s="56">
        <f t="shared" si="14"/>
        <v>1.0642475235351392</v>
      </c>
      <c r="R20" s="56">
        <f t="shared" si="15"/>
        <v>0.35224661327983653</v>
      </c>
      <c r="S20" s="1"/>
      <c r="T20" s="1"/>
      <c r="U20" s="1"/>
      <c r="V20" s="1"/>
      <c r="W20" s="1"/>
      <c r="X20" s="1"/>
      <c r="Y20" s="1"/>
      <c r="Z20" s="1"/>
      <c r="AA20" s="1"/>
    </row>
    <row r="21" s="64" customFormat="1" ht="14.25">
      <c r="A21" s="65"/>
      <c r="B21" s="66"/>
      <c r="C21" s="67"/>
      <c r="D21" s="68" t="s">
        <v>57</v>
      </c>
      <c r="E21" s="69">
        <f>SUM(E18:E20)</f>
        <v>99127.989999999991</v>
      </c>
      <c r="F21" s="69">
        <f>SUM(F18:F20)</f>
        <v>445238</v>
      </c>
      <c r="G21" s="69">
        <f>SUM(G18:G20)</f>
        <v>146575.20000000001</v>
      </c>
      <c r="H21" s="69">
        <f>SUM(H18:H20)</f>
        <v>39515.599999999999</v>
      </c>
      <c r="I21" s="69">
        <f>SUM(I18:I20)</f>
        <v>140185.06</v>
      </c>
      <c r="J21" s="69">
        <f>SUM(J18:J20)</f>
        <v>18542.110000000001</v>
      </c>
      <c r="K21" s="69">
        <f t="shared" si="8"/>
        <v>41057.070000000007</v>
      </c>
      <c r="L21" s="69">
        <f t="shared" si="9"/>
        <v>-6390.140000000014</v>
      </c>
      <c r="M21" s="69">
        <f t="shared" si="10"/>
        <v>-305052.94</v>
      </c>
      <c r="N21" s="69">
        <f t="shared" si="11"/>
        <v>-20973.489999999998</v>
      </c>
      <c r="O21" s="70">
        <f t="shared" si="12"/>
        <v>1.4141824120513289</v>
      </c>
      <c r="P21" s="70">
        <f t="shared" si="13"/>
        <v>0.46923518812823295</v>
      </c>
      <c r="Q21" s="70">
        <f t="shared" si="14"/>
        <v>0.95640367538301152</v>
      </c>
      <c r="R21" s="70">
        <f t="shared" si="15"/>
        <v>0.31485421280304016</v>
      </c>
      <c r="S21" s="64"/>
      <c r="T21" s="64"/>
      <c r="U21" s="64"/>
      <c r="V21" s="64"/>
      <c r="W21" s="64"/>
      <c r="X21" s="64"/>
      <c r="Y21" s="64"/>
      <c r="Z21" s="64"/>
      <c r="AA21" s="64"/>
    </row>
    <row r="22" ht="34.5">
      <c r="A22" s="71">
        <v>951</v>
      </c>
      <c r="B22" s="51" t="s">
        <v>24</v>
      </c>
      <c r="C22" s="72" t="s">
        <v>58</v>
      </c>
      <c r="D22" s="73" t="s">
        <v>59</v>
      </c>
      <c r="E22" s="54">
        <v>54259.730000000003</v>
      </c>
      <c r="F22" s="54">
        <v>104746.7</v>
      </c>
      <c r="G22" s="54">
        <v>28816.599999999999</v>
      </c>
      <c r="H22" s="54">
        <v>9040</v>
      </c>
      <c r="I22" s="54">
        <v>30002.369999999999</v>
      </c>
      <c r="J22" s="54">
        <v>9394.7999999999993</v>
      </c>
      <c r="K22" s="54">
        <f t="shared" si="8"/>
        <v>-24257.360000000004</v>
      </c>
      <c r="L22" s="54">
        <f t="shared" si="9"/>
        <v>1185.7700000000004</v>
      </c>
      <c r="M22" s="54">
        <f t="shared" si="10"/>
        <v>-74744.330000000002</v>
      </c>
      <c r="N22" s="54">
        <f t="shared" si="11"/>
        <v>354.79999999999927</v>
      </c>
      <c r="O22" s="56">
        <f t="shared" si="12"/>
        <v>0.55293990589337616</v>
      </c>
      <c r="P22" s="56">
        <f t="shared" si="13"/>
        <v>1.0392477876106194</v>
      </c>
      <c r="Q22" s="56">
        <f t="shared" si="14"/>
        <v>1.0411488517035321</v>
      </c>
      <c r="R22" s="56">
        <f t="shared" si="15"/>
        <v>0.28642783018462636</v>
      </c>
      <c r="S22" s="1"/>
      <c r="T22" s="1"/>
      <c r="U22" s="1"/>
      <c r="V22" s="1"/>
      <c r="W22" s="1"/>
      <c r="X22" s="1"/>
      <c r="Y22" s="1"/>
      <c r="Z22" s="1"/>
      <c r="AA22" s="1"/>
    </row>
    <row r="23" ht="17.25">
      <c r="A23" s="74"/>
      <c r="B23" s="51"/>
      <c r="C23" s="72" t="s">
        <v>60</v>
      </c>
      <c r="D23" s="63" t="s">
        <v>61</v>
      </c>
      <c r="E23" s="54">
        <v>4315.6000000000004</v>
      </c>
      <c r="F23" s="54">
        <v>11046.9</v>
      </c>
      <c r="G23" s="54">
        <v>2526.6999999999998</v>
      </c>
      <c r="H23" s="54">
        <v>346.30000000000001</v>
      </c>
      <c r="I23" s="54">
        <v>5405.2199999999993</v>
      </c>
      <c r="J23" s="54">
        <v>2564.9100000000003</v>
      </c>
      <c r="K23" s="54">
        <f t="shared" si="8"/>
        <v>1089.619999999999</v>
      </c>
      <c r="L23" s="54">
        <f t="shared" si="9"/>
        <v>2878.5199999999995</v>
      </c>
      <c r="M23" s="54">
        <f t="shared" si="10"/>
        <v>-5641.6800000000003</v>
      </c>
      <c r="N23" s="54">
        <f t="shared" si="11"/>
        <v>2218.6100000000001</v>
      </c>
      <c r="O23" s="56">
        <f t="shared" si="12"/>
        <v>1.2524840114931872</v>
      </c>
      <c r="P23" s="56">
        <f t="shared" si="13"/>
        <v>7.4066127634998562</v>
      </c>
      <c r="Q23" s="56">
        <f t="shared" si="14"/>
        <v>2.1392409071120433</v>
      </c>
      <c r="R23" s="56">
        <f t="shared" si="15"/>
        <v>0.48929744996333807</v>
      </c>
      <c r="S23" s="1"/>
      <c r="T23" s="1"/>
      <c r="U23" s="1"/>
      <c r="V23" s="1"/>
      <c r="W23" s="1"/>
      <c r="X23" s="1"/>
      <c r="Y23" s="1"/>
      <c r="Z23" s="1"/>
      <c r="AA23" s="1"/>
    </row>
    <row r="24" s="64" customFormat="1" ht="14.25">
      <c r="A24" s="75"/>
      <c r="B24" s="66"/>
      <c r="C24" s="67"/>
      <c r="D24" s="68" t="s">
        <v>57</v>
      </c>
      <c r="E24" s="69">
        <f>E22+E23</f>
        <v>58575.330000000002</v>
      </c>
      <c r="F24" s="69">
        <f>F22+F23</f>
        <v>115793.59999999999</v>
      </c>
      <c r="G24" s="69">
        <f>G22+G23</f>
        <v>31343.299999999999</v>
      </c>
      <c r="H24" s="69">
        <f>H22+H23</f>
        <v>9386.2999999999993</v>
      </c>
      <c r="I24" s="69">
        <f>I22+I23</f>
        <v>35407.589999999997</v>
      </c>
      <c r="J24" s="69">
        <f>J22+J23</f>
        <v>11959.709999999999</v>
      </c>
      <c r="K24" s="69">
        <f t="shared" si="8"/>
        <v>-23167.740000000005</v>
      </c>
      <c r="L24" s="69">
        <f t="shared" si="9"/>
        <v>4064.2899999999972</v>
      </c>
      <c r="M24" s="69">
        <f t="shared" si="10"/>
        <v>-80386.009999999995</v>
      </c>
      <c r="N24" s="69">
        <f t="shared" si="11"/>
        <v>2573.4099999999999</v>
      </c>
      <c r="O24" s="70">
        <f t="shared" si="12"/>
        <v>0.60447956503189992</v>
      </c>
      <c r="P24" s="70">
        <f t="shared" si="13"/>
        <v>1.2741666045193527</v>
      </c>
      <c r="Q24" s="70">
        <f t="shared" si="14"/>
        <v>1.1296701368394519</v>
      </c>
      <c r="R24" s="70">
        <f t="shared" si="15"/>
        <v>0.30578192577137253</v>
      </c>
      <c r="S24" s="64"/>
      <c r="T24" s="64"/>
      <c r="U24" s="64"/>
      <c r="V24" s="64"/>
      <c r="W24" s="64"/>
      <c r="X24" s="64"/>
      <c r="Y24" s="64"/>
      <c r="Z24" s="64"/>
      <c r="AA24" s="64"/>
    </row>
    <row r="25" ht="17.25">
      <c r="A25" s="50" t="s">
        <v>62</v>
      </c>
      <c r="B25" s="51" t="s">
        <v>63</v>
      </c>
      <c r="C25" s="52" t="s">
        <v>64</v>
      </c>
      <c r="D25" s="63" t="s">
        <v>65</v>
      </c>
      <c r="E25" s="54"/>
      <c r="F25" s="54">
        <v>7680</v>
      </c>
      <c r="G25" s="54">
        <v>0</v>
      </c>
      <c r="H25" s="54">
        <v>0</v>
      </c>
      <c r="I25" s="54">
        <v>0</v>
      </c>
      <c r="J25" s="54">
        <v>0</v>
      </c>
      <c r="K25" s="54">
        <f t="shared" si="8"/>
        <v>0</v>
      </c>
      <c r="L25" s="54">
        <f t="shared" si="9"/>
        <v>0</v>
      </c>
      <c r="M25" s="54">
        <f t="shared" si="10"/>
        <v>-7680</v>
      </c>
      <c r="N25" s="54">
        <f t="shared" si="11"/>
        <v>0</v>
      </c>
      <c r="O25" s="56" t="str">
        <f t="shared" si="12"/>
        <v/>
      </c>
      <c r="P25" s="56" t="str">
        <f t="shared" si="13"/>
        <v/>
      </c>
      <c r="Q25" s="56" t="str">
        <f t="shared" si="14"/>
        <v/>
      </c>
      <c r="R25" s="56">
        <f t="shared" si="15"/>
        <v>0</v>
      </c>
      <c r="S25" s="1"/>
      <c r="T25" s="1"/>
      <c r="U25" s="1"/>
      <c r="V25" s="1"/>
      <c r="W25" s="1"/>
      <c r="X25" s="1"/>
      <c r="Y25" s="1"/>
      <c r="Z25" s="1"/>
      <c r="AA25" s="1"/>
    </row>
    <row r="26" ht="17.25">
      <c r="A26" s="50"/>
      <c r="B26" s="51"/>
      <c r="C26" s="52" t="s">
        <v>66</v>
      </c>
      <c r="D26" s="76" t="s">
        <v>67</v>
      </c>
      <c r="E26" s="54">
        <v>21170.560000000001</v>
      </c>
      <c r="F26" s="54">
        <v>80987</v>
      </c>
      <c r="G26" s="54">
        <v>26600</v>
      </c>
      <c r="H26" s="54">
        <v>7000</v>
      </c>
      <c r="I26" s="54">
        <v>20963.610000000001</v>
      </c>
      <c r="J26" s="54">
        <v>1515.02</v>
      </c>
      <c r="K26" s="54">
        <f t="shared" si="8"/>
        <v>-206.95000000000073</v>
      </c>
      <c r="L26" s="54">
        <f t="shared" si="9"/>
        <v>-5636.3899999999994</v>
      </c>
      <c r="M26" s="54">
        <f t="shared" si="10"/>
        <v>-60023.389999999999</v>
      </c>
      <c r="N26" s="54">
        <f t="shared" si="11"/>
        <v>-5484.9799999999996</v>
      </c>
      <c r="O26" s="56">
        <f t="shared" si="12"/>
        <v>0.99022463269748173</v>
      </c>
      <c r="P26" s="56">
        <f t="shared" si="13"/>
        <v>0.21643142857142858</v>
      </c>
      <c r="Q26" s="56">
        <f t="shared" si="14"/>
        <v>0.78810563909774434</v>
      </c>
      <c r="R26" s="56">
        <f t="shared" si="15"/>
        <v>0.25885154407497502</v>
      </c>
      <c r="S26" s="1"/>
      <c r="T26" s="1"/>
      <c r="U26" s="1"/>
      <c r="V26" s="1"/>
      <c r="W26" s="1"/>
      <c r="X26" s="1"/>
      <c r="Y26" s="1"/>
      <c r="Z26" s="1"/>
      <c r="AA26" s="1"/>
    </row>
    <row r="27" ht="17.25">
      <c r="A27" s="50"/>
      <c r="B27" s="51"/>
      <c r="C27" s="62" t="s">
        <v>68</v>
      </c>
      <c r="D27" s="73" t="s">
        <v>69</v>
      </c>
      <c r="E27" s="54">
        <v>359.01999999999998</v>
      </c>
      <c r="F27" s="54">
        <v>557</v>
      </c>
      <c r="G27" s="54">
        <v>185.59999999999999</v>
      </c>
      <c r="H27" s="54">
        <v>46.399999999999999</v>
      </c>
      <c r="I27" s="54">
        <v>367.22000000000003</v>
      </c>
      <c r="J27" s="54">
        <v>42.189999999999998</v>
      </c>
      <c r="K27" s="54">
        <f t="shared" si="8"/>
        <v>8.2000000000000455</v>
      </c>
      <c r="L27" s="54">
        <f t="shared" si="9"/>
        <v>181.62000000000003</v>
      </c>
      <c r="M27" s="54">
        <f t="shared" si="10"/>
        <v>-189.77999999999997</v>
      </c>
      <c r="N27" s="54">
        <f t="shared" si="11"/>
        <v>-4.2100000000000009</v>
      </c>
      <c r="O27" s="56">
        <f t="shared" si="12"/>
        <v>1.0228399532059496</v>
      </c>
      <c r="P27" s="56">
        <f t="shared" si="13"/>
        <v>0.90926724137931036</v>
      </c>
      <c r="Q27" s="56">
        <f t="shared" si="14"/>
        <v>1.9785560344827589</v>
      </c>
      <c r="R27" s="56">
        <f t="shared" si="15"/>
        <v>0.65928186714542192</v>
      </c>
      <c r="S27" s="1"/>
      <c r="T27" s="1"/>
      <c r="U27" s="1"/>
      <c r="V27" s="1"/>
      <c r="W27" s="1"/>
      <c r="X27" s="1"/>
      <c r="Y27" s="1"/>
      <c r="Z27" s="1"/>
      <c r="AA27" s="1"/>
    </row>
    <row r="28" ht="17.25">
      <c r="A28" s="50"/>
      <c r="B28" s="51"/>
      <c r="C28" s="62" t="s">
        <v>70</v>
      </c>
      <c r="D28" s="73" t="s">
        <v>71</v>
      </c>
      <c r="E28" s="54"/>
      <c r="F28" s="54">
        <v>8021.3000000000002</v>
      </c>
      <c r="G28" s="54">
        <v>0</v>
      </c>
      <c r="H28" s="54">
        <v>0</v>
      </c>
      <c r="I28" s="54">
        <v>0</v>
      </c>
      <c r="J28" s="54">
        <v>0</v>
      </c>
      <c r="K28" s="54">
        <f t="shared" si="8"/>
        <v>0</v>
      </c>
      <c r="L28" s="54">
        <f t="shared" si="9"/>
        <v>0</v>
      </c>
      <c r="M28" s="54">
        <f t="shared" si="10"/>
        <v>-8021.3000000000002</v>
      </c>
      <c r="N28" s="54">
        <f t="shared" si="11"/>
        <v>0</v>
      </c>
      <c r="O28" s="56" t="str">
        <f t="shared" si="12"/>
        <v/>
      </c>
      <c r="P28" s="56" t="str">
        <f t="shared" si="13"/>
        <v/>
      </c>
      <c r="Q28" s="56" t="str">
        <f t="shared" si="14"/>
        <v/>
      </c>
      <c r="R28" s="56">
        <f t="shared" si="15"/>
        <v>0</v>
      </c>
      <c r="S28" s="1"/>
      <c r="T28" s="1"/>
      <c r="U28" s="1"/>
      <c r="V28" s="1"/>
      <c r="W28" s="1"/>
      <c r="X28" s="1"/>
      <c r="Y28" s="1"/>
      <c r="Z28" s="1"/>
      <c r="AA28" s="1"/>
    </row>
    <row r="29" s="1" customFormat="1" ht="17.25">
      <c r="A29" s="50"/>
      <c r="B29" s="51"/>
      <c r="C29" s="62" t="s">
        <v>72</v>
      </c>
      <c r="D29" s="73" t="s">
        <v>73</v>
      </c>
      <c r="E29" s="54">
        <f>E30+E32+E31</f>
        <v>216061.69</v>
      </c>
      <c r="F29" s="54">
        <f>F30+F32+F31</f>
        <v>60647.099999999999</v>
      </c>
      <c r="G29" s="54">
        <f>G30+G32+G31</f>
        <v>15067.9</v>
      </c>
      <c r="H29" s="54">
        <f>H30+H32+H31</f>
        <v>3379.3000000000002</v>
      </c>
      <c r="I29" s="54">
        <f>I30+I32+I31</f>
        <v>19120.389999999999</v>
      </c>
      <c r="J29" s="54">
        <f>J30+J32+J31</f>
        <v>497.31999999999999</v>
      </c>
      <c r="K29" s="54">
        <f t="shared" si="8"/>
        <v>-196941.29999999999</v>
      </c>
      <c r="L29" s="54">
        <f t="shared" si="9"/>
        <v>4052.4899999999998</v>
      </c>
      <c r="M29" s="54">
        <f t="shared" si="10"/>
        <v>-41526.709999999999</v>
      </c>
      <c r="N29" s="54">
        <f t="shared" si="11"/>
        <v>-2881.98</v>
      </c>
      <c r="O29" s="56">
        <f t="shared" si="12"/>
        <v>0.088495049723993177</v>
      </c>
      <c r="P29" s="56">
        <f t="shared" si="13"/>
        <v>0.14716657295889679</v>
      </c>
      <c r="Q29" s="56">
        <f t="shared" si="14"/>
        <v>1.2689485595205703</v>
      </c>
      <c r="R29" s="56">
        <f t="shared" si="15"/>
        <v>0.31527294792331373</v>
      </c>
      <c r="S29" s="1"/>
      <c r="T29" s="1"/>
      <c r="U29" s="1"/>
      <c r="V29" s="1"/>
      <c r="W29" s="1"/>
      <c r="X29" s="1"/>
      <c r="Y29" s="1"/>
      <c r="Z29" s="1"/>
      <c r="AA29" s="1"/>
    </row>
    <row r="30" s="77" customFormat="1" ht="17.25" customHeight="1">
      <c r="A30" s="78"/>
      <c r="B30" s="66"/>
      <c r="C30" s="79" t="s">
        <v>74</v>
      </c>
      <c r="D30" s="80" t="s">
        <v>75</v>
      </c>
      <c r="E30" s="81">
        <v>207767.48000000001</v>
      </c>
      <c r="F30" s="81">
        <v>21537.900000000001</v>
      </c>
      <c r="G30" s="81">
        <v>3908.3000000000002</v>
      </c>
      <c r="H30" s="81">
        <v>491.69999999999999</v>
      </c>
      <c r="I30" s="81">
        <v>6700</v>
      </c>
      <c r="J30" s="81">
        <v>0</v>
      </c>
      <c r="K30" s="81">
        <f t="shared" si="8"/>
        <v>-201067.48000000001</v>
      </c>
      <c r="L30" s="81">
        <f t="shared" si="9"/>
        <v>2791.6999999999998</v>
      </c>
      <c r="M30" s="81">
        <f t="shared" si="10"/>
        <v>-14837.900000000001</v>
      </c>
      <c r="N30" s="81">
        <f t="shared" si="11"/>
        <v>-491.69999999999999</v>
      </c>
      <c r="O30" s="82">
        <f t="shared" si="12"/>
        <v>0.032247587543536647</v>
      </c>
      <c r="P30" s="82">
        <f t="shared" si="13"/>
        <v>0</v>
      </c>
      <c r="Q30" s="82">
        <f t="shared" si="14"/>
        <v>1.7143003351840953</v>
      </c>
      <c r="R30" s="82">
        <f t="shared" si="15"/>
        <v>0.31107953885940598</v>
      </c>
      <c r="S30" s="77"/>
      <c r="T30" s="77"/>
      <c r="U30" s="77"/>
      <c r="V30" s="77"/>
      <c r="W30" s="77"/>
      <c r="X30" s="77"/>
      <c r="Y30" s="77"/>
      <c r="Z30" s="77"/>
      <c r="AA30" s="77"/>
    </row>
    <row r="31" s="77" customFormat="1" ht="16.5" customHeight="1">
      <c r="A31" s="78"/>
      <c r="B31" s="66"/>
      <c r="C31" s="79" t="s">
        <v>76</v>
      </c>
      <c r="D31" s="80" t="s">
        <v>77</v>
      </c>
      <c r="E31" s="81"/>
      <c r="F31" s="81">
        <v>511.5</v>
      </c>
      <c r="G31" s="81">
        <v>331.60000000000002</v>
      </c>
      <c r="H31" s="81">
        <v>98.299999999999997</v>
      </c>
      <c r="I31" s="81">
        <v>0</v>
      </c>
      <c r="J31" s="81">
        <v>0</v>
      </c>
      <c r="K31" s="81">
        <f t="shared" si="8"/>
        <v>0</v>
      </c>
      <c r="L31" s="81">
        <f t="shared" si="9"/>
        <v>-331.60000000000002</v>
      </c>
      <c r="M31" s="81">
        <f t="shared" si="10"/>
        <v>-511.5</v>
      </c>
      <c r="N31" s="81">
        <f t="shared" si="11"/>
        <v>-98.299999999999997</v>
      </c>
      <c r="O31" s="82" t="str">
        <f t="shared" si="12"/>
        <v/>
      </c>
      <c r="P31" s="82">
        <f t="shared" si="13"/>
        <v>0</v>
      </c>
      <c r="Q31" s="82">
        <f t="shared" si="14"/>
        <v>0</v>
      </c>
      <c r="R31" s="82">
        <f t="shared" si="15"/>
        <v>0</v>
      </c>
      <c r="S31" s="77"/>
      <c r="T31" s="77"/>
      <c r="U31" s="77"/>
      <c r="V31" s="77"/>
      <c r="W31" s="77"/>
      <c r="X31" s="77"/>
      <c r="Y31" s="77"/>
      <c r="Z31" s="77"/>
      <c r="AA31" s="77"/>
    </row>
    <row r="32" s="77" customFormat="1" ht="17.25" customHeight="1">
      <c r="A32" s="78"/>
      <c r="B32" s="66"/>
      <c r="C32" s="79" t="s">
        <v>78</v>
      </c>
      <c r="D32" s="80" t="s">
        <v>79</v>
      </c>
      <c r="E32" s="81">
        <v>8294.2099999999991</v>
      </c>
      <c r="F32" s="81">
        <v>38597.699999999997</v>
      </c>
      <c r="G32" s="81">
        <v>10828</v>
      </c>
      <c r="H32" s="81">
        <v>2789.3000000000002</v>
      </c>
      <c r="I32" s="81">
        <v>12420.389999999999</v>
      </c>
      <c r="J32" s="81">
        <v>497.31999999999999</v>
      </c>
      <c r="K32" s="81">
        <f t="shared" si="8"/>
        <v>4126.1800000000003</v>
      </c>
      <c r="L32" s="81">
        <f t="shared" si="9"/>
        <v>1592.3899999999994</v>
      </c>
      <c r="M32" s="81">
        <f t="shared" si="10"/>
        <v>-26177.309999999998</v>
      </c>
      <c r="N32" s="81">
        <f t="shared" si="11"/>
        <v>-2291.98</v>
      </c>
      <c r="O32" s="82">
        <f t="shared" si="12"/>
        <v>1.4974771557508191</v>
      </c>
      <c r="P32" s="82">
        <f t="shared" si="13"/>
        <v>0.1782956297278887</v>
      </c>
      <c r="Q32" s="82">
        <f t="shared" si="14"/>
        <v>1.1470622460288142</v>
      </c>
      <c r="R32" s="82">
        <f t="shared" si="15"/>
        <v>0.32179093572933104</v>
      </c>
      <c r="S32" s="77"/>
      <c r="T32" s="77"/>
      <c r="U32" s="77"/>
      <c r="V32" s="77"/>
      <c r="W32" s="77"/>
      <c r="X32" s="77"/>
      <c r="Y32" s="77"/>
      <c r="Z32" s="77"/>
      <c r="AA32" s="77"/>
    </row>
    <row r="33" s="64" customFormat="1" ht="14.25">
      <c r="A33" s="65"/>
      <c r="B33" s="83"/>
      <c r="C33" s="67"/>
      <c r="D33" s="68" t="s">
        <v>57</v>
      </c>
      <c r="E33" s="69">
        <f>SUM(E25:E29)</f>
        <v>237591.27000000002</v>
      </c>
      <c r="F33" s="69">
        <f>SUM(F25:F29)</f>
        <v>157892.39999999999</v>
      </c>
      <c r="G33" s="69">
        <f>SUM(G25:G29)</f>
        <v>41853.5</v>
      </c>
      <c r="H33" s="69">
        <f>SUM(H25:H29)</f>
        <v>10425.700000000001</v>
      </c>
      <c r="I33" s="69">
        <f>SUM(I25:I29)</f>
        <v>40451.220000000001</v>
      </c>
      <c r="J33" s="69">
        <f>SUM(J25:J29)</f>
        <v>2054.5300000000002</v>
      </c>
      <c r="K33" s="69">
        <f t="shared" si="8"/>
        <v>-197140.05000000002</v>
      </c>
      <c r="L33" s="69">
        <f t="shared" si="9"/>
        <v>-1402.2799999999988</v>
      </c>
      <c r="M33" s="69">
        <f t="shared" si="10"/>
        <v>-117441.17999999999</v>
      </c>
      <c r="N33" s="69">
        <f t="shared" si="11"/>
        <v>-8371.1700000000001</v>
      </c>
      <c r="O33" s="70">
        <f t="shared" si="12"/>
        <v>0.17025549802398041</v>
      </c>
      <c r="P33" s="70">
        <f t="shared" si="13"/>
        <v>0.19706398611124434</v>
      </c>
      <c r="Q33" s="70">
        <f t="shared" si="14"/>
        <v>0.96649551411470969</v>
      </c>
      <c r="R33" s="70">
        <f t="shared" si="15"/>
        <v>0.25619485168380496</v>
      </c>
      <c r="S33" s="64"/>
      <c r="T33" s="64"/>
      <c r="U33" s="64"/>
      <c r="V33" s="64"/>
      <c r="W33" s="64"/>
      <c r="X33" s="64"/>
      <c r="Y33" s="64"/>
      <c r="Z33" s="64"/>
      <c r="AA33" s="64"/>
    </row>
    <row r="34" ht="19.5" customHeight="1">
      <c r="A34" s="50" t="s">
        <v>80</v>
      </c>
      <c r="B34" s="51" t="s">
        <v>40</v>
      </c>
      <c r="C34" s="62" t="s">
        <v>81</v>
      </c>
      <c r="D34" s="73" t="s">
        <v>82</v>
      </c>
      <c r="E34" s="54">
        <v>98121.5</v>
      </c>
      <c r="F34" s="54">
        <v>293156.20000000001</v>
      </c>
      <c r="G34" s="54">
        <v>98500</v>
      </c>
      <c r="H34" s="54">
        <v>7500</v>
      </c>
      <c r="I34" s="54">
        <v>96716.73000000001</v>
      </c>
      <c r="J34" s="54">
        <v>1163.1900000000001</v>
      </c>
      <c r="K34" s="54">
        <f t="shared" si="8"/>
        <v>-1404.7699999999895</v>
      </c>
      <c r="L34" s="54">
        <f t="shared" si="9"/>
        <v>-1783.2699999999895</v>
      </c>
      <c r="M34" s="54">
        <f t="shared" si="10"/>
        <v>-196439.47</v>
      </c>
      <c r="N34" s="54">
        <f t="shared" si="11"/>
        <v>-6336.8099999999995</v>
      </c>
      <c r="O34" s="56">
        <f t="shared" si="12"/>
        <v>0.98568336195431183</v>
      </c>
      <c r="P34" s="56">
        <f t="shared" si="13"/>
        <v>0.15509200000000001</v>
      </c>
      <c r="Q34" s="56">
        <f t="shared" si="14"/>
        <v>0.9818957360406092</v>
      </c>
      <c r="R34" s="56">
        <f t="shared" si="15"/>
        <v>0.32991534888226826</v>
      </c>
      <c r="S34" s="1"/>
      <c r="T34" s="1"/>
      <c r="U34" s="1"/>
      <c r="V34" s="1"/>
      <c r="W34" s="1"/>
      <c r="X34" s="1"/>
      <c r="Y34" s="1"/>
      <c r="Z34" s="1"/>
      <c r="AA34" s="1"/>
    </row>
    <row r="35" ht="37.5" customHeight="1">
      <c r="A35" s="50"/>
      <c r="B35" s="51"/>
      <c r="C35" s="52" t="s">
        <v>83</v>
      </c>
      <c r="D35" s="73" t="s">
        <v>84</v>
      </c>
      <c r="E35" s="54">
        <v>8215.3799999999992</v>
      </c>
      <c r="F35" s="54">
        <v>100194.10000000001</v>
      </c>
      <c r="G35" s="54">
        <v>24248</v>
      </c>
      <c r="H35" s="54">
        <v>700</v>
      </c>
      <c r="I35" s="54">
        <v>69163.339999999997</v>
      </c>
      <c r="J35" s="54">
        <v>4008.9200000000001</v>
      </c>
      <c r="K35" s="54">
        <f t="shared" si="8"/>
        <v>60947.959999999999</v>
      </c>
      <c r="L35" s="54">
        <f t="shared" si="9"/>
        <v>44915.339999999997</v>
      </c>
      <c r="M35" s="54">
        <f t="shared" si="10"/>
        <v>-31030.760000000009</v>
      </c>
      <c r="N35" s="54">
        <f t="shared" si="11"/>
        <v>3308.9200000000001</v>
      </c>
      <c r="O35" s="56">
        <f t="shared" si="12"/>
        <v>8.418763343874538</v>
      </c>
      <c r="P35" s="56">
        <f t="shared" si="13"/>
        <v>5.7270285714285718</v>
      </c>
      <c r="Q35" s="56">
        <f t="shared" si="14"/>
        <v>2.8523317387000988</v>
      </c>
      <c r="R35" s="56">
        <f t="shared" si="15"/>
        <v>0.69029354023839717</v>
      </c>
      <c r="S35" s="1"/>
      <c r="T35" s="1"/>
      <c r="U35" s="1"/>
      <c r="V35" s="1"/>
      <c r="W35" s="1"/>
      <c r="X35" s="1"/>
      <c r="Y35" s="1"/>
      <c r="Z35" s="1"/>
      <c r="AA35" s="1"/>
    </row>
    <row r="36" ht="34.5">
      <c r="A36" s="50"/>
      <c r="B36" s="51"/>
      <c r="C36" s="52" t="s">
        <v>85</v>
      </c>
      <c r="D36" s="63" t="s">
        <v>86</v>
      </c>
      <c r="E36" s="54">
        <v>14967.299999999999</v>
      </c>
      <c r="F36" s="54">
        <v>53573.900000000001</v>
      </c>
      <c r="G36" s="54">
        <v>18414</v>
      </c>
      <c r="H36" s="54">
        <v>1720</v>
      </c>
      <c r="I36" s="54">
        <v>23853.32</v>
      </c>
      <c r="J36" s="54">
        <v>21.870000000000001</v>
      </c>
      <c r="K36" s="54">
        <f t="shared" si="8"/>
        <v>8886.0200000000004</v>
      </c>
      <c r="L36" s="54">
        <f t="shared" si="9"/>
        <v>5439.3199999999997</v>
      </c>
      <c r="M36" s="54">
        <f t="shared" si="10"/>
        <v>-29720.580000000002</v>
      </c>
      <c r="N36" s="54">
        <f t="shared" si="11"/>
        <v>-1698.1300000000001</v>
      </c>
      <c r="O36" s="56">
        <f t="shared" si="12"/>
        <v>1.5936955897189207</v>
      </c>
      <c r="P36" s="56">
        <f t="shared" si="13"/>
        <v>0.012715116279069768</v>
      </c>
      <c r="Q36" s="56">
        <f t="shared" si="14"/>
        <v>1.2953904637775606</v>
      </c>
      <c r="R36" s="56">
        <f t="shared" si="15"/>
        <v>0.44524143286189727</v>
      </c>
      <c r="S36" s="1"/>
      <c r="T36" s="1"/>
      <c r="U36" s="1"/>
      <c r="V36" s="1"/>
      <c r="W36" s="1"/>
      <c r="X36" s="1"/>
      <c r="Y36" s="1"/>
      <c r="Z36" s="1"/>
      <c r="AA36" s="1"/>
    </row>
    <row r="37" ht="40.5" customHeight="1">
      <c r="A37" s="50"/>
      <c r="B37" s="51"/>
      <c r="C37" s="52" t="s">
        <v>87</v>
      </c>
      <c r="D37" s="73" t="s">
        <v>88</v>
      </c>
      <c r="E37" s="54">
        <v>10246.030000000001</v>
      </c>
      <c r="F37" s="54">
        <v>115809.2</v>
      </c>
      <c r="G37" s="54">
        <v>4524.6000000000004</v>
      </c>
      <c r="H37" s="54">
        <v>0</v>
      </c>
      <c r="I37" s="54">
        <v>10778.75</v>
      </c>
      <c r="J37" s="54">
        <v>0</v>
      </c>
      <c r="K37" s="54">
        <f t="shared" si="8"/>
        <v>532.71999999999935</v>
      </c>
      <c r="L37" s="54">
        <f t="shared" si="9"/>
        <v>6254.1499999999996</v>
      </c>
      <c r="M37" s="54">
        <f t="shared" si="10"/>
        <v>-105030.45</v>
      </c>
      <c r="N37" s="54">
        <f t="shared" si="11"/>
        <v>0</v>
      </c>
      <c r="O37" s="56">
        <f t="shared" si="12"/>
        <v>1.0519928206339431</v>
      </c>
      <c r="P37" s="56" t="str">
        <f t="shared" si="13"/>
        <v/>
      </c>
      <c r="Q37" s="56">
        <f t="shared" si="14"/>
        <v>2.382254784953366</v>
      </c>
      <c r="R37" s="56">
        <f t="shared" si="15"/>
        <v>0.093073348231401301</v>
      </c>
      <c r="S37" s="1"/>
      <c r="T37" s="1"/>
      <c r="U37" s="1"/>
      <c r="V37" s="1"/>
      <c r="W37" s="1"/>
      <c r="X37" s="1"/>
      <c r="Y37" s="1"/>
      <c r="Z37" s="1"/>
      <c r="AA37" s="1"/>
    </row>
    <row r="38" ht="17.25">
      <c r="A38" s="50"/>
      <c r="B38" s="51"/>
      <c r="C38" s="52" t="s">
        <v>89</v>
      </c>
      <c r="D38" s="63" t="s">
        <v>90</v>
      </c>
      <c r="E38" s="54">
        <v>2709.8200000000002</v>
      </c>
      <c r="F38" s="54">
        <v>3436.3000000000002</v>
      </c>
      <c r="G38" s="54">
        <v>415</v>
      </c>
      <c r="H38" s="54">
        <v>0</v>
      </c>
      <c r="I38" s="54">
        <v>1897.96</v>
      </c>
      <c r="J38" s="54">
        <v>52.920000000000002</v>
      </c>
      <c r="K38" s="54">
        <f t="shared" si="8"/>
        <v>-811.86000000000013</v>
      </c>
      <c r="L38" s="54">
        <f t="shared" si="9"/>
        <v>1482.96</v>
      </c>
      <c r="M38" s="54">
        <f t="shared" si="10"/>
        <v>-1538.3400000000001</v>
      </c>
      <c r="N38" s="54">
        <f t="shared" si="11"/>
        <v>52.920000000000002</v>
      </c>
      <c r="O38" s="56">
        <f t="shared" si="12"/>
        <v>0.70040076462643275</v>
      </c>
      <c r="P38" s="56" t="str">
        <f t="shared" si="13"/>
        <v/>
      </c>
      <c r="Q38" s="56">
        <f t="shared" si="14"/>
        <v>4.5733975903614459</v>
      </c>
      <c r="R38" s="56">
        <f t="shared" si="15"/>
        <v>0.5523266303873352</v>
      </c>
      <c r="S38" s="1"/>
      <c r="T38" s="1"/>
      <c r="U38" s="1"/>
      <c r="V38" s="1"/>
      <c r="W38" s="1"/>
      <c r="X38" s="1"/>
      <c r="Y38" s="1"/>
      <c r="Z38" s="1"/>
      <c r="AA38" s="1"/>
    </row>
    <row r="39" ht="17.25">
      <c r="A39" s="50"/>
      <c r="B39" s="51"/>
      <c r="C39" s="52" t="s">
        <v>91</v>
      </c>
      <c r="D39" s="63" t="s">
        <v>92</v>
      </c>
      <c r="E39" s="54">
        <v>26.539999999999999</v>
      </c>
      <c r="F39" s="54">
        <v>0</v>
      </c>
      <c r="G39" s="54">
        <v>0</v>
      </c>
      <c r="H39" s="54">
        <v>0</v>
      </c>
      <c r="I39" s="54">
        <v>222.68000000000001</v>
      </c>
      <c r="J39" s="54">
        <v>0</v>
      </c>
      <c r="K39" s="54">
        <f t="shared" si="8"/>
        <v>196.14000000000001</v>
      </c>
      <c r="L39" s="54">
        <f t="shared" si="9"/>
        <v>222.68000000000001</v>
      </c>
      <c r="M39" s="54">
        <f t="shared" si="10"/>
        <v>222.68000000000001</v>
      </c>
      <c r="N39" s="54">
        <f t="shared" si="11"/>
        <v>0</v>
      </c>
      <c r="O39" s="56">
        <f t="shared" si="12"/>
        <v>8.3903541823662398</v>
      </c>
      <c r="P39" s="56" t="str">
        <f t="shared" si="13"/>
        <v/>
      </c>
      <c r="Q39" s="56" t="str">
        <f t="shared" si="14"/>
        <v/>
      </c>
      <c r="R39" s="56" t="str">
        <f t="shared" si="15"/>
        <v/>
      </c>
      <c r="S39" s="1"/>
      <c r="T39" s="1"/>
      <c r="U39" s="1"/>
      <c r="V39" s="1"/>
      <c r="W39" s="1"/>
      <c r="X39" s="1"/>
      <c r="Y39" s="1"/>
      <c r="Z39" s="1"/>
      <c r="AA39" s="1"/>
    </row>
    <row r="40" ht="34.5">
      <c r="A40" s="50"/>
      <c r="B40" s="51"/>
      <c r="C40" s="62" t="s">
        <v>93</v>
      </c>
      <c r="D40" s="73" t="s">
        <v>94</v>
      </c>
      <c r="E40" s="54">
        <v>35000.93</v>
      </c>
      <c r="F40" s="54">
        <v>202788.70000000001</v>
      </c>
      <c r="G40" s="54">
        <v>52530</v>
      </c>
      <c r="H40" s="54">
        <v>18200</v>
      </c>
      <c r="I40" s="54">
        <v>55765.370000000003</v>
      </c>
      <c r="J40" s="54">
        <v>5892.3900000000003</v>
      </c>
      <c r="K40" s="54">
        <f t="shared" si="8"/>
        <v>20764.440000000002</v>
      </c>
      <c r="L40" s="54">
        <f t="shared" si="9"/>
        <v>3235.3700000000026</v>
      </c>
      <c r="M40" s="54">
        <f t="shared" si="10"/>
        <v>-147023.33000000002</v>
      </c>
      <c r="N40" s="54">
        <f t="shared" si="11"/>
        <v>-12307.610000000001</v>
      </c>
      <c r="O40" s="56">
        <f t="shared" si="12"/>
        <v>1.5932539506807391</v>
      </c>
      <c r="P40" s="56">
        <f t="shared" si="13"/>
        <v>0.3237576923076923</v>
      </c>
      <c r="Q40" s="56">
        <f t="shared" si="14"/>
        <v>1.061590900437845</v>
      </c>
      <c r="R40" s="56">
        <f t="shared" si="15"/>
        <v>0.27499249218521543</v>
      </c>
      <c r="S40" s="1"/>
      <c r="T40" s="1"/>
      <c r="U40" s="1"/>
      <c r="V40" s="1"/>
      <c r="W40" s="1"/>
      <c r="X40" s="1"/>
      <c r="Y40" s="1"/>
      <c r="Z40" s="1"/>
      <c r="AA40" s="1"/>
    </row>
    <row r="41" ht="34.5">
      <c r="A41" s="50"/>
      <c r="B41" s="51"/>
      <c r="C41" s="62" t="s">
        <v>95</v>
      </c>
      <c r="D41" s="73" t="s">
        <v>96</v>
      </c>
      <c r="E41" s="54"/>
      <c r="F41" s="54"/>
      <c r="G41" s="54"/>
      <c r="H41" s="54"/>
      <c r="I41" s="54">
        <v>11201</v>
      </c>
      <c r="J41" s="54">
        <v>1157.6900000000001</v>
      </c>
      <c r="K41" s="54">
        <f t="shared" si="8"/>
        <v>11201</v>
      </c>
      <c r="L41" s="54">
        <f t="shared" si="9"/>
        <v>11201</v>
      </c>
      <c r="M41" s="54">
        <f t="shared" si="10"/>
        <v>11201</v>
      </c>
      <c r="N41" s="54">
        <f t="shared" si="11"/>
        <v>1157.6900000000001</v>
      </c>
      <c r="O41" s="56" t="str">
        <f t="shared" si="12"/>
        <v/>
      </c>
      <c r="P41" s="56" t="str">
        <f t="shared" si="13"/>
        <v/>
      </c>
      <c r="Q41" s="56" t="str">
        <f t="shared" si="14"/>
        <v/>
      </c>
      <c r="R41" s="56" t="str">
        <f t="shared" si="15"/>
        <v/>
      </c>
      <c r="S41" s="1"/>
      <c r="T41" s="1"/>
      <c r="U41" s="1"/>
      <c r="V41" s="1"/>
      <c r="W41" s="1"/>
      <c r="X41" s="1"/>
      <c r="Y41" s="1"/>
      <c r="Z41" s="1"/>
      <c r="AA41" s="1"/>
    </row>
    <row r="42" ht="34.5">
      <c r="A42" s="50"/>
      <c r="B42" s="51"/>
      <c r="C42" s="62" t="s">
        <v>97</v>
      </c>
      <c r="D42" s="73" t="s">
        <v>98</v>
      </c>
      <c r="E42" s="54">
        <v>58951.379999999997</v>
      </c>
      <c r="F42" s="54">
        <v>96901.899999999994</v>
      </c>
      <c r="G42" s="54">
        <v>20350</v>
      </c>
      <c r="H42" s="54">
        <v>6800</v>
      </c>
      <c r="I42" s="54">
        <v>21663.419999999998</v>
      </c>
      <c r="J42" s="54">
        <v>0</v>
      </c>
      <c r="K42" s="54">
        <f t="shared" si="8"/>
        <v>-37287.959999999999</v>
      </c>
      <c r="L42" s="54">
        <f t="shared" si="9"/>
        <v>1313.4199999999983</v>
      </c>
      <c r="M42" s="54">
        <f t="shared" si="10"/>
        <v>-75238.479999999996</v>
      </c>
      <c r="N42" s="54">
        <f t="shared" si="11"/>
        <v>-6800</v>
      </c>
      <c r="O42" s="56">
        <f t="shared" si="12"/>
        <v>0.36747943814037942</v>
      </c>
      <c r="P42" s="56">
        <f t="shared" si="13"/>
        <v>0</v>
      </c>
      <c r="Q42" s="56">
        <f t="shared" si="14"/>
        <v>1.0645415233415232</v>
      </c>
      <c r="R42" s="56">
        <f t="shared" si="15"/>
        <v>0.22356032234662065</v>
      </c>
      <c r="S42" s="1"/>
      <c r="T42" s="1"/>
      <c r="U42" s="1"/>
      <c r="V42" s="1"/>
      <c r="W42" s="1"/>
      <c r="X42" s="1"/>
      <c r="Y42" s="1"/>
      <c r="Z42" s="1"/>
      <c r="AA42" s="1"/>
    </row>
    <row r="43" ht="44.25" customHeight="1">
      <c r="A43" s="50"/>
      <c r="B43" s="51"/>
      <c r="C43" s="62" t="s">
        <v>99</v>
      </c>
      <c r="D43" s="73" t="s">
        <v>100</v>
      </c>
      <c r="E43" s="54">
        <v>127.01000000000001</v>
      </c>
      <c r="F43" s="54"/>
      <c r="G43" s="54"/>
      <c r="H43" s="54"/>
      <c r="I43" s="54">
        <v>3764.7399999999998</v>
      </c>
      <c r="J43" s="54">
        <v>0</v>
      </c>
      <c r="K43" s="54">
        <f t="shared" si="8"/>
        <v>3637.7299999999996</v>
      </c>
      <c r="L43" s="54">
        <f t="shared" si="9"/>
        <v>3764.7399999999998</v>
      </c>
      <c r="M43" s="54">
        <f t="shared" si="10"/>
        <v>3764.7399999999998</v>
      </c>
      <c r="N43" s="54">
        <f t="shared" si="11"/>
        <v>0</v>
      </c>
      <c r="O43" s="56">
        <f t="shared" si="12"/>
        <v>29.641288087552159</v>
      </c>
      <c r="P43" s="56" t="str">
        <f t="shared" si="13"/>
        <v/>
      </c>
      <c r="Q43" s="56" t="str">
        <f t="shared" si="14"/>
        <v/>
      </c>
      <c r="R43" s="56"/>
      <c r="S43" s="1"/>
      <c r="T43" s="1"/>
      <c r="U43" s="1"/>
      <c r="V43" s="1"/>
      <c r="W43" s="1"/>
      <c r="X43" s="1"/>
      <c r="Y43" s="1"/>
      <c r="Z43" s="1"/>
      <c r="AA43" s="1"/>
    </row>
    <row r="44" ht="17.25">
      <c r="A44" s="50"/>
      <c r="B44" s="51"/>
      <c r="C44" s="52" t="s">
        <v>55</v>
      </c>
      <c r="D44" s="63" t="s">
        <v>56</v>
      </c>
      <c r="E44" s="54">
        <v>4663.0100000000002</v>
      </c>
      <c r="F44" s="54">
        <v>12978</v>
      </c>
      <c r="G44" s="54">
        <v>3302</v>
      </c>
      <c r="H44" s="54">
        <v>0</v>
      </c>
      <c r="I44" s="54">
        <v>2106.96</v>
      </c>
      <c r="J44" s="54">
        <v>227.94999999999999</v>
      </c>
      <c r="K44" s="54">
        <f t="shared" si="8"/>
        <v>-2556.0500000000002</v>
      </c>
      <c r="L44" s="54">
        <f t="shared" si="9"/>
        <v>-1195.04</v>
      </c>
      <c r="M44" s="54">
        <f t="shared" si="10"/>
        <v>-10871.040000000001</v>
      </c>
      <c r="N44" s="54">
        <f t="shared" si="11"/>
        <v>227.94999999999999</v>
      </c>
      <c r="O44" s="56">
        <f t="shared" si="12"/>
        <v>0.4518454817810813</v>
      </c>
      <c r="P44" s="56" t="str">
        <f t="shared" si="13"/>
        <v/>
      </c>
      <c r="Q44" s="56">
        <f t="shared" si="14"/>
        <v>0.63808600847970931</v>
      </c>
      <c r="R44" s="56">
        <f t="shared" si="15"/>
        <v>0.16234858992140547</v>
      </c>
      <c r="S44" s="1"/>
      <c r="T44" s="1"/>
      <c r="U44" s="1"/>
      <c r="V44" s="1"/>
      <c r="W44" s="1"/>
      <c r="X44" s="1"/>
      <c r="Y44" s="1"/>
      <c r="Z44" s="1"/>
      <c r="AA44" s="1"/>
    </row>
    <row r="45" ht="34.5">
      <c r="A45" s="50"/>
      <c r="B45" s="51"/>
      <c r="C45" s="52" t="s">
        <v>101</v>
      </c>
      <c r="D45" s="63" t="s">
        <v>102</v>
      </c>
      <c r="E45" s="54">
        <v>18389.790000000001</v>
      </c>
      <c r="F45" s="54">
        <v>68465.100000000006</v>
      </c>
      <c r="G45" s="54">
        <v>18823.5</v>
      </c>
      <c r="H45" s="54">
        <v>4160.5</v>
      </c>
      <c r="I45" s="54">
        <v>20979.709999999999</v>
      </c>
      <c r="J45" s="54">
        <v>2920.6399999999999</v>
      </c>
      <c r="K45" s="54">
        <f t="shared" si="8"/>
        <v>2589.9199999999983</v>
      </c>
      <c r="L45" s="54">
        <f t="shared" si="9"/>
        <v>2156.2099999999991</v>
      </c>
      <c r="M45" s="54">
        <f t="shared" si="10"/>
        <v>-47485.390000000007</v>
      </c>
      <c r="N45" s="54">
        <f t="shared" si="11"/>
        <v>-1239.8600000000001</v>
      </c>
      <c r="O45" s="56">
        <f t="shared" si="12"/>
        <v>1.1408346696726823</v>
      </c>
      <c r="P45" s="56">
        <f t="shared" si="13"/>
        <v>0.7019925489724792</v>
      </c>
      <c r="Q45" s="56">
        <f t="shared" si="14"/>
        <v>1.114548835232555</v>
      </c>
      <c r="R45" s="56">
        <f t="shared" si="15"/>
        <v>0.30642926103956608</v>
      </c>
      <c r="S45" s="1"/>
      <c r="T45" s="1"/>
      <c r="U45" s="1"/>
      <c r="V45" s="1"/>
      <c r="W45" s="1"/>
      <c r="X45" s="1"/>
      <c r="Y45" s="1"/>
      <c r="Z45" s="1"/>
      <c r="AA45" s="1"/>
    </row>
    <row r="46" s="84" customFormat="1" ht="14.25">
      <c r="A46" s="65"/>
      <c r="B46" s="83"/>
      <c r="C46" s="67"/>
      <c r="D46" s="68" t="s">
        <v>57</v>
      </c>
      <c r="E46" s="85">
        <f>SUM(E34:E45)</f>
        <v>251418.69000000006</v>
      </c>
      <c r="F46" s="85">
        <f>SUM(F34:F45)</f>
        <v>947303.40000000014</v>
      </c>
      <c r="G46" s="85">
        <f>SUM(G34:G45)</f>
        <v>241107.10000000001</v>
      </c>
      <c r="H46" s="85">
        <f>SUM(H34:H45)</f>
        <v>39080.5</v>
      </c>
      <c r="I46" s="85">
        <f>SUM(I34:I45)</f>
        <v>318113.98000000004</v>
      </c>
      <c r="J46" s="85">
        <f>SUM(J34:J45)</f>
        <v>15445.570000000002</v>
      </c>
      <c r="K46" s="85">
        <f>SUM(K34:K45)</f>
        <v>66695.290000000008</v>
      </c>
      <c r="L46" s="85">
        <f t="shared" si="9"/>
        <v>77006.880000000034</v>
      </c>
      <c r="M46" s="85">
        <f>SUM(M34:M45)</f>
        <v>-629189.42000000016</v>
      </c>
      <c r="N46" s="85">
        <f>SUM(N34:N45)</f>
        <v>-23634.929999999997</v>
      </c>
      <c r="O46" s="70">
        <f t="shared" si="12"/>
        <v>1.2652757835942903</v>
      </c>
      <c r="P46" s="70">
        <f t="shared" si="13"/>
        <v>0.39522447256304299</v>
      </c>
      <c r="Q46" s="70">
        <f t="shared" si="14"/>
        <v>1.3193886866044178</v>
      </c>
      <c r="R46" s="70">
        <f t="shared" si="15"/>
        <v>0.33581002665038467</v>
      </c>
      <c r="S46" s="84"/>
      <c r="T46" s="84"/>
      <c r="U46" s="84"/>
      <c r="V46" s="84"/>
      <c r="W46" s="84"/>
      <c r="X46" s="84"/>
      <c r="Y46" s="84"/>
      <c r="Z46" s="84"/>
      <c r="AA46" s="84"/>
    </row>
    <row r="47" ht="17.25">
      <c r="A47" s="50" t="s">
        <v>103</v>
      </c>
      <c r="B47" s="51" t="s">
        <v>104</v>
      </c>
      <c r="C47" s="52" t="s">
        <v>105</v>
      </c>
      <c r="D47" s="63" t="s">
        <v>106</v>
      </c>
      <c r="E47" s="54">
        <v>183751.17999999999</v>
      </c>
      <c r="F47" s="54">
        <v>653882.09999999998</v>
      </c>
      <c r="G47" s="54">
        <v>243280.70000000001</v>
      </c>
      <c r="H47" s="54">
        <v>60963</v>
      </c>
      <c r="I47" s="54">
        <v>176020.57999999999</v>
      </c>
      <c r="J47" s="54">
        <v>2519.0900000000001</v>
      </c>
      <c r="K47" s="54">
        <f t="shared" ref="K47:K78" si="16">I47-E47</f>
        <v>-7730.6000000000058</v>
      </c>
      <c r="L47" s="54">
        <f t="shared" si="9"/>
        <v>-67260.120000000024</v>
      </c>
      <c r="M47" s="54">
        <f t="shared" ref="M47:M78" si="17">I47-F47</f>
        <v>-477861.52000000002</v>
      </c>
      <c r="N47" s="54">
        <f t="shared" ref="N47:N78" si="18">J47-H47</f>
        <v>-58443.910000000003</v>
      </c>
      <c r="O47" s="56">
        <f t="shared" si="12"/>
        <v>0.95792897765336793</v>
      </c>
      <c r="P47" s="56">
        <f t="shared" si="13"/>
        <v>0.041321621311287179</v>
      </c>
      <c r="Q47" s="56">
        <f t="shared" si="14"/>
        <v>0.72352874683441792</v>
      </c>
      <c r="R47" s="56">
        <f t="shared" si="15"/>
        <v>0.26919314659324667</v>
      </c>
      <c r="S47" s="1"/>
      <c r="T47" s="1"/>
      <c r="U47" s="1"/>
      <c r="V47" s="1"/>
      <c r="W47" s="1"/>
      <c r="X47" s="1"/>
      <c r="Y47" s="1"/>
      <c r="Z47" s="1"/>
      <c r="AA47" s="1"/>
    </row>
    <row r="48" ht="17.25">
      <c r="A48" s="50"/>
      <c r="B48" s="51"/>
      <c r="C48" s="52" t="s">
        <v>107</v>
      </c>
      <c r="D48" s="63" t="s">
        <v>108</v>
      </c>
      <c r="E48" s="54">
        <v>119346.31</v>
      </c>
      <c r="F48" s="54">
        <v>423200.79999999999</v>
      </c>
      <c r="G48" s="54">
        <v>157919.39999999999</v>
      </c>
      <c r="H48" s="54">
        <v>43021</v>
      </c>
      <c r="I48" s="54">
        <v>127285.97</v>
      </c>
      <c r="J48" s="54">
        <v>3274.3000000000002</v>
      </c>
      <c r="K48" s="54">
        <f t="shared" si="16"/>
        <v>7939.6600000000035</v>
      </c>
      <c r="L48" s="54">
        <f t="shared" si="9"/>
        <v>-30633.429999999993</v>
      </c>
      <c r="M48" s="54">
        <f t="shared" si="17"/>
        <v>-295914.82999999996</v>
      </c>
      <c r="N48" s="54">
        <f t="shared" si="18"/>
        <v>-39746.699999999997</v>
      </c>
      <c r="O48" s="56">
        <f t="shared" si="12"/>
        <v>1.0665262294242697</v>
      </c>
      <c r="P48" s="56">
        <f t="shared" si="13"/>
        <v>0.076109341949280582</v>
      </c>
      <c r="Q48" s="56">
        <f t="shared" si="14"/>
        <v>0.80601857656500719</v>
      </c>
      <c r="R48" s="56">
        <f t="shared" si="15"/>
        <v>0.30076968190986408</v>
      </c>
      <c r="S48" s="1"/>
      <c r="T48" s="1"/>
      <c r="U48" s="1"/>
      <c r="V48" s="1"/>
      <c r="W48" s="1"/>
      <c r="X48" s="1"/>
      <c r="Y48" s="1"/>
      <c r="Z48" s="1"/>
      <c r="AA48" s="1"/>
    </row>
    <row r="49" ht="34.5">
      <c r="A49" s="50"/>
      <c r="B49" s="51"/>
      <c r="C49" s="52" t="s">
        <v>109</v>
      </c>
      <c r="D49" s="63" t="s">
        <v>110</v>
      </c>
      <c r="E49" s="54">
        <v>1040515.38</v>
      </c>
      <c r="F49" s="54">
        <v>4515290.5999999996</v>
      </c>
      <c r="G49" s="54">
        <v>1329420</v>
      </c>
      <c r="H49" s="54">
        <v>371378.90000000002</v>
      </c>
      <c r="I49" s="54">
        <v>1014421.47</v>
      </c>
      <c r="J49" s="54">
        <v>24965.440000000002</v>
      </c>
      <c r="K49" s="54">
        <f t="shared" si="16"/>
        <v>-26093.910000000033</v>
      </c>
      <c r="L49" s="54">
        <f t="shared" si="9"/>
        <v>-314998.53000000003</v>
      </c>
      <c r="M49" s="54">
        <f t="shared" si="17"/>
        <v>-3500869.1299999999</v>
      </c>
      <c r="N49" s="55">
        <f t="shared" si="18"/>
        <v>-346413.46000000002</v>
      </c>
      <c r="O49" s="56">
        <f t="shared" si="12"/>
        <v>0.97492212945473233</v>
      </c>
      <c r="P49" s="56">
        <f t="shared" si="13"/>
        <v>0.067223636022401917</v>
      </c>
      <c r="Q49" s="56">
        <f t="shared" si="14"/>
        <v>0.76305567089407411</v>
      </c>
      <c r="R49" s="56">
        <f t="shared" si="15"/>
        <v>0.22466360636898985</v>
      </c>
      <c r="S49" s="1"/>
      <c r="T49" s="1"/>
      <c r="U49" s="1"/>
      <c r="V49" s="1"/>
      <c r="W49" s="1"/>
      <c r="X49" s="1"/>
      <c r="Y49" s="1"/>
      <c r="Z49" s="1"/>
      <c r="AA49" s="1"/>
    </row>
    <row r="50" ht="34.5">
      <c r="A50" s="50"/>
      <c r="B50" s="51"/>
      <c r="C50" s="52" t="s">
        <v>111</v>
      </c>
      <c r="D50" s="63" t="s">
        <v>112</v>
      </c>
      <c r="E50" s="54">
        <v>242.19999999999999</v>
      </c>
      <c r="F50" s="54">
        <v>4371.8000000000002</v>
      </c>
      <c r="G50" s="54">
        <v>632.5</v>
      </c>
      <c r="H50" s="54">
        <v>457.5</v>
      </c>
      <c r="I50" s="54">
        <v>639.91999999999996</v>
      </c>
      <c r="J50" s="54">
        <v>89.75</v>
      </c>
      <c r="K50" s="54">
        <f t="shared" si="16"/>
        <v>397.71999999999997</v>
      </c>
      <c r="L50" s="54">
        <f t="shared" si="9"/>
        <v>7.4199999999999591</v>
      </c>
      <c r="M50" s="54">
        <f t="shared" si="17"/>
        <v>-3731.8800000000001</v>
      </c>
      <c r="N50" s="54">
        <f t="shared" si="18"/>
        <v>-367.75</v>
      </c>
      <c r="O50" s="56">
        <f t="shared" si="12"/>
        <v>2.6421139554087532</v>
      </c>
      <c r="P50" s="56">
        <f t="shared" si="13"/>
        <v>0.19617486338797815</v>
      </c>
      <c r="Q50" s="56">
        <f t="shared" si="14"/>
        <v>1.0117312252964425</v>
      </c>
      <c r="R50" s="56">
        <f t="shared" si="15"/>
        <v>0.14637449105631545</v>
      </c>
      <c r="S50" s="1"/>
      <c r="T50" s="1"/>
      <c r="U50" s="1"/>
      <c r="V50" s="1"/>
      <c r="W50" s="1"/>
      <c r="X50" s="1"/>
      <c r="Y50" s="1"/>
      <c r="Z50" s="1"/>
      <c r="AA50" s="1"/>
    </row>
    <row r="51" s="64" customFormat="1" ht="14.25">
      <c r="A51" s="65"/>
      <c r="B51" s="66"/>
      <c r="C51" s="67"/>
      <c r="D51" s="68" t="s">
        <v>57</v>
      </c>
      <c r="E51" s="69">
        <f>SUM(E47:E50)</f>
        <v>1343855.0700000001</v>
      </c>
      <c r="F51" s="69">
        <f>SUM(F47:F50)</f>
        <v>5596745.2999999998</v>
      </c>
      <c r="G51" s="69">
        <f>SUM(G47:G50)</f>
        <v>1731252.6000000001</v>
      </c>
      <c r="H51" s="69">
        <f>SUM(H47:H50)</f>
        <v>475820.40000000002</v>
      </c>
      <c r="I51" s="69">
        <f>SUM(I47:I50)</f>
        <v>1318367.9399999999</v>
      </c>
      <c r="J51" s="69">
        <f>SUM(J47:J50)</f>
        <v>30848.580000000002</v>
      </c>
      <c r="K51" s="69">
        <f t="shared" si="16"/>
        <v>-25487.130000000121</v>
      </c>
      <c r="L51" s="69">
        <f t="shared" si="9"/>
        <v>-412884.66000000015</v>
      </c>
      <c r="M51" s="69">
        <f t="shared" si="17"/>
        <v>-4278377.3599999994</v>
      </c>
      <c r="N51" s="69">
        <f t="shared" si="18"/>
        <v>-444971.82000000001</v>
      </c>
      <c r="O51" s="70">
        <f t="shared" si="12"/>
        <v>0.98103431644604344</v>
      </c>
      <c r="P51" s="70">
        <f t="shared" si="13"/>
        <v>0.064832403150432386</v>
      </c>
      <c r="Q51" s="70">
        <f t="shared" si="14"/>
        <v>0.7615110238679208</v>
      </c>
      <c r="R51" s="70">
        <f t="shared" si="15"/>
        <v>0.23555975291568118</v>
      </c>
      <c r="S51" s="64"/>
      <c r="T51" s="64"/>
      <c r="U51" s="64"/>
      <c r="V51" s="64"/>
      <c r="W51" s="64"/>
      <c r="X51" s="64"/>
      <c r="Y51" s="64"/>
      <c r="Z51" s="64"/>
      <c r="AA51" s="64"/>
    </row>
    <row r="52" ht="17.25">
      <c r="A52" s="71">
        <v>991</v>
      </c>
      <c r="B52" s="51" t="s">
        <v>113</v>
      </c>
      <c r="C52" s="62" t="s">
        <v>68</v>
      </c>
      <c r="D52" s="73" t="s">
        <v>114</v>
      </c>
      <c r="E52" s="54">
        <v>16272.74</v>
      </c>
      <c r="F52" s="54">
        <v>66470.800000000003</v>
      </c>
      <c r="G52" s="54">
        <v>21100</v>
      </c>
      <c r="H52" s="54">
        <v>5600</v>
      </c>
      <c r="I52" s="54">
        <v>18066.510000000002</v>
      </c>
      <c r="J52" s="54">
        <v>2219.4400000000001</v>
      </c>
      <c r="K52" s="54">
        <f t="shared" si="16"/>
        <v>1793.7700000000023</v>
      </c>
      <c r="L52" s="54">
        <f t="shared" si="9"/>
        <v>-3033.489999999998</v>
      </c>
      <c r="M52" s="54">
        <f t="shared" si="17"/>
        <v>-48404.290000000001</v>
      </c>
      <c r="N52" s="54">
        <f t="shared" si="18"/>
        <v>-3380.5599999999999</v>
      </c>
      <c r="O52" s="56">
        <f t="shared" si="12"/>
        <v>1.1102315897630026</v>
      </c>
      <c r="P52" s="56">
        <f t="shared" si="13"/>
        <v>0.39632857142857142</v>
      </c>
      <c r="Q52" s="56">
        <f t="shared" si="14"/>
        <v>0.85623270142180108</v>
      </c>
      <c r="R52" s="56">
        <f t="shared" si="15"/>
        <v>0.2717961871979877</v>
      </c>
      <c r="S52" s="1"/>
      <c r="T52" s="1"/>
      <c r="U52" s="1"/>
      <c r="V52" s="1"/>
      <c r="W52" s="1"/>
      <c r="X52" s="1"/>
      <c r="Y52" s="1"/>
      <c r="Z52" s="1"/>
      <c r="AA52" s="1"/>
    </row>
    <row r="53" ht="17.25">
      <c r="A53" s="74"/>
      <c r="B53" s="51"/>
      <c r="C53" s="52" t="s">
        <v>115</v>
      </c>
      <c r="D53" s="63" t="s">
        <v>116</v>
      </c>
      <c r="E53" s="54">
        <v>4091.96</v>
      </c>
      <c r="F53" s="54">
        <v>0</v>
      </c>
      <c r="G53" s="54">
        <v>0</v>
      </c>
      <c r="H53" s="54">
        <v>0</v>
      </c>
      <c r="I53" s="54">
        <v>1813.8399999999999</v>
      </c>
      <c r="J53" s="54">
        <v>0</v>
      </c>
      <c r="K53" s="54">
        <f t="shared" si="16"/>
        <v>-2278.1199999999999</v>
      </c>
      <c r="L53" s="54">
        <f t="shared" si="9"/>
        <v>1813.8399999999999</v>
      </c>
      <c r="M53" s="54">
        <f t="shared" si="17"/>
        <v>1813.8399999999999</v>
      </c>
      <c r="N53" s="54">
        <f t="shared" si="18"/>
        <v>0</v>
      </c>
      <c r="O53" s="56">
        <f t="shared" si="12"/>
        <v>0.44326924016852559</v>
      </c>
      <c r="P53" s="56" t="str">
        <f t="shared" si="13"/>
        <v/>
      </c>
      <c r="Q53" s="56" t="str">
        <f t="shared" si="14"/>
        <v/>
      </c>
      <c r="R53" s="56" t="str">
        <f t="shared" si="15"/>
        <v/>
      </c>
      <c r="S53" s="1"/>
      <c r="T53" s="1"/>
      <c r="U53" s="1"/>
      <c r="V53" s="1"/>
      <c r="W53" s="1"/>
      <c r="X53" s="1"/>
      <c r="Y53" s="1"/>
      <c r="Z53" s="1"/>
      <c r="AA53" s="1"/>
    </row>
    <row r="54" s="64" customFormat="1" ht="14.25">
      <c r="A54" s="75"/>
      <c r="B54" s="66"/>
      <c r="C54" s="67"/>
      <c r="D54" s="68" t="s">
        <v>57</v>
      </c>
      <c r="E54" s="69">
        <f>SUM(E52:E53)</f>
        <v>20364.700000000001</v>
      </c>
      <c r="F54" s="69">
        <f>SUM(F52:F53)</f>
        <v>66470.800000000003</v>
      </c>
      <c r="G54" s="69">
        <f>SUM(G52:G53)</f>
        <v>21100</v>
      </c>
      <c r="H54" s="69">
        <f>SUM(H52:H53)</f>
        <v>5600</v>
      </c>
      <c r="I54" s="69">
        <f>SUM(I52:I53)</f>
        <v>19880.350000000002</v>
      </c>
      <c r="J54" s="69">
        <f>SUM(J52:J53)</f>
        <v>2219.4400000000001</v>
      </c>
      <c r="K54" s="69">
        <f t="shared" si="16"/>
        <v>-484.34999999999854</v>
      </c>
      <c r="L54" s="69">
        <f t="shared" si="9"/>
        <v>-1219.6499999999978</v>
      </c>
      <c r="M54" s="69">
        <f t="shared" si="17"/>
        <v>-46590.449999999997</v>
      </c>
      <c r="N54" s="69">
        <f t="shared" si="18"/>
        <v>-3380.5599999999999</v>
      </c>
      <c r="O54" s="70">
        <f t="shared" si="12"/>
        <v>0.97621619763610568</v>
      </c>
      <c r="P54" s="70">
        <f t="shared" si="13"/>
        <v>0.39632857142857142</v>
      </c>
      <c r="Q54" s="70">
        <f t="shared" si="14"/>
        <v>0.94219668246445509</v>
      </c>
      <c r="R54" s="70">
        <f t="shared" si="15"/>
        <v>0.29908395867057419</v>
      </c>
      <c r="S54" s="64"/>
      <c r="T54" s="64"/>
      <c r="U54" s="64"/>
      <c r="V54" s="64"/>
      <c r="W54" s="64"/>
      <c r="X54" s="64"/>
      <c r="Y54" s="64"/>
      <c r="Z54" s="64"/>
      <c r="AA54" s="64"/>
    </row>
    <row r="55" ht="17.25">
      <c r="A55" s="50" t="s">
        <v>117</v>
      </c>
      <c r="B55" s="51" t="s">
        <v>118</v>
      </c>
      <c r="C55" s="52" t="s">
        <v>119</v>
      </c>
      <c r="D55" s="63" t="s">
        <v>120</v>
      </c>
      <c r="E55" s="54">
        <v>17865.639999999999</v>
      </c>
      <c r="F55" s="54">
        <v>24461.700000000001</v>
      </c>
      <c r="G55" s="54">
        <v>11732.799999999999</v>
      </c>
      <c r="H55" s="54">
        <v>5695.8999999999996</v>
      </c>
      <c r="I55" s="54">
        <v>37478.989999999998</v>
      </c>
      <c r="J55" s="54">
        <v>7944.7799999999997</v>
      </c>
      <c r="K55" s="54">
        <f t="shared" si="16"/>
        <v>19613.349999999999</v>
      </c>
      <c r="L55" s="54">
        <f t="shared" si="9"/>
        <v>25746.189999999999</v>
      </c>
      <c r="M55" s="54">
        <f t="shared" si="17"/>
        <v>13017.289999999997</v>
      </c>
      <c r="N55" s="54">
        <f t="shared" si="18"/>
        <v>2248.8800000000001</v>
      </c>
      <c r="O55" s="86">
        <f t="shared" si="12"/>
        <v>2.0978252108516684</v>
      </c>
      <c r="P55" s="86">
        <f t="shared" si="13"/>
        <v>1.3948243473375586</v>
      </c>
      <c r="Q55" s="86">
        <f t="shared" si="14"/>
        <v>3.1943773012409653</v>
      </c>
      <c r="R55" s="56">
        <f t="shared" si="15"/>
        <v>1.5321498505827476</v>
      </c>
      <c r="S55" s="1"/>
      <c r="T55" s="1"/>
      <c r="U55" s="1"/>
      <c r="V55" s="1"/>
      <c r="W55" s="1"/>
      <c r="X55" s="1"/>
      <c r="Y55" s="1"/>
      <c r="Z55" s="1"/>
      <c r="AA55" s="1"/>
    </row>
    <row r="56" ht="17.25">
      <c r="A56" s="50"/>
      <c r="B56" s="51"/>
      <c r="C56" s="52" t="s">
        <v>121</v>
      </c>
      <c r="D56" s="63" t="s">
        <v>122</v>
      </c>
      <c r="E56" s="54">
        <v>3997.5700000000002</v>
      </c>
      <c r="F56" s="54">
        <v>50550.300000000003</v>
      </c>
      <c r="G56" s="54">
        <v>3700</v>
      </c>
      <c r="H56" s="54">
        <v>1700</v>
      </c>
      <c r="I56" s="54">
        <v>8988.3899999999994</v>
      </c>
      <c r="J56" s="54">
        <v>681.34000000000003</v>
      </c>
      <c r="K56" s="54">
        <f t="shared" si="16"/>
        <v>4990.8199999999997</v>
      </c>
      <c r="L56" s="54">
        <f t="shared" si="9"/>
        <v>5288.3899999999994</v>
      </c>
      <c r="M56" s="54">
        <f t="shared" si="17"/>
        <v>-41561.910000000003</v>
      </c>
      <c r="N56" s="54">
        <f t="shared" si="18"/>
        <v>-1018.66</v>
      </c>
      <c r="O56" s="86">
        <f t="shared" si="12"/>
        <v>2.2484634415407356</v>
      </c>
      <c r="P56" s="86">
        <f t="shared" si="13"/>
        <v>0.40078823529411767</v>
      </c>
      <c r="Q56" s="86">
        <f t="shared" si="14"/>
        <v>2.4292945945945945</v>
      </c>
      <c r="R56" s="56">
        <f t="shared" si="15"/>
        <v>0.17781081417914432</v>
      </c>
      <c r="S56" s="1"/>
      <c r="T56" s="1"/>
      <c r="U56" s="1"/>
      <c r="V56" s="1"/>
      <c r="W56" s="1"/>
      <c r="X56" s="1"/>
      <c r="Y56" s="1"/>
      <c r="Z56" s="1"/>
      <c r="AA56" s="1"/>
    </row>
    <row r="57" s="64" customFormat="1" ht="14.25">
      <c r="A57" s="65"/>
      <c r="B57" s="66"/>
      <c r="C57" s="67"/>
      <c r="D57" s="68" t="s">
        <v>57</v>
      </c>
      <c r="E57" s="69">
        <f>SUBTOTAL(9,E55:E56)</f>
        <v>21863.209999999999</v>
      </c>
      <c r="F57" s="69">
        <f>SUBTOTAL(9,F55:F56)</f>
        <v>75012</v>
      </c>
      <c r="G57" s="69">
        <f>SUBTOTAL(9,G55:G56)</f>
        <v>15432.799999999999</v>
      </c>
      <c r="H57" s="69">
        <f>SUBTOTAL(9,H55:H56)</f>
        <v>7395.8999999999996</v>
      </c>
      <c r="I57" s="69">
        <f>SUBTOTAL(9,I55:I56)</f>
        <v>46467.379999999997</v>
      </c>
      <c r="J57" s="69">
        <f>SUBTOTAL(9,J55:J56)</f>
        <v>8626.119999999999</v>
      </c>
      <c r="K57" s="69">
        <f t="shared" si="16"/>
        <v>24604.169999999998</v>
      </c>
      <c r="L57" s="69">
        <f t="shared" si="9"/>
        <v>31034.579999999998</v>
      </c>
      <c r="M57" s="69">
        <f t="shared" si="17"/>
        <v>-28544.620000000003</v>
      </c>
      <c r="N57" s="69">
        <f t="shared" si="18"/>
        <v>1230.2199999999993</v>
      </c>
      <c r="O57" s="70">
        <f t="shared" si="12"/>
        <v>2.1253685986641484</v>
      </c>
      <c r="P57" s="70">
        <f t="shared" si="13"/>
        <v>1.1663381062480562</v>
      </c>
      <c r="Q57" s="70">
        <f t="shared" si="14"/>
        <v>3.0109494064589706</v>
      </c>
      <c r="R57" s="70">
        <f t="shared" si="15"/>
        <v>0.61946595211432831</v>
      </c>
      <c r="S57" s="64"/>
      <c r="T57" s="64"/>
      <c r="U57" s="64"/>
      <c r="V57" s="64"/>
      <c r="W57" s="64"/>
      <c r="X57" s="64"/>
      <c r="Y57" s="64"/>
      <c r="Z57" s="64"/>
      <c r="AA57" s="64"/>
    </row>
    <row r="58" ht="17.25">
      <c r="A58" s="74"/>
      <c r="B58" s="51" t="s">
        <v>123</v>
      </c>
      <c r="C58" s="52" t="s">
        <v>124</v>
      </c>
      <c r="D58" s="76" t="s">
        <v>125</v>
      </c>
      <c r="E58" s="54">
        <v>131.81999999999999</v>
      </c>
      <c r="F58" s="54">
        <v>30.699999999999999</v>
      </c>
      <c r="G58" s="54">
        <v>30.699999999999999</v>
      </c>
      <c r="H58" s="54">
        <v>0</v>
      </c>
      <c r="I58" s="54">
        <v>576.72000000000003</v>
      </c>
      <c r="J58" s="54">
        <v>31.98</v>
      </c>
      <c r="K58" s="54">
        <f t="shared" si="16"/>
        <v>444.90000000000003</v>
      </c>
      <c r="L58" s="54">
        <f t="shared" si="9"/>
        <v>546.01999999999998</v>
      </c>
      <c r="M58" s="54">
        <f t="shared" si="17"/>
        <v>546.01999999999998</v>
      </c>
      <c r="N58" s="54">
        <f t="shared" si="18"/>
        <v>31.98</v>
      </c>
      <c r="O58" s="56">
        <f t="shared" si="12"/>
        <v>4.3750568957669556</v>
      </c>
      <c r="P58" s="56" t="str">
        <f t="shared" si="13"/>
        <v/>
      </c>
      <c r="Q58" s="56">
        <f t="shared" si="14"/>
        <v>18.785667752442997</v>
      </c>
      <c r="R58" s="56">
        <f t="shared" si="15"/>
        <v>18.785667752442997</v>
      </c>
      <c r="S58" s="1"/>
      <c r="T58" s="1"/>
      <c r="U58" s="1"/>
      <c r="V58" s="1"/>
      <c r="W58" s="1"/>
      <c r="X58" s="1"/>
      <c r="Y58" s="1"/>
      <c r="Z58" s="1"/>
      <c r="AA58" s="1"/>
    </row>
    <row r="59" ht="17.25">
      <c r="A59" s="74"/>
      <c r="B59" s="51"/>
      <c r="C59" s="52" t="s">
        <v>89</v>
      </c>
      <c r="D59" s="63" t="s">
        <v>126</v>
      </c>
      <c r="E59" s="54">
        <v>495.30000000000001</v>
      </c>
      <c r="F59" s="54">
        <v>26</v>
      </c>
      <c r="G59" s="54">
        <v>26</v>
      </c>
      <c r="H59" s="54">
        <v>0</v>
      </c>
      <c r="I59" s="54">
        <v>257.25</v>
      </c>
      <c r="J59" s="54">
        <v>0</v>
      </c>
      <c r="K59" s="54">
        <f t="shared" si="16"/>
        <v>-238.05000000000001</v>
      </c>
      <c r="L59" s="54">
        <f t="shared" si="9"/>
        <v>231.25</v>
      </c>
      <c r="M59" s="54">
        <f t="shared" si="17"/>
        <v>231.25</v>
      </c>
      <c r="N59" s="54">
        <f t="shared" si="18"/>
        <v>0</v>
      </c>
      <c r="O59" s="56">
        <f t="shared" si="12"/>
        <v>0.51938219261053908</v>
      </c>
      <c r="P59" s="56" t="str">
        <f t="shared" si="13"/>
        <v/>
      </c>
      <c r="Q59" s="56">
        <f t="shared" si="14"/>
        <v>9.8942307692307701</v>
      </c>
      <c r="R59" s="87">
        <f t="shared" si="15"/>
        <v>9.8942307692307701</v>
      </c>
      <c r="S59" s="1"/>
      <c r="T59" s="1"/>
      <c r="U59" s="1"/>
      <c r="V59" s="1"/>
      <c r="W59" s="1"/>
      <c r="X59" s="1"/>
      <c r="Y59" s="1"/>
      <c r="Z59" s="1"/>
      <c r="AA59" s="1"/>
    </row>
    <row r="60" ht="17.25">
      <c r="A60" s="74"/>
      <c r="B60" s="51"/>
      <c r="C60" s="52" t="s">
        <v>53</v>
      </c>
      <c r="D60" s="63" t="s">
        <v>54</v>
      </c>
      <c r="E60" s="54">
        <v>0</v>
      </c>
      <c r="F60" s="54">
        <v>371</v>
      </c>
      <c r="G60" s="54">
        <v>371</v>
      </c>
      <c r="H60" s="54">
        <v>371</v>
      </c>
      <c r="I60" s="54">
        <v>0</v>
      </c>
      <c r="J60" s="54">
        <v>0</v>
      </c>
      <c r="K60" s="54">
        <f t="shared" si="16"/>
        <v>0</v>
      </c>
      <c r="L60" s="54">
        <f t="shared" si="9"/>
        <v>-371</v>
      </c>
      <c r="M60" s="54">
        <f t="shared" si="17"/>
        <v>-371</v>
      </c>
      <c r="N60" s="54">
        <f t="shared" si="18"/>
        <v>-371</v>
      </c>
      <c r="O60" s="56" t="str">
        <f t="shared" si="12"/>
        <v/>
      </c>
      <c r="P60" s="56">
        <f t="shared" si="13"/>
        <v>0</v>
      </c>
      <c r="Q60" s="56">
        <f t="shared" si="14"/>
        <v>0</v>
      </c>
      <c r="R60" s="56">
        <f t="shared" si="15"/>
        <v>0</v>
      </c>
      <c r="S60" s="1"/>
      <c r="T60" s="1"/>
      <c r="U60" s="1"/>
      <c r="V60" s="1"/>
      <c r="W60" s="1"/>
      <c r="X60" s="1"/>
      <c r="Y60" s="1"/>
      <c r="Z60" s="1"/>
      <c r="AA60" s="1"/>
    </row>
    <row r="61" ht="34.5">
      <c r="A61" s="74"/>
      <c r="B61" s="51"/>
      <c r="C61" s="52" t="s">
        <v>127</v>
      </c>
      <c r="D61" s="63" t="s">
        <v>128</v>
      </c>
      <c r="E61" s="54">
        <v>39804.14999999998</v>
      </c>
      <c r="F61" s="54">
        <v>8722.7000000009321</v>
      </c>
      <c r="G61" s="54">
        <v>734.80000000004657</v>
      </c>
      <c r="H61" s="54">
        <v>224.89999999996508</v>
      </c>
      <c r="I61" s="54">
        <v>24477.960000000079</v>
      </c>
      <c r="J61" s="54">
        <v>4794.8500000000004</v>
      </c>
      <c r="K61" s="54">
        <f t="shared" si="16"/>
        <v>-15326.1899999999</v>
      </c>
      <c r="L61" s="54">
        <f t="shared" si="9"/>
        <v>23743.160000000033</v>
      </c>
      <c r="M61" s="54">
        <f t="shared" si="17"/>
        <v>15755.259999999147</v>
      </c>
      <c r="N61" s="54">
        <f t="shared" si="18"/>
        <v>4569.9500000000353</v>
      </c>
      <c r="O61" s="56">
        <f t="shared" si="12"/>
        <v>0.6149599978896696</v>
      </c>
      <c r="P61" s="56">
        <f t="shared" si="13"/>
        <v>21.319919964431946</v>
      </c>
      <c r="Q61" s="56">
        <f t="shared" si="14"/>
        <v>33.312411540553249</v>
      </c>
      <c r="R61" s="56">
        <f t="shared" si="15"/>
        <v>2.8062366010521358</v>
      </c>
      <c r="S61" s="1"/>
      <c r="T61" s="1"/>
      <c r="U61" s="1"/>
      <c r="V61" s="1"/>
      <c r="W61" s="1"/>
      <c r="X61" s="1"/>
      <c r="Y61" s="1"/>
      <c r="Z61" s="1"/>
      <c r="AA61" s="1"/>
    </row>
    <row r="62" ht="17.25">
      <c r="A62" s="74"/>
      <c r="B62" s="51"/>
      <c r="C62" s="52" t="s">
        <v>55</v>
      </c>
      <c r="D62" s="63" t="s">
        <v>56</v>
      </c>
      <c r="E62" s="54">
        <v>39834.389999999999</v>
      </c>
      <c r="F62" s="54">
        <v>103985.39999999999</v>
      </c>
      <c r="G62" s="54">
        <v>29638.799999999996</v>
      </c>
      <c r="H62" s="54">
        <v>8197</v>
      </c>
      <c r="I62" s="54">
        <v>55617.899999999994</v>
      </c>
      <c r="J62" s="54">
        <v>6090.0900000000001</v>
      </c>
      <c r="K62" s="54">
        <f t="shared" si="16"/>
        <v>15783.509999999995</v>
      </c>
      <c r="L62" s="54">
        <f t="shared" si="9"/>
        <v>25979.099999999999</v>
      </c>
      <c r="M62" s="54">
        <f t="shared" si="17"/>
        <v>-48367.5</v>
      </c>
      <c r="N62" s="54">
        <f t="shared" si="18"/>
        <v>-2106.9099999999999</v>
      </c>
      <c r="O62" s="56">
        <f t="shared" si="12"/>
        <v>1.3962282339455931</v>
      </c>
      <c r="P62" s="56">
        <f t="shared" si="13"/>
        <v>0.74296571916554843</v>
      </c>
      <c r="Q62" s="56">
        <f t="shared" si="14"/>
        <v>1.8765233410259525</v>
      </c>
      <c r="R62" s="56">
        <f t="shared" si="15"/>
        <v>0.53486258647848639</v>
      </c>
      <c r="S62" s="1"/>
      <c r="T62" s="1"/>
      <c r="U62" s="1"/>
      <c r="V62" s="1"/>
      <c r="W62" s="1"/>
      <c r="X62" s="1"/>
      <c r="Y62" s="1"/>
      <c r="Z62" s="1"/>
      <c r="AA62" s="1"/>
    </row>
    <row r="63" ht="17.25">
      <c r="A63" s="74"/>
      <c r="B63" s="51"/>
      <c r="C63" s="52" t="s">
        <v>129</v>
      </c>
      <c r="D63" s="63" t="s">
        <v>130</v>
      </c>
      <c r="E63" s="54">
        <v>-251.50999999999999</v>
      </c>
      <c r="F63" s="54">
        <v>0</v>
      </c>
      <c r="G63" s="54">
        <v>0</v>
      </c>
      <c r="H63" s="54">
        <v>0</v>
      </c>
      <c r="I63" s="54">
        <v>142.06</v>
      </c>
      <c r="J63" s="54">
        <v>-871.07999999999993</v>
      </c>
      <c r="K63" s="54">
        <f t="shared" si="16"/>
        <v>393.56999999999999</v>
      </c>
      <c r="L63" s="54">
        <f t="shared" si="9"/>
        <v>142.06</v>
      </c>
      <c r="M63" s="54">
        <f t="shared" si="17"/>
        <v>142.06</v>
      </c>
      <c r="N63" s="54">
        <f t="shared" si="18"/>
        <v>-871.07999999999993</v>
      </c>
      <c r="O63" s="56">
        <f t="shared" si="12"/>
        <v>-0.56482843624507972</v>
      </c>
      <c r="P63" s="56" t="str">
        <f t="shared" si="13"/>
        <v/>
      </c>
      <c r="Q63" s="56" t="str">
        <f t="shared" si="14"/>
        <v/>
      </c>
      <c r="R63" s="56" t="str">
        <f t="shared" si="15"/>
        <v/>
      </c>
      <c r="S63" s="1"/>
      <c r="T63" s="1"/>
      <c r="U63" s="1"/>
      <c r="V63" s="1"/>
      <c r="W63" s="1"/>
      <c r="X63" s="1"/>
      <c r="Y63" s="1"/>
      <c r="Z63" s="1"/>
      <c r="AA63" s="1"/>
    </row>
    <row r="64" ht="17.25">
      <c r="A64" s="74"/>
      <c r="B64" s="51"/>
      <c r="C64" s="52" t="s">
        <v>131</v>
      </c>
      <c r="D64" s="63" t="s">
        <v>132</v>
      </c>
      <c r="E64" s="54">
        <v>348.81</v>
      </c>
      <c r="F64" s="54">
        <v>0</v>
      </c>
      <c r="G64" s="54">
        <v>0</v>
      </c>
      <c r="H64" s="54">
        <v>0</v>
      </c>
      <c r="I64" s="54">
        <v>39092.529999999999</v>
      </c>
      <c r="J64" s="54">
        <v>38615.470000000001</v>
      </c>
      <c r="K64" s="54">
        <f t="shared" si="16"/>
        <v>38743.720000000001</v>
      </c>
      <c r="L64" s="54">
        <f t="shared" si="9"/>
        <v>39092.529999999999</v>
      </c>
      <c r="M64" s="54">
        <f t="shared" si="17"/>
        <v>39092.529999999999</v>
      </c>
      <c r="N64" s="54">
        <f t="shared" si="18"/>
        <v>38615.470000000001</v>
      </c>
      <c r="O64" s="56">
        <f t="shared" si="12"/>
        <v>112.07399443823284</v>
      </c>
      <c r="P64" s="56" t="str">
        <f t="shared" si="13"/>
        <v/>
      </c>
      <c r="Q64" s="56" t="str">
        <f t="shared" si="14"/>
        <v/>
      </c>
      <c r="R64" s="56" t="str">
        <f t="shared" si="15"/>
        <v/>
      </c>
      <c r="S64" s="1"/>
      <c r="T64" s="1"/>
      <c r="U64" s="1"/>
      <c r="V64" s="1"/>
      <c r="W64" s="1"/>
      <c r="X64" s="1"/>
      <c r="Y64" s="1"/>
      <c r="Z64" s="1"/>
      <c r="AA64" s="1"/>
    </row>
    <row r="65" ht="22.5">
      <c r="A65" s="74"/>
      <c r="B65" s="51"/>
      <c r="C65" s="52" t="s">
        <v>133</v>
      </c>
      <c r="D65" s="63" t="s">
        <v>134</v>
      </c>
      <c r="E65" s="54">
        <v>156.34999999999999</v>
      </c>
      <c r="F65" s="54">
        <v>0</v>
      </c>
      <c r="G65" s="54">
        <v>0</v>
      </c>
      <c r="H65" s="54">
        <v>0</v>
      </c>
      <c r="I65" s="54">
        <v>5859.4399999999996</v>
      </c>
      <c r="J65" s="54">
        <v>0</v>
      </c>
      <c r="K65" s="54">
        <f t="shared" si="16"/>
        <v>5703.0899999999992</v>
      </c>
      <c r="L65" s="54">
        <f t="shared" si="9"/>
        <v>5859.4399999999996</v>
      </c>
      <c r="M65" s="54">
        <f t="shared" si="17"/>
        <v>5859.4399999999996</v>
      </c>
      <c r="N65" s="54">
        <f t="shared" si="18"/>
        <v>0</v>
      </c>
      <c r="O65" s="56">
        <f t="shared" si="12"/>
        <v>37.476431084106174</v>
      </c>
      <c r="P65" s="56" t="str">
        <f t="shared" si="13"/>
        <v/>
      </c>
      <c r="Q65" s="56" t="str">
        <f t="shared" si="14"/>
        <v/>
      </c>
      <c r="R65" s="56" t="str">
        <f t="shared" si="15"/>
        <v/>
      </c>
      <c r="S65" s="1"/>
      <c r="T65" s="1"/>
      <c r="U65" s="1"/>
      <c r="V65" s="1"/>
      <c r="W65" s="1"/>
      <c r="X65" s="1"/>
      <c r="Y65" s="1"/>
      <c r="Z65" s="1"/>
      <c r="AA65" s="1"/>
    </row>
    <row r="66" s="64" customFormat="1" ht="15">
      <c r="A66" s="75"/>
      <c r="B66" s="66"/>
      <c r="C66" s="67"/>
      <c r="D66" s="68" t="s">
        <v>57</v>
      </c>
      <c r="E66" s="69">
        <f>SUM(E58:E65)</f>
        <v>80519.309999999983</v>
      </c>
      <c r="F66" s="69">
        <f>SUM(F58:F65)</f>
        <v>113135.80000000092</v>
      </c>
      <c r="G66" s="69">
        <f>SUM(G58:G65)</f>
        <v>30801.300000000043</v>
      </c>
      <c r="H66" s="69">
        <f>SUM(H58:H65)</f>
        <v>8792.8999999999651</v>
      </c>
      <c r="I66" s="69">
        <f>SUM(I58:I65)</f>
        <v>126023.86000000007</v>
      </c>
      <c r="J66" s="69">
        <f>SUM(J58:J65)</f>
        <v>48661.309999999998</v>
      </c>
      <c r="K66" s="69">
        <f t="shared" si="16"/>
        <v>45504.55000000009</v>
      </c>
      <c r="L66" s="69">
        <f t="shared" si="9"/>
        <v>95222.560000000027</v>
      </c>
      <c r="M66" s="69">
        <f t="shared" si="17"/>
        <v>12888.059999999154</v>
      </c>
      <c r="N66" s="69">
        <f t="shared" si="18"/>
        <v>39868.410000000033</v>
      </c>
      <c r="O66" s="70">
        <f t="shared" si="12"/>
        <v>1.565138350042991</v>
      </c>
      <c r="P66" s="70">
        <f t="shared" si="13"/>
        <v>5.5341593785895657</v>
      </c>
      <c r="Q66" s="70">
        <f t="shared" si="14"/>
        <v>4.0915110725845958</v>
      </c>
      <c r="R66" s="70">
        <f t="shared" si="15"/>
        <v>1.1139167266241017</v>
      </c>
      <c r="S66" s="64"/>
      <c r="T66" s="64"/>
      <c r="U66" s="64"/>
      <c r="V66" s="64"/>
      <c r="W66" s="64"/>
      <c r="X66" s="64"/>
      <c r="Y66" s="64"/>
      <c r="Z66" s="64"/>
      <c r="AA66" s="64"/>
    </row>
    <row r="67" s="43" customFormat="1" ht="36.75" customHeight="1">
      <c r="A67" s="88"/>
      <c r="B67" s="89"/>
      <c r="C67" s="90"/>
      <c r="D67" s="91" t="s">
        <v>135</v>
      </c>
      <c r="E67" s="61">
        <f>E5+E17</f>
        <v>6112590.9110447764</v>
      </c>
      <c r="F67" s="61">
        <f>F5+F17</f>
        <v>34739449.600000009</v>
      </c>
      <c r="G67" s="61">
        <f>G5+G17</f>
        <v>9207274.3000000007</v>
      </c>
      <c r="H67" s="61">
        <f>H5+H17</f>
        <v>3250289</v>
      </c>
      <c r="I67" s="61">
        <f>I5+I17</f>
        <v>6928884.0799999991</v>
      </c>
      <c r="J67" s="61">
        <f>J5+J17</f>
        <v>598144.87</v>
      </c>
      <c r="K67" s="61">
        <f t="shared" si="16"/>
        <v>816293.1689552227</v>
      </c>
      <c r="L67" s="61">
        <f t="shared" si="9"/>
        <v>-2278390.2200000016</v>
      </c>
      <c r="M67" s="61">
        <f t="shared" si="17"/>
        <v>-27810565.520000011</v>
      </c>
      <c r="N67" s="61">
        <f t="shared" si="18"/>
        <v>-2652144.1299999999</v>
      </c>
      <c r="O67" s="49">
        <f t="shared" si="12"/>
        <v>1.1335429085365865</v>
      </c>
      <c r="P67" s="49">
        <f t="shared" si="13"/>
        <v>0.18402821102984995</v>
      </c>
      <c r="Q67" s="49">
        <f t="shared" si="14"/>
        <v>0.75254454839039586</v>
      </c>
      <c r="R67" s="49">
        <f t="shared" si="15"/>
        <v>0.19945290324922124</v>
      </c>
      <c r="S67" s="43"/>
      <c r="T67" s="43"/>
      <c r="U67" s="43"/>
      <c r="V67" s="43"/>
      <c r="W67" s="43"/>
      <c r="X67" s="43"/>
      <c r="Y67" s="43"/>
      <c r="Z67" s="43"/>
      <c r="AA67" s="43"/>
    </row>
    <row r="68" s="43" customFormat="1">
      <c r="A68" s="92"/>
      <c r="B68" s="93"/>
      <c r="C68" s="46"/>
      <c r="D68" s="60" t="s">
        <v>136</v>
      </c>
      <c r="E68" s="61">
        <f>SUM(E69:E77)</f>
        <v>7195704.2400000002</v>
      </c>
      <c r="F68" s="61">
        <f>SUM(F69:F77)</f>
        <v>26331881.82</v>
      </c>
      <c r="G68" s="61">
        <f>SUM(G69:G77)</f>
        <v>7782745.6800000006</v>
      </c>
      <c r="H68" s="61">
        <f>SUM(H69:H77)</f>
        <v>1862503.6299999999</v>
      </c>
      <c r="I68" s="61">
        <f>SUM(I69:I77)</f>
        <v>7804321.7500000019</v>
      </c>
      <c r="J68" s="61">
        <f>SUM(J69:J77)</f>
        <v>1756843.1699999999</v>
      </c>
      <c r="K68" s="61">
        <f t="shared" si="16"/>
        <v>608617.51000000164</v>
      </c>
      <c r="L68" s="61">
        <f t="shared" si="9"/>
        <v>21576.070000001229</v>
      </c>
      <c r="M68" s="61">
        <f t="shared" si="17"/>
        <v>-18527560.07</v>
      </c>
      <c r="N68" s="61">
        <f t="shared" si="18"/>
        <v>-105660.45999999996</v>
      </c>
      <c r="O68" s="49">
        <f t="shared" si="12"/>
        <v>1.0845806733713115</v>
      </c>
      <c r="P68" s="49">
        <f t="shared" si="13"/>
        <v>0.94326966224489994</v>
      </c>
      <c r="Q68" s="49">
        <f t="shared" si="14"/>
        <v>1.0027722953938283</v>
      </c>
      <c r="R68" s="49">
        <f t="shared" si="15"/>
        <v>0.29638298558944398</v>
      </c>
      <c r="S68" s="43"/>
      <c r="T68" s="43"/>
      <c r="U68" s="43"/>
      <c r="V68" s="43"/>
      <c r="W68" s="43"/>
      <c r="X68" s="43"/>
      <c r="Y68" s="43"/>
      <c r="Z68" s="43"/>
      <c r="AA68" s="43"/>
    </row>
    <row r="69" ht="22.5">
      <c r="A69" s="50"/>
      <c r="B69" s="51"/>
      <c r="C69" s="52" t="s">
        <v>137</v>
      </c>
      <c r="D69" s="94" t="s">
        <v>138</v>
      </c>
      <c r="E69" s="54">
        <v>151433.20000000001</v>
      </c>
      <c r="F69" s="54">
        <v>415518.29999999999</v>
      </c>
      <c r="G69" s="54">
        <v>190212.89999999999</v>
      </c>
      <c r="H69" s="54">
        <v>0</v>
      </c>
      <c r="I69" s="54">
        <v>191981.5</v>
      </c>
      <c r="J69" s="54">
        <v>0</v>
      </c>
      <c r="K69" s="54">
        <f t="shared" si="16"/>
        <v>40548.299999999988</v>
      </c>
      <c r="L69" s="54">
        <f t="shared" si="9"/>
        <v>1768.6000000000058</v>
      </c>
      <c r="M69" s="54">
        <f t="shared" si="17"/>
        <v>-223536.79999999999</v>
      </c>
      <c r="N69" s="54">
        <f t="shared" si="18"/>
        <v>0</v>
      </c>
      <c r="O69" s="56">
        <f t="shared" si="12"/>
        <v>1.2677636079802843</v>
      </c>
      <c r="P69" s="56" t="str">
        <f t="shared" si="13"/>
        <v/>
      </c>
      <c r="Q69" s="56">
        <f t="shared" si="14"/>
        <v>1.0092980023962623</v>
      </c>
      <c r="R69" s="56">
        <f t="shared" si="15"/>
        <v>0.46202898885560517</v>
      </c>
      <c r="S69" s="1"/>
      <c r="T69" s="1"/>
      <c r="U69" s="1"/>
      <c r="V69" s="1"/>
      <c r="W69" s="1"/>
      <c r="X69" s="1"/>
      <c r="Y69" s="1"/>
      <c r="Z69" s="1"/>
      <c r="AA69" s="1"/>
    </row>
    <row r="70" ht="18" customHeight="1">
      <c r="A70" s="50"/>
      <c r="B70" s="51"/>
      <c r="C70" s="52" t="s">
        <v>139</v>
      </c>
      <c r="D70" s="94" t="s">
        <v>140</v>
      </c>
      <c r="E70" s="54">
        <v>1357815.0800000001</v>
      </c>
      <c r="F70" s="54">
        <v>6755578.6600000001</v>
      </c>
      <c r="G70" s="54">
        <v>692798.31000000006</v>
      </c>
      <c r="H70" s="54">
        <v>39794.699999999997</v>
      </c>
      <c r="I70" s="54">
        <v>643501.5</v>
      </c>
      <c r="J70" s="54">
        <v>9794.7000000000007</v>
      </c>
      <c r="K70" s="54">
        <f t="shared" si="16"/>
        <v>-714313.58000000007</v>
      </c>
      <c r="L70" s="54">
        <f t="shared" si="9"/>
        <v>-49296.810000000056</v>
      </c>
      <c r="M70" s="54">
        <f t="shared" si="17"/>
        <v>-6112077.1600000001</v>
      </c>
      <c r="N70" s="54">
        <f t="shared" si="18"/>
        <v>-29999.999999999996</v>
      </c>
      <c r="O70" s="56">
        <f t="shared" si="12"/>
        <v>0.47392425484035716</v>
      </c>
      <c r="P70" s="56">
        <f t="shared" si="13"/>
        <v>0.24613076615730239</v>
      </c>
      <c r="Q70" s="56">
        <f t="shared" si="14"/>
        <v>0.92884392284386486</v>
      </c>
      <c r="R70" s="56">
        <f t="shared" si="15"/>
        <v>0.095254830472213017</v>
      </c>
      <c r="S70" s="1"/>
      <c r="T70" s="1"/>
      <c r="U70" s="1"/>
      <c r="V70" s="1"/>
      <c r="W70" s="1"/>
      <c r="X70" s="1"/>
      <c r="Y70" s="1"/>
      <c r="Z70" s="1"/>
      <c r="AA70" s="1"/>
    </row>
    <row r="71" ht="16.5" customHeight="1">
      <c r="A71" s="50"/>
      <c r="B71" s="51"/>
      <c r="C71" s="52" t="s">
        <v>141</v>
      </c>
      <c r="D71" s="94" t="s">
        <v>142</v>
      </c>
      <c r="E71" s="54">
        <v>4238045.1200000001</v>
      </c>
      <c r="F71" s="54">
        <v>15929927.640000001</v>
      </c>
      <c r="G71" s="95">
        <v>5267092.1400000006</v>
      </c>
      <c r="H71" s="54">
        <v>1701924.72</v>
      </c>
      <c r="I71" s="95">
        <v>5267092.1400000006</v>
      </c>
      <c r="J71" s="54">
        <v>1685999.25</v>
      </c>
      <c r="K71" s="54">
        <f t="shared" si="16"/>
        <v>1029047.0200000005</v>
      </c>
      <c r="L71" s="54">
        <f t="shared" si="9"/>
        <v>0</v>
      </c>
      <c r="M71" s="54">
        <f t="shared" si="17"/>
        <v>-10662835.5</v>
      </c>
      <c r="N71" s="54">
        <f t="shared" si="18"/>
        <v>-15925.469999999972</v>
      </c>
      <c r="O71" s="56">
        <f t="shared" si="12"/>
        <v>1.2428117188143577</v>
      </c>
      <c r="P71" s="56">
        <f t="shared" si="13"/>
        <v>0.99064267072870293</v>
      </c>
      <c r="Q71" s="56">
        <f t="shared" si="14"/>
        <v>1</v>
      </c>
      <c r="R71" s="56">
        <f t="shared" si="15"/>
        <v>0.33064130980572365</v>
      </c>
      <c r="S71" s="1"/>
      <c r="T71" s="1"/>
      <c r="U71" s="1"/>
      <c r="V71" s="1"/>
      <c r="W71" s="1"/>
      <c r="X71" s="1"/>
      <c r="Y71" s="1"/>
      <c r="Z71" s="1"/>
      <c r="AA71" s="1"/>
    </row>
    <row r="72" ht="22.5">
      <c r="A72" s="50"/>
      <c r="B72" s="51"/>
      <c r="C72" s="52" t="s">
        <v>143</v>
      </c>
      <c r="D72" s="96" t="s">
        <v>144</v>
      </c>
      <c r="E72" s="54">
        <v>1243585.1000000001</v>
      </c>
      <c r="F72" s="54">
        <v>3224212.6099999999</v>
      </c>
      <c r="G72" s="54">
        <v>1625997.72</v>
      </c>
      <c r="H72" s="95">
        <v>120784.21000000001</v>
      </c>
      <c r="I72" s="54">
        <v>1540637.3999999999</v>
      </c>
      <c r="J72" s="95">
        <v>99161.740000000005</v>
      </c>
      <c r="K72" s="54">
        <f t="shared" si="16"/>
        <v>297052.29999999981</v>
      </c>
      <c r="L72" s="54">
        <f t="shared" si="9"/>
        <v>-85360.320000000065</v>
      </c>
      <c r="M72" s="54">
        <f t="shared" si="17"/>
        <v>-1683575.21</v>
      </c>
      <c r="N72" s="54">
        <f t="shared" si="18"/>
        <v>-21622.470000000001</v>
      </c>
      <c r="O72" s="56">
        <f t="shared" si="12"/>
        <v>1.2388676898750233</v>
      </c>
      <c r="P72" s="56">
        <f t="shared" si="13"/>
        <v>0.82098264334386095</v>
      </c>
      <c r="Q72" s="56">
        <f t="shared" si="14"/>
        <v>0.94750280461647873</v>
      </c>
      <c r="R72" s="56">
        <f t="shared" si="15"/>
        <v>0.47783368727659681</v>
      </c>
      <c r="S72" s="1"/>
      <c r="T72" s="1"/>
      <c r="U72" s="1"/>
      <c r="V72" s="1"/>
      <c r="W72" s="1"/>
      <c r="X72" s="1"/>
      <c r="Y72" s="1"/>
      <c r="Z72" s="1"/>
      <c r="AA72" s="1"/>
    </row>
    <row r="73" ht="33">
      <c r="A73" s="50"/>
      <c r="B73" s="51"/>
      <c r="C73" s="52" t="s">
        <v>145</v>
      </c>
      <c r="D73" s="96" t="s">
        <v>146</v>
      </c>
      <c r="E73" s="54">
        <v>45.149999999999999</v>
      </c>
      <c r="F73" s="54">
        <v>0</v>
      </c>
      <c r="G73" s="54">
        <v>0</v>
      </c>
      <c r="H73" s="54">
        <v>0</v>
      </c>
      <c r="I73" s="54">
        <v>7034.7799999999997</v>
      </c>
      <c r="J73" s="54">
        <v>502.45999999999998</v>
      </c>
      <c r="K73" s="54">
        <f t="shared" si="16"/>
        <v>6989.6300000000001</v>
      </c>
      <c r="L73" s="54">
        <f t="shared" si="9"/>
        <v>7034.7799999999997</v>
      </c>
      <c r="M73" s="54">
        <f t="shared" si="17"/>
        <v>7034.7799999999997</v>
      </c>
      <c r="N73" s="54">
        <f t="shared" si="18"/>
        <v>502.45999999999998</v>
      </c>
      <c r="O73" s="56">
        <f t="shared" si="12"/>
        <v>155.80908084163897</v>
      </c>
      <c r="P73" s="56" t="str">
        <f t="shared" si="13"/>
        <v/>
      </c>
      <c r="Q73" s="56" t="str">
        <f t="shared" si="14"/>
        <v/>
      </c>
      <c r="R73" s="56" t="str">
        <f t="shared" si="15"/>
        <v/>
      </c>
      <c r="S73" s="1"/>
      <c r="T73" s="1"/>
      <c r="U73" s="1"/>
      <c r="V73" s="1"/>
      <c r="W73" s="1"/>
      <c r="X73" s="1"/>
      <c r="Y73" s="1"/>
      <c r="Z73" s="1"/>
      <c r="AA73" s="1"/>
    </row>
    <row r="74" ht="19.5" customHeight="1">
      <c r="A74" s="50"/>
      <c r="B74" s="51"/>
      <c r="C74" s="52" t="s">
        <v>147</v>
      </c>
      <c r="D74" s="96" t="s">
        <v>148</v>
      </c>
      <c r="E74" s="54">
        <v>243025.26000000001</v>
      </c>
      <c r="F74" s="54">
        <v>0</v>
      </c>
      <c r="G74" s="54">
        <v>0</v>
      </c>
      <c r="H74" s="54">
        <v>0</v>
      </c>
      <c r="I74" s="54">
        <v>44836.290000000001</v>
      </c>
      <c r="J74" s="54">
        <v>-38614.970000000001</v>
      </c>
      <c r="K74" s="54">
        <f t="shared" si="16"/>
        <v>-198188.97</v>
      </c>
      <c r="L74" s="54">
        <f t="shared" ref="L74:L78" si="19">I74-G74</f>
        <v>44836.290000000001</v>
      </c>
      <c r="M74" s="54">
        <f t="shared" si="17"/>
        <v>44836.290000000001</v>
      </c>
      <c r="N74" s="54">
        <f t="shared" si="18"/>
        <v>-38614.970000000001</v>
      </c>
      <c r="O74" s="56">
        <f t="shared" ref="O74:O78" si="20">IFERROR(I74/E74,"")</f>
        <v>0.18449230339265968</v>
      </c>
      <c r="P74" s="56" t="str">
        <f t="shared" ref="P74:P78" si="21">IFERROR(J74/H74,"")</f>
        <v/>
      </c>
      <c r="Q74" s="56" t="str">
        <f t="shared" ref="Q74:Q78" si="22">IFERROR(I74/G74,"")</f>
        <v/>
      </c>
      <c r="R74" s="56" t="str">
        <f t="shared" ref="R74:R78" si="23">IFERROR(I74/F74,"")</f>
        <v/>
      </c>
      <c r="S74" s="1"/>
      <c r="T74" s="1"/>
      <c r="U74" s="1"/>
      <c r="V74" s="1"/>
      <c r="W74" s="1"/>
      <c r="X74" s="1"/>
      <c r="Y74" s="1"/>
      <c r="Z74" s="1"/>
      <c r="AA74" s="1"/>
    </row>
    <row r="75" ht="12.75">
      <c r="A75" s="44"/>
      <c r="B75" s="45"/>
      <c r="C75" s="52" t="s">
        <v>149</v>
      </c>
      <c r="D75" s="97" t="s">
        <v>150</v>
      </c>
      <c r="E75" s="57">
        <v>-3483.7199999999998</v>
      </c>
      <c r="F75" s="57">
        <v>0</v>
      </c>
      <c r="G75" s="57">
        <v>0</v>
      </c>
      <c r="H75" s="57">
        <v>0</v>
      </c>
      <c r="I75" s="57">
        <v>-0.010000000000218279</v>
      </c>
      <c r="J75" s="57">
        <v>-0.010000000000218279</v>
      </c>
      <c r="K75" s="57">
        <f t="shared" si="16"/>
        <v>3483.7099999999996</v>
      </c>
      <c r="L75" s="57">
        <f t="shared" si="19"/>
        <v>-0.010000000000218279</v>
      </c>
      <c r="M75" s="57">
        <f t="shared" si="17"/>
        <v>-0.010000000000218279</v>
      </c>
      <c r="N75" s="57">
        <f t="shared" si="18"/>
        <v>-0.010000000000218279</v>
      </c>
      <c r="O75" s="98">
        <f t="shared" si="20"/>
        <v>2.8704947585392281e-06</v>
      </c>
      <c r="P75" s="56" t="str">
        <f t="shared" si="21"/>
        <v/>
      </c>
      <c r="Q75" s="56" t="str">
        <f t="shared" si="22"/>
        <v/>
      </c>
      <c r="R75" s="98" t="str">
        <f t="shared" si="23"/>
        <v/>
      </c>
      <c r="S75" s="1"/>
      <c r="T75" s="1"/>
      <c r="U75" s="1"/>
      <c r="V75" s="1"/>
      <c r="W75" s="1"/>
      <c r="X75" s="1"/>
      <c r="Y75" s="1"/>
      <c r="Z75" s="1"/>
      <c r="AA75" s="1"/>
    </row>
    <row r="76" ht="33">
      <c r="A76" s="50"/>
      <c r="B76" s="51"/>
      <c r="C76" s="52" t="s">
        <v>151</v>
      </c>
      <c r="D76" s="99" t="s">
        <v>152</v>
      </c>
      <c r="E76" s="54">
        <v>90098.350000000006</v>
      </c>
      <c r="F76" s="54">
        <v>6644.6099999999997</v>
      </c>
      <c r="G76" s="54">
        <v>6644.6099999999997</v>
      </c>
      <c r="H76" s="54">
        <v>0</v>
      </c>
      <c r="I76" s="54">
        <v>170864.62</v>
      </c>
      <c r="J76" s="54">
        <v>0</v>
      </c>
      <c r="K76" s="54">
        <f t="shared" si="16"/>
        <v>80766.26999999999</v>
      </c>
      <c r="L76" s="54">
        <f t="shared" si="19"/>
        <v>164220.01000000001</v>
      </c>
      <c r="M76" s="54">
        <f t="shared" si="17"/>
        <v>164220.01000000001</v>
      </c>
      <c r="N76" s="54">
        <f t="shared" si="18"/>
        <v>0</v>
      </c>
      <c r="O76" s="56">
        <f t="shared" si="20"/>
        <v>1.8964234084197988</v>
      </c>
      <c r="P76" s="56" t="str">
        <f t="shared" si="21"/>
        <v/>
      </c>
      <c r="Q76" s="56">
        <f t="shared" si="22"/>
        <v>25.714770317595764</v>
      </c>
      <c r="R76" s="56">
        <f t="shared" si="23"/>
        <v>25.714770317595764</v>
      </c>
      <c r="S76" s="1"/>
      <c r="T76" s="1"/>
      <c r="U76" s="1"/>
      <c r="V76" s="1"/>
      <c r="W76" s="1"/>
      <c r="X76" s="1"/>
      <c r="Y76" s="1"/>
      <c r="Z76" s="1"/>
      <c r="AA76" s="1"/>
    </row>
    <row r="77" ht="14.25" customHeight="1">
      <c r="A77" s="50"/>
      <c r="B77" s="51"/>
      <c r="C77" s="52" t="s">
        <v>153</v>
      </c>
      <c r="D77" s="99" t="s">
        <v>154</v>
      </c>
      <c r="E77" s="54">
        <v>-124859.3</v>
      </c>
      <c r="F77" s="54">
        <v>0</v>
      </c>
      <c r="G77" s="54">
        <v>0</v>
      </c>
      <c r="H77" s="54">
        <v>0</v>
      </c>
      <c r="I77" s="54">
        <v>-61626.470000000001</v>
      </c>
      <c r="J77" s="54">
        <v>0</v>
      </c>
      <c r="K77" s="54">
        <f t="shared" si="16"/>
        <v>63232.830000000002</v>
      </c>
      <c r="L77" s="54">
        <f t="shared" si="19"/>
        <v>-61626.470000000001</v>
      </c>
      <c r="M77" s="54">
        <f t="shared" si="17"/>
        <v>-61626.470000000001</v>
      </c>
      <c r="N77" s="54">
        <f t="shared" si="18"/>
        <v>0</v>
      </c>
      <c r="O77" s="56">
        <f t="shared" si="20"/>
        <v>0.49356731937468817</v>
      </c>
      <c r="P77" s="56" t="str">
        <f t="shared" si="21"/>
        <v/>
      </c>
      <c r="Q77" s="56" t="str">
        <f t="shared" si="22"/>
        <v/>
      </c>
      <c r="R77" s="56" t="str">
        <f t="shared" si="23"/>
        <v/>
      </c>
      <c r="S77" s="1"/>
      <c r="T77" s="1"/>
      <c r="U77" s="1"/>
      <c r="V77" s="1"/>
      <c r="W77" s="1"/>
      <c r="X77" s="1"/>
      <c r="Y77" s="1"/>
      <c r="Z77" s="1"/>
      <c r="AA77" s="1"/>
    </row>
    <row r="78" s="43" customFormat="1" ht="22.5" customHeight="1">
      <c r="A78" s="100"/>
      <c r="B78" s="101"/>
      <c r="C78" s="102"/>
      <c r="D78" s="103" t="s">
        <v>155</v>
      </c>
      <c r="E78" s="61">
        <f>E67+E68</f>
        <v>13308295.151044777</v>
      </c>
      <c r="F78" s="61">
        <f>F67+F68</f>
        <v>61071331.420000009</v>
      </c>
      <c r="G78" s="61">
        <f>G67+G68</f>
        <v>16990019.98</v>
      </c>
      <c r="H78" s="61">
        <f>H67+H68</f>
        <v>5112792.6299999999</v>
      </c>
      <c r="I78" s="61">
        <f>I67+I68</f>
        <v>14733205.830000002</v>
      </c>
      <c r="J78" s="61">
        <f>J67+J68</f>
        <v>2354988.04</v>
      </c>
      <c r="K78" s="61">
        <f t="shared" si="16"/>
        <v>1424910.6789552253</v>
      </c>
      <c r="L78" s="61">
        <f t="shared" si="19"/>
        <v>-2256814.1499999985</v>
      </c>
      <c r="M78" s="61">
        <f t="shared" si="17"/>
        <v>-46338125.590000004</v>
      </c>
      <c r="N78" s="61">
        <f t="shared" si="18"/>
        <v>-2757804.5899999999</v>
      </c>
      <c r="O78" s="49">
        <f t="shared" si="20"/>
        <v>1.1070693625879917</v>
      </c>
      <c r="P78" s="49">
        <f t="shared" si="21"/>
        <v>0.46060699316881937</v>
      </c>
      <c r="Q78" s="49">
        <f t="shared" si="22"/>
        <v>0.86716824626123845</v>
      </c>
      <c r="R78" s="49">
        <f t="shared" si="23"/>
        <v>0.24124585934891019</v>
      </c>
      <c r="S78" s="43"/>
      <c r="T78" s="43"/>
      <c r="U78" s="43"/>
      <c r="V78" s="43"/>
      <c r="W78" s="43"/>
      <c r="X78" s="43"/>
      <c r="Y78" s="43"/>
      <c r="Z78" s="43"/>
      <c r="AA78" s="43"/>
    </row>
    <row r="79">
      <c r="A79" s="104" t="s">
        <v>156</v>
      </c>
      <c r="B79" s="105" t="s">
        <v>157</v>
      </c>
      <c r="C79" s="106"/>
      <c r="D79" s="107"/>
      <c r="E79" s="108"/>
      <c r="F79" s="109"/>
      <c r="G79" s="109"/>
      <c r="H79" s="109"/>
      <c r="I79" s="110"/>
      <c r="J79" s="110"/>
      <c r="K79" s="111"/>
      <c r="L79" s="111"/>
      <c r="M79" s="109"/>
      <c r="N79" s="109"/>
      <c r="O79" s="109"/>
      <c r="S79" s="1"/>
      <c r="T79" s="1"/>
      <c r="U79" s="1"/>
      <c r="V79" s="1"/>
      <c r="W79" s="1"/>
      <c r="X79" s="1"/>
      <c r="Y79" s="1"/>
    </row>
    <row r="80">
      <c r="E80" s="5"/>
      <c r="U80" s="1"/>
      <c r="W80" s="1"/>
      <c r="X80" s="1"/>
      <c r="Y80" s="1"/>
    </row>
    <row r="81" ht="12.75">
      <c r="A81" s="2"/>
      <c r="B81" s="3"/>
      <c r="C81" s="4"/>
      <c r="D81" s="1"/>
      <c r="E81" s="5"/>
      <c r="F81" s="1"/>
      <c r="G81" s="1"/>
      <c r="H81" s="6"/>
      <c r="I81" s="7"/>
      <c r="J81" s="7"/>
      <c r="K81" s="8"/>
      <c r="L81" s="8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2.75">
      <c r="A82" s="2"/>
      <c r="B82" s="3"/>
      <c r="C82" s="4"/>
      <c r="D82" s="1"/>
      <c r="E82" s="5"/>
      <c r="F82" s="1"/>
      <c r="G82" s="1"/>
      <c r="H82" s="6"/>
      <c r="I82" s="7"/>
      <c r="J82" s="7"/>
      <c r="K82" s="8"/>
      <c r="L82" s="8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2.75">
      <c r="E83" s="5"/>
      <c r="F83" s="1"/>
      <c r="G83" s="1"/>
      <c r="H83" s="6"/>
      <c r="I83" s="7"/>
      <c r="J83" s="7"/>
      <c r="K83" s="8"/>
      <c r="L83" s="8"/>
      <c r="U83" s="1"/>
      <c r="V83" s="1"/>
      <c r="W83" s="1"/>
      <c r="X83" s="1"/>
    </row>
    <row r="84" ht="12.75">
      <c r="F84" s="1"/>
      <c r="G84" s="1"/>
      <c r="H84" s="6"/>
      <c r="I84" s="7"/>
      <c r="J84" s="7"/>
      <c r="K84" s="8"/>
      <c r="L84" s="8"/>
      <c r="U84" s="1"/>
      <c r="V84" s="1"/>
      <c r="W84" s="1"/>
    </row>
    <row r="85" ht="12.75">
      <c r="F85" s="1"/>
      <c r="H85" s="6"/>
      <c r="I85" s="7"/>
      <c r="J85" s="7"/>
      <c r="K85" s="8"/>
      <c r="L85" s="8"/>
      <c r="M85" s="1"/>
      <c r="U85" s="1"/>
      <c r="V85" s="1"/>
      <c r="W85" s="1"/>
    </row>
    <row r="86" ht="12.75">
      <c r="F86" s="1"/>
      <c r="G86" s="1"/>
      <c r="H86" s="6"/>
      <c r="I86" s="7"/>
      <c r="J86" s="7"/>
      <c r="K86" s="8"/>
      <c r="L86" s="8"/>
      <c r="M86" s="1"/>
      <c r="N86" s="1"/>
      <c r="U86" s="1"/>
      <c r="V86" s="1"/>
      <c r="W86" s="1"/>
    </row>
    <row r="87" ht="12.75">
      <c r="F87" s="1"/>
      <c r="G87" s="1"/>
      <c r="H87" s="6"/>
      <c r="I87" s="7"/>
      <c r="J87" s="7"/>
      <c r="K87" s="8"/>
      <c r="L87" s="8"/>
      <c r="M87" s="1"/>
      <c r="N87" s="1"/>
      <c r="U87" s="1"/>
      <c r="V87" s="1"/>
      <c r="W87" s="1"/>
    </row>
    <row r="88" ht="12.75">
      <c r="G88" s="1"/>
      <c r="H88" s="6"/>
      <c r="J88" s="7"/>
      <c r="K88" s="8"/>
      <c r="L88" s="8"/>
      <c r="M88" s="1"/>
      <c r="N88" s="1"/>
      <c r="W88" s="1"/>
    </row>
    <row r="89" ht="12.75">
      <c r="H89" s="6"/>
      <c r="I89" s="7"/>
      <c r="J89" s="7"/>
      <c r="K89" s="8"/>
      <c r="V89" s="1"/>
      <c r="W89" s="1"/>
      <c r="X89" s="1"/>
    </row>
    <row r="90" ht="12.75">
      <c r="H90" s="6"/>
      <c r="I90" s="7"/>
      <c r="J90" s="7"/>
      <c r="K90" s="8"/>
      <c r="X90" s="1"/>
    </row>
    <row r="91" ht="12.75">
      <c r="H91" s="6"/>
      <c r="I91" s="7"/>
      <c r="J91" s="7"/>
      <c r="K91" s="8"/>
    </row>
    <row r="92" ht="12.75">
      <c r="J92" s="7"/>
      <c r="K92" s="8"/>
    </row>
    <row r="93" ht="12.75">
      <c r="H93" s="6"/>
      <c r="I93" s="7"/>
    </row>
    <row r="94" ht="12.75">
      <c r="H94" s="6"/>
      <c r="I94" s="7"/>
    </row>
    <row r="95" ht="12.75">
      <c r="F95" s="1"/>
      <c r="G95" s="1"/>
      <c r="H95" s="6"/>
      <c r="I95" s="7"/>
    </row>
    <row r="96" ht="12.75">
      <c r="F96" s="1"/>
      <c r="G96" s="1"/>
      <c r="H96" s="6"/>
      <c r="I96" s="7"/>
    </row>
    <row r="97" ht="12.75">
      <c r="E97" s="5"/>
      <c r="F97" s="1"/>
      <c r="G97" s="1"/>
      <c r="H97" s="6"/>
      <c r="I97" s="7"/>
      <c r="J97" s="7"/>
    </row>
    <row r="98" ht="12.75">
      <c r="E98" s="5"/>
      <c r="F98" s="1"/>
      <c r="G98" s="1"/>
      <c r="H98" s="6"/>
      <c r="I98" s="7"/>
      <c r="J98" s="7"/>
    </row>
    <row r="99" ht="12.75">
      <c r="E99" s="5"/>
      <c r="F99" s="1"/>
      <c r="G99" s="1"/>
      <c r="H99" s="6"/>
      <c r="I99" s="7"/>
      <c r="J99" s="7"/>
    </row>
    <row r="100" ht="12.75">
      <c r="E100" s="5"/>
      <c r="F100" s="1"/>
      <c r="G100" s="1"/>
      <c r="H100" s="6"/>
      <c r="I100" s="7"/>
      <c r="J100" s="7"/>
    </row>
    <row r="101" ht="12.75">
      <c r="E101" s="5"/>
      <c r="F101" s="1"/>
      <c r="G101" s="1"/>
      <c r="H101" s="6"/>
      <c r="I101" s="7"/>
      <c r="J101" s="7"/>
    </row>
    <row r="102" ht="12.75">
      <c r="E102" s="5"/>
      <c r="F102" s="1"/>
      <c r="G102" s="1"/>
      <c r="H102" s="6"/>
      <c r="I102" s="7"/>
      <c r="J102" s="7"/>
    </row>
    <row r="103" ht="12.75">
      <c r="E103" s="5"/>
      <c r="F103" s="1"/>
      <c r="G103" s="1"/>
      <c r="H103" s="6"/>
      <c r="I103" s="7"/>
      <c r="J103" s="7"/>
    </row>
    <row r="104" ht="12.75">
      <c r="E104" s="5"/>
      <c r="F104" s="1"/>
      <c r="G104" s="1"/>
      <c r="H104" s="6"/>
      <c r="I104" s="7"/>
      <c r="J104" s="7"/>
    </row>
    <row r="105" ht="12.75">
      <c r="E105" s="5"/>
      <c r="F105" s="1"/>
      <c r="G105" s="1"/>
      <c r="H105" s="6"/>
      <c r="I105" s="7"/>
      <c r="J105" s="7"/>
    </row>
  </sheetData>
  <autoFilter ref="A4:R80"/>
  <mergeCells count="33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6"/>
    <mergeCell ref="A17:C17"/>
    <mergeCell ref="A18:A21"/>
    <mergeCell ref="B18:B21"/>
    <mergeCell ref="A22:A24"/>
    <mergeCell ref="B22:B24"/>
    <mergeCell ref="A25:A33"/>
    <mergeCell ref="B25:B33"/>
    <mergeCell ref="A34:A46"/>
    <mergeCell ref="B34:B46"/>
    <mergeCell ref="A47:A51"/>
    <mergeCell ref="B47:B51"/>
    <mergeCell ref="A52:A54"/>
    <mergeCell ref="B52:B54"/>
    <mergeCell ref="A55:A57"/>
    <mergeCell ref="B55:B57"/>
    <mergeCell ref="A58:A66"/>
    <mergeCell ref="B58:B66"/>
    <mergeCell ref="A69:A77"/>
    <mergeCell ref="B69:B77"/>
  </mergeCells>
  <printOptions headings="0" gridLines="0"/>
  <pageMargins left="0.17000000000000001" right="0" top="0.51181102362204722" bottom="0.40999999999999998" header="0.19685039370078738" footer="0.15748031496062992"/>
  <pageSetup paperSize="9" scale="55" fitToWidth="1" fitToHeight="2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revision>88</cp:revision>
  <dcterms:created xsi:type="dcterms:W3CDTF">2015-02-26T11:08:47Z</dcterms:created>
  <dcterms:modified xsi:type="dcterms:W3CDTF">2025-04-14T07:36:38Z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