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25.04.25 вкл." sheetId="1" state="visible" r:id="rId1"/>
  </sheets>
  <definedNames>
    <definedName name="_xlnm._FilterDatabase" localSheetId="0" hidden="1">'по 25.04.25 вкл.'!$A$4:$R$79</definedName>
    <definedName name="Print_Titles" localSheetId="0" hidden="0">'по 25.04.25 вкл.'!$3:$4</definedName>
    <definedName name="_xlnm.Print_Area" localSheetId="0">'по 25.04.25 вкл.'!$A$1:$R$79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25.04.25 вкл.'!$A$4:$R$79</definedName>
  </definedNames>
  <calcPr/>
</workbook>
</file>

<file path=xl/sharedStrings.xml><?xml version="1.0" encoding="utf-8"?>
<sst xmlns="http://schemas.openxmlformats.org/spreadsheetml/2006/main" count="158" uniqueCount="158">
  <si>
    <t xml:space="preserve">Оперативный анализ  поступления доходов бюджета города Перми в 2025 году </t>
  </si>
  <si>
    <t>тыс.руб.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</si>
  <si>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</si>
  <si>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</si>
  <si>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</si>
  <si>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</si>
  <si>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</si>
  <si>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по 25.04.2024 вкл. (в соп. усл. 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</si>
  <si>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</si>
  <si>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</si>
  <si>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</si>
  <si>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</si>
  <si>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</si>
  <si>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</si>
  <si>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</si>
  <si>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</si>
  <si>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 xml:space="preserve">январь- апрель</t>
  </si>
  <si>
    <t>апрель</t>
  </si>
  <si>
    <t xml:space="preserve">с нач. года на 28.04.2025 (по 25.04.2025 вкл.) 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</si>
  <si>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</si>
  <si>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</si>
  <si>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</si>
  <si>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апрель от плана апрель</t>
  </si>
  <si>
    <t xml:space="preserve">НАЛОГОВЫЕ ДОХОДЫ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</si>
  <si>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</si>
  <si>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</si>
  <si>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</si>
  <si>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</si>
  <si>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</si>
  <si>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</si>
  <si>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</si>
  <si>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</si>
  <si>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</si>
  <si>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</si>
  <si>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</si>
  <si>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</si>
  <si>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</si>
  <si>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</si>
  <si>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</si>
  <si>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</si>
  <si>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</si>
  <si>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</si>
  <si>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</si>
  <si>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</si>
  <si>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</si>
  <si>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</si>
  <si>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</si>
  <si>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109 00000 00 0000 000</t>
  </si>
  <si>
    <t xml:space="preserve">Задолженность по отмененным налогам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</si>
  <si>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</si>
  <si>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</si>
  <si>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</si>
  <si>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</si>
  <si>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</si>
  <si>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</si>
  <si>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</si>
  <si>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</si>
  <si>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</si>
  <si>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</si>
  <si>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</si>
  <si>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</si>
  <si>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</si>
  <si>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</si>
  <si>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</si>
  <si>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</si>
  <si>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</si>
  <si>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</si>
  <si>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</si>
  <si>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</si>
  <si>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</si>
  <si>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</si>
  <si>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</si>
  <si>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</si>
  <si>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</si>
  <si>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</si>
  <si>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</si>
  <si>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</si>
  <si>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</si>
  <si>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</si>
  <si>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</si>
  <si>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</si>
  <si>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</si>
  <si>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</si>
  <si>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</si>
  <si>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</si>
  <si>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</si>
  <si>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</si>
  <si>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</si>
  <si>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</si>
  <si>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</si>
  <si>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</si>
  <si>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</si>
  <si>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</si>
  <si>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</si>
  <si>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</si>
  <si>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</si>
  <si>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</si>
  <si>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</si>
  <si>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</si>
  <si>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</si>
  <si>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</si>
  <si>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</si>
  <si>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</si>
  <si>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</si>
  <si>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</si>
  <si>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</si>
  <si>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</si>
  <si>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</si>
  <si>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</si>
  <si>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</si>
  <si>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</si>
  <si>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</si>
  <si>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</si>
  <si>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</si>
  <si>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</si>
  <si>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</si>
  <si>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</si>
  <si>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</si>
  <si>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</si>
  <si>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</si>
  <si>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</si>
  <si>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</si>
  <si>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</si>
  <si>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</si>
  <si>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</si>
  <si>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</si>
  <si>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</si>
  <si>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</si>
  <si>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</si>
  <si>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</si>
  <si>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</si>
  <si>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</si>
  <si>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</si>
  <si>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</si>
  <si>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</si>
  <si>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</si>
  <si>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</si>
  <si>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</si>
  <si>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</si>
  <si>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</si>
  <si>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</si>
  <si>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</si>
  <si>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</si>
  <si>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</si>
  <si>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</si>
  <si>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</si>
  <si>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</si>
  <si>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</si>
  <si>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</si>
  <si>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</si>
  <si>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 (в бюджеты ГО) для осуществления возврата (зачета) излишне уплаченных или излишне взысканных сумм налогов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</si>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</sst>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28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color indexed="2"/>
      <name val="Times New Roman"/>
    </font>
    <font>
      <sz val="11.000000"/>
      <color theme="1"/>
      <name val="Times New Roman"/>
    </font>
    <font>
      <sz val="8.000000"/>
      <name val="Times New Roman"/>
    </font>
    <font>
      <sz val="14.000000"/>
      <name val="Times New Roman"/>
    </font>
    <font>
      <sz val="11.000000"/>
      <name val="Times New Roman"/>
    </font>
    <font>
      <sz val="12.000000"/>
      <name val="Times New Roman"/>
    </font>
    <font>
      <b/>
      <sz val="12.000000"/>
      <color theme="1"/>
      <name val="Times New Roman"/>
    </font>
    <font>
      <b/>
      <sz val="12.000000"/>
      <color indexed="2"/>
      <name val="Times New Roman"/>
    </font>
    <font>
      <b/>
      <sz val="12.000000"/>
      <name val="Times New Roman"/>
    </font>
    <font>
      <b/>
      <sz val="11.000000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b/>
      <sz val="8.000000"/>
      <name val="Times New Roman"/>
    </font>
    <font>
      <i/>
      <sz val="11.000000"/>
      <color theme="1"/>
      <name val="Times New Roman"/>
    </font>
    <font>
      <i/>
      <sz val="11.000000"/>
      <color indexed="2"/>
      <name val="Times New Roman"/>
    </font>
    <font>
      <i/>
      <sz val="11.000000"/>
      <name val="Times New Roman"/>
    </font>
    <font>
      <i/>
      <sz val="12.000000"/>
      <color theme="1"/>
      <name val="Times New Roman"/>
    </font>
    <font>
      <i/>
      <sz val="14.000000"/>
      <color indexed="2"/>
      <name val="Times New Roman"/>
    </font>
    <font>
      <i/>
      <sz val="8.000000"/>
      <name val="Times New Roman"/>
    </font>
    <font>
      <i/>
      <sz val="12.000000"/>
      <name val="Times New Roman"/>
    </font>
    <font>
      <i/>
      <sz val="14.000000"/>
      <name val="Times New Roman"/>
    </font>
    <font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theme="1"/>
      </right>
      <top style="none"/>
      <bottom style="none"/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6">
    <xf fontId="0" fillId="0" borderId="0" numFmtId="0" xfId="0"/>
    <xf fontId="5" fillId="0" borderId="0" numFmtId="0" xfId="0" applyFont="1" applyAlignment="1">
      <alignment vertical="center"/>
    </xf>
    <xf fontId="6" fillId="0" borderId="0" numFmtId="0" xfId="0" applyFont="1" applyAlignment="1">
      <alignment vertical="center"/>
    </xf>
    <xf fontId="7" fillId="0" borderId="0" numFmtId="0" xfId="0" applyFont="1" applyAlignment="1">
      <alignment vertical="top"/>
    </xf>
    <xf fontId="8" fillId="0" borderId="0" numFmtId="0" xfId="0" applyFont="1" applyAlignment="1">
      <alignment vertical="center"/>
    </xf>
    <xf fontId="9" fillId="0" borderId="0" numFmtId="162" xfId="0" applyNumberFormat="1" applyFont="1" applyAlignment="1">
      <alignment vertical="center"/>
    </xf>
    <xf fontId="5" fillId="0" borderId="0" numFmtId="162" xfId="0" applyNumberFormat="1" applyFont="1" applyAlignment="1">
      <alignment vertical="center"/>
    </xf>
    <xf fontId="5" fillId="0" borderId="0" numFmtId="163" xfId="0" applyNumberFormat="1" applyFont="1" applyAlignment="1">
      <alignment vertical="center"/>
    </xf>
    <xf fontId="6" fillId="0" borderId="0" numFmtId="163" xfId="0" applyNumberFormat="1" applyFont="1" applyAlignment="1">
      <alignment vertical="center"/>
    </xf>
    <xf fontId="9" fillId="0" borderId="0" numFmtId="0" xfId="0" applyFont="1" applyAlignment="1">
      <alignment horizontal="center" vertical="center" wrapText="1"/>
    </xf>
    <xf fontId="10" fillId="0" borderId="0" numFmtId="0" xfId="0" applyFont="1" applyAlignment="1">
      <alignment horizontal="center" vertical="top" wrapText="1"/>
    </xf>
    <xf fontId="8" fillId="0" borderId="0" numFmtId="0" xfId="0" applyFont="1" applyAlignment="1">
      <alignment vertical="center" wrapText="1"/>
    </xf>
    <xf fontId="9" fillId="0" borderId="0" numFmtId="162" xfId="0" applyNumberFormat="1" applyFont="1" applyAlignment="1">
      <alignment horizontal="center" vertical="center" wrapText="1"/>
    </xf>
    <xf fontId="6" fillId="0" borderId="0" numFmtId="49" xfId="0" applyNumberFormat="1" applyFont="1" applyAlignment="1">
      <alignment horizontal="center" vertical="center" wrapText="1"/>
    </xf>
    <xf fontId="10" fillId="0" borderId="1" numFmtId="0" xfId="0" applyFont="1" applyBorder="1" applyAlignment="1">
      <alignment horizontal="center" vertical="top" wrapText="1"/>
    </xf>
    <xf fontId="8" fillId="0" borderId="0" numFmtId="0" xfId="0" applyFont="1" applyAlignment="1">
      <alignment horizontal="center" vertical="center" wrapText="1"/>
    </xf>
    <xf fontId="9" fillId="0" borderId="0" numFmtId="163" xfId="0" applyNumberFormat="1" applyFont="1" applyAlignment="1">
      <alignment horizontal="center" vertical="center" wrapText="1"/>
    </xf>
    <xf fontId="6" fillId="0" borderId="0" numFmtId="163" xfId="0" applyNumberFormat="1" applyFont="1" applyAlignment="1">
      <alignment horizontal="center" vertical="center" wrapText="1"/>
    </xf>
    <xf fontId="11" fillId="0" borderId="0" numFmtId="0" xfId="0" applyFont="1" applyAlignment="1">
      <alignment horizontal="right" vertical="center" wrapText="1"/>
    </xf>
    <xf fontId="11" fillId="0" borderId="0" numFmtId="0" xfId="0" applyFont="1" applyAlignment="1">
      <alignment horizontal="right" vertical="center"/>
    </xf>
    <xf fontId="12" fillId="0" borderId="0" numFmtId="0" xfId="0" applyFont="1" applyAlignment="1">
      <alignment vertical="center"/>
    </xf>
    <xf fontId="13" fillId="0" borderId="2" numFmtId="49" xfId="0" applyNumberFormat="1" applyFont="1" applyBorder="1" applyAlignment="1">
      <alignment horizontal="center" vertical="center" wrapText="1"/>
    </xf>
    <xf fontId="14" fillId="0" borderId="2" numFmtId="0" xfId="0" applyFont="1" applyBorder="1" applyAlignment="1">
      <alignment horizontal="center" vertical="center" wrapText="1"/>
    </xf>
    <xf fontId="14" fillId="0" borderId="3" numFmtId="49" xfId="0" applyNumberFormat="1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center" wrapText="1"/>
    </xf>
    <xf fontId="15" fillId="0" borderId="4" numFmtId="162" xfId="0" applyNumberFormat="1" applyFont="1" applyBorder="1" applyAlignment="1">
      <alignment horizontal="center" vertical="center" wrapText="1"/>
    </xf>
    <xf fontId="14" fillId="0" borderId="4" numFmtId="162" xfId="0" applyNumberFormat="1" applyFont="1" applyBorder="1" applyAlignment="1">
      <alignment horizontal="center" vertical="center" wrapText="1"/>
    </xf>
    <xf fontId="14" fillId="0" borderId="4" numFmtId="163" xfId="0" applyNumberFormat="1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top" wrapText="1"/>
    </xf>
    <xf fontId="14" fillId="0" borderId="4" numFmtId="164" xfId="105" applyNumberFormat="1" applyFont="1" applyBorder="1" applyAlignment="1" applyProtection="1">
      <alignment horizontal="center" vertical="top" wrapText="1"/>
    </xf>
    <xf fontId="13" fillId="0" borderId="5" numFmtId="49" xfId="0" applyNumberFormat="1" applyFont="1" applyBorder="1" applyAlignment="1">
      <alignment horizontal="center" vertical="center" wrapText="1"/>
    </xf>
    <xf fontId="14" fillId="0" borderId="5" numFmtId="0" xfId="0" applyFont="1" applyBorder="1" applyAlignment="1">
      <alignment horizontal="center" vertical="center" wrapText="1"/>
    </xf>
    <xf fontId="14" fillId="0" borderId="6" numFmtId="49" xfId="0" applyNumberFormat="1" applyFont="1" applyBorder="1" applyAlignment="1">
      <alignment horizontal="center" vertical="center" wrapText="1"/>
    </xf>
    <xf fontId="15" fillId="0" borderId="4" numFmtId="163" xfId="0" applyNumberFormat="1" applyFont="1" applyBorder="1" applyAlignment="1">
      <alignment horizontal="center" vertical="top" wrapText="1"/>
    </xf>
    <xf fontId="14" fillId="0" borderId="4" numFmtId="162" xfId="0" applyNumberFormat="1" applyFont="1" applyBorder="1" applyAlignment="1">
      <alignment horizontal="center" vertical="top" wrapText="1"/>
    </xf>
    <xf fontId="16" fillId="0" borderId="0" numFmtId="0" xfId="0" applyFont="1" applyAlignment="1">
      <alignment vertical="center"/>
    </xf>
    <xf fontId="17" fillId="0" borderId="4" numFmtId="49" xfId="0" applyNumberFormat="1" applyFont="1" applyBorder="1" applyAlignment="1">
      <alignment horizontal="center" vertical="center" wrapText="1"/>
    </xf>
    <xf fontId="15" fillId="0" borderId="4" numFmtId="0" xfId="0" applyFont="1" applyBorder="1" applyAlignment="1">
      <alignment horizontal="center" vertical="top" wrapText="1"/>
    </xf>
    <xf fontId="18" fillId="0" borderId="4" numFmtId="49" xfId="0" applyNumberFormat="1" applyFont="1" applyBorder="1" applyAlignment="1">
      <alignment horizontal="center" vertical="center" wrapText="1"/>
    </xf>
    <xf fontId="16" fillId="0" borderId="4" numFmtId="0" xfId="0" applyFont="1" applyBorder="1" applyAlignment="1">
      <alignment vertical="center" wrapText="1"/>
    </xf>
    <xf fontId="16" fillId="0" borderId="4" numFmtId="162" xfId="0" applyNumberFormat="1" applyFont="1" applyBorder="1" applyAlignment="1">
      <alignment vertical="center" wrapText="1"/>
    </xf>
    <xf fontId="16" fillId="0" borderId="4" numFmtId="164" xfId="0" applyNumberFormat="1" applyFont="1" applyBorder="1" applyAlignment="1">
      <alignment horizontal="right" vertical="center" wrapText="1"/>
    </xf>
    <xf fontId="6" fillId="0" borderId="4" numFmtId="49" xfId="0" applyNumberFormat="1" applyFont="1" applyBorder="1" applyAlignment="1">
      <alignment horizontal="center" vertical="center" wrapText="1"/>
    </xf>
    <xf fontId="10" fillId="0" borderId="4" numFmtId="0" xfId="0" applyFont="1" applyBorder="1" applyAlignment="1">
      <alignment horizontal="center" vertical="top" wrapText="1"/>
    </xf>
    <xf fontId="8" fillId="0" borderId="4" numFmtId="49" xfId="0" applyNumberFormat="1" applyFont="1" applyBorder="1" applyAlignment="1">
      <alignment horizontal="center" vertical="center" wrapText="1"/>
    </xf>
    <xf fontId="9" fillId="0" borderId="4" numFmtId="0" xfId="0" applyFont="1" applyBorder="1" applyAlignment="1">
      <alignment vertical="center" wrapText="1"/>
    </xf>
    <xf fontId="9" fillId="0" borderId="4" numFmtId="162" xfId="0" applyNumberFormat="1" applyFont="1" applyBorder="1" applyAlignment="1">
      <alignment horizontal="right" vertical="center" wrapText="1"/>
    </xf>
    <xf fontId="9" fillId="0" borderId="4" numFmtId="4" xfId="0" applyNumberFormat="1" applyFont="1" applyBorder="1" applyAlignment="1">
      <alignment horizontal="right" vertical="center" wrapText="1"/>
    </xf>
    <xf fontId="9" fillId="0" borderId="4" numFmtId="164" xfId="0" applyNumberFormat="1" applyFont="1" applyBorder="1" applyAlignment="1">
      <alignment horizontal="right" vertical="center" wrapText="1"/>
    </xf>
    <xf fontId="9" fillId="0" borderId="4" numFmtId="162" xfId="0" applyNumberFormat="1" applyFont="1" applyBorder="1" applyAlignment="1">
      <alignment vertical="center" wrapText="1"/>
    </xf>
    <xf fontId="9" fillId="0" borderId="4" numFmtId="4" xfId="0" applyNumberFormat="1" applyFont="1" applyBorder="1" applyAlignment="1">
      <alignment vertical="center" wrapText="1"/>
    </xf>
    <xf fontId="15" fillId="0" borderId="4" numFmtId="49" xfId="0" applyNumberFormat="1" applyFont="1" applyBorder="1" applyAlignment="1">
      <alignment horizontal="center" vertical="top" wrapText="1"/>
    </xf>
    <xf fontId="16" fillId="0" borderId="4" numFmtId="165" xfId="0" applyNumberFormat="1" applyFont="1" applyBorder="1" applyAlignment="1">
      <alignment vertical="center" wrapText="1"/>
    </xf>
    <xf fontId="16" fillId="0" borderId="4" numFmtId="162" xfId="0" applyNumberFormat="1" applyFont="1" applyBorder="1" applyAlignment="1">
      <alignment horizontal="right" vertical="center" wrapText="1"/>
    </xf>
    <xf fontId="8" fillId="0" borderId="4" numFmtId="0" xfId="0" applyFont="1" applyBorder="1" applyAlignment="1">
      <alignment horizontal="center" vertical="center"/>
    </xf>
    <xf fontId="9" fillId="0" borderId="4" numFmtId="165" xfId="0" applyNumberFormat="1" applyFont="1" applyBorder="1" applyAlignment="1">
      <alignment vertical="center" wrapText="1"/>
    </xf>
    <xf fontId="19" fillId="0" borderId="0" numFmtId="0" xfId="0" applyFont="1" applyAlignment="1">
      <alignment vertical="center"/>
    </xf>
    <xf fontId="20" fillId="0" borderId="4" numFmtId="49" xfId="0" applyNumberFormat="1" applyFont="1" applyBorder="1" applyAlignment="1">
      <alignment horizontal="center" vertical="center" wrapText="1"/>
    </xf>
    <xf fontId="21" fillId="0" borderId="4" numFmtId="0" xfId="0" applyFont="1" applyBorder="1" applyAlignment="1">
      <alignment horizontal="center" vertical="top" wrapText="1"/>
    </xf>
    <xf fontId="21" fillId="0" borderId="4" numFmtId="49" xfId="0" applyNumberFormat="1" applyFont="1" applyBorder="1" applyAlignment="1">
      <alignment horizontal="center" vertical="center" wrapText="1"/>
    </xf>
    <xf fontId="21" fillId="0" borderId="4" numFmtId="0" xfId="0" applyFont="1" applyBorder="1" applyAlignment="1">
      <alignment vertical="center" wrapText="1"/>
    </xf>
    <xf fontId="21" fillId="0" borderId="4" numFmtId="162" xfId="0" applyNumberFormat="1" applyFont="1" applyBorder="1" applyAlignment="1">
      <alignment horizontal="right" vertical="center" wrapText="1"/>
    </xf>
    <xf fontId="21" fillId="0" borderId="4" numFmtId="164" xfId="0" applyNumberFormat="1" applyFont="1" applyBorder="1" applyAlignment="1">
      <alignment horizontal="right" vertical="center" wrapText="1"/>
    </xf>
    <xf fontId="6" fillId="0" borderId="4" numFmtId="1" xfId="0" applyNumberFormat="1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9" fillId="0" borderId="4" numFmtId="0" xfId="0" applyFont="1" applyBorder="1" applyAlignment="1">
      <alignment horizontal="left" vertical="center" wrapText="1"/>
    </xf>
    <xf fontId="6" fillId="0" borderId="4" numFmtId="0" xfId="0" applyFont="1" applyBorder="1" applyAlignment="1">
      <alignment horizontal="center" vertical="center" wrapText="1"/>
    </xf>
    <xf fontId="20" fillId="0" borderId="4" numFmtId="0" xfId="0" applyFont="1" applyBorder="1" applyAlignment="1">
      <alignment horizontal="center" vertical="center" wrapText="1"/>
    </xf>
    <xf fontId="9" fillId="0" borderId="4" numFmtId="165" xfId="0" applyNumberFormat="1" applyFont="1" applyBorder="1" applyAlignment="1">
      <alignment horizontal="left" vertical="center" wrapText="1"/>
    </xf>
    <xf fontId="22" fillId="0" borderId="0" numFmtId="0" xfId="0" applyFont="1" applyAlignment="1">
      <alignment vertical="center"/>
    </xf>
    <xf fontId="23" fillId="0" borderId="4" numFmtId="49" xfId="0" applyNumberFormat="1" applyFont="1" applyBorder="1" applyAlignment="1">
      <alignment horizontal="center" vertical="center" wrapText="1"/>
    </xf>
    <xf fontId="24" fillId="0" borderId="4" numFmtId="0" xfId="0" applyFont="1" applyBorder="1" applyAlignment="1">
      <alignment horizontal="right" vertical="center"/>
    </xf>
    <xf fontId="25" fillId="0" borderId="4" numFmtId="0" xfId="0" applyFont="1" applyBorder="1" applyAlignment="1">
      <alignment horizontal="left" vertical="center" wrapText="1"/>
    </xf>
    <xf fontId="25" fillId="0" borderId="4" numFmtId="162" xfId="0" applyNumberFormat="1" applyFont="1" applyBorder="1" applyAlignment="1">
      <alignment horizontal="right" vertical="center" wrapText="1"/>
    </xf>
    <xf fontId="25" fillId="0" borderId="4" numFmtId="164" xfId="0" applyNumberFormat="1" applyFont="1" applyBorder="1" applyAlignment="1">
      <alignment horizontal="right" vertical="center" wrapText="1"/>
    </xf>
    <xf fontId="21" fillId="0" borderId="4" numFmtId="49" xfId="0" applyNumberFormat="1" applyFont="1" applyBorder="1" applyAlignment="1">
      <alignment horizontal="center" vertical="top" wrapText="1"/>
    </xf>
    <xf fontId="9" fillId="0" borderId="0" numFmtId="162" xfId="0" applyNumberFormat="1" applyFont="1" applyAlignment="1">
      <alignment horizontal="right" vertical="center" wrapText="1"/>
    </xf>
    <xf fontId="21" fillId="0" borderId="0" numFmtId="0" xfId="0" applyFont="1" applyAlignment="1">
      <alignment vertical="center"/>
    </xf>
    <xf fontId="21" fillId="0" borderId="4" numFmtId="162" xfId="0" applyNumberFormat="1" applyFont="1" applyBorder="1" applyAlignment="1">
      <alignment vertical="center" wrapText="1"/>
    </xf>
    <xf fontId="26" fillId="0" borderId="4" numFmtId="164" xfId="0" applyNumberFormat="1" applyFont="1" applyBorder="1" applyAlignment="1">
      <alignment horizontal="right" vertical="center" wrapText="1"/>
    </xf>
    <xf fontId="11" fillId="0" borderId="4" numFmtId="164" xfId="0" applyNumberFormat="1" applyFont="1" applyBorder="1" applyAlignment="1">
      <alignment horizontal="right" vertical="center" wrapText="1"/>
    </xf>
    <xf fontId="16" fillId="0" borderId="4" numFmtId="0" xfId="0" applyFont="1" applyBorder="1" applyAlignment="1">
      <alignment vertical="center"/>
    </xf>
    <xf fontId="15" fillId="0" borderId="4" numFmtId="165" xfId="0" applyNumberFormat="1" applyFont="1" applyBorder="1" applyAlignment="1">
      <alignment vertical="top"/>
    </xf>
    <xf fontId="18" fillId="0" borderId="4" numFmtId="165" xfId="0" applyNumberFormat="1" applyFont="1" applyBorder="1" applyAlignment="1">
      <alignment vertical="center"/>
    </xf>
    <xf fontId="16" fillId="0" borderId="4" numFmtId="166" xfId="0" applyNumberFormat="1" applyFont="1" applyBorder="1" applyAlignment="1">
      <alignment horizontal="center" vertical="center" wrapText="1"/>
    </xf>
    <xf fontId="17" fillId="0" borderId="4" numFmtId="49" xfId="0" applyNumberFormat="1" applyFont="1" applyBorder="1" applyAlignment="1">
      <alignment vertical="center" wrapText="1"/>
    </xf>
    <xf fontId="15" fillId="0" borderId="4" numFmtId="0" xfId="0" applyFont="1" applyBorder="1" applyAlignment="1">
      <alignment vertical="top" wrapText="1"/>
    </xf>
    <xf fontId="27" fillId="0" borderId="4" numFmtId="162" xfId="0" applyNumberFormat="1" applyFont="1" applyBorder="1" applyAlignment="1">
      <alignment vertical="center" wrapText="1"/>
    </xf>
    <xf fontId="9" fillId="0" borderId="7" numFmtId="162" xfId="0" applyNumberFormat="1" applyFont="1" applyBorder="1" applyAlignment="1">
      <alignment horizontal="right" vertical="center" wrapText="1"/>
    </xf>
    <xf fontId="27" fillId="0" borderId="4" numFmtId="0" xfId="0" applyFont="1" applyBorder="1" applyAlignment="1">
      <alignment horizontal="left" vertical="center" wrapText="1"/>
    </xf>
    <xf fontId="27" fillId="0" borderId="4" numFmtId="0" xfId="0" applyFont="1" applyBorder="1" applyAlignment="1">
      <alignment horizontal="left" vertical="top" wrapText="1"/>
    </xf>
    <xf fontId="10" fillId="0" borderId="4" numFmtId="164" xfId="0" applyNumberFormat="1" applyFont="1" applyBorder="1" applyAlignment="1">
      <alignment vertical="center" wrapText="1"/>
    </xf>
    <xf fontId="9" fillId="0" borderId="4" numFmtId="164" xfId="0" applyNumberFormat="1" applyFont="1" applyBorder="1" applyAlignment="1">
      <alignment vertical="center" wrapText="1"/>
    </xf>
    <xf fontId="27" fillId="0" borderId="4" numFmtId="165" xfId="0" applyNumberFormat="1" applyFont="1" applyBorder="1" applyAlignment="1">
      <alignment vertical="center" wrapText="1"/>
    </xf>
    <xf fontId="17" fillId="0" borderId="4" numFmtId="0" xfId="0" applyFont="1" applyBorder="1" applyAlignment="1">
      <alignment vertical="center"/>
    </xf>
    <xf fontId="15" fillId="0" borderId="4" numFmtId="165" xfId="0" applyNumberFormat="1" applyFont="1" applyBorder="1" applyAlignment="1">
      <alignment vertical="top" wrapText="1"/>
    </xf>
    <xf fontId="18" fillId="0" borderId="4" numFmtId="165" xfId="0" applyNumberFormat="1" applyFont="1" applyBorder="1" applyAlignment="1">
      <alignment vertical="center" wrapText="1"/>
    </xf>
    <xf fontId="16" fillId="0" borderId="4" numFmtId="165" xfId="0" applyNumberFormat="1" applyFont="1" applyBorder="1" applyAlignment="1">
      <alignment horizontal="right" vertical="center" wrapText="1"/>
    </xf>
    <xf fontId="6" fillId="0" borderId="0" numFmtId="166" xfId="0" applyNumberFormat="1" applyFont="1" applyAlignment="1">
      <alignment horizontal="left" vertical="center"/>
    </xf>
    <xf fontId="11" fillId="0" borderId="0" numFmtId="167" xfId="0" applyNumberFormat="1" applyFont="1" applyAlignment="1">
      <alignment horizontal="left" vertical="top"/>
    </xf>
    <xf fontId="8" fillId="0" borderId="0" numFmtId="0" xfId="0" applyFont="1" applyAlignment="1">
      <alignment horizontal="center" vertical="center"/>
    </xf>
    <xf fontId="5" fillId="0" borderId="0" numFmtId="0" xfId="0" applyFont="1" applyAlignment="1">
      <alignment horizontal="left" vertical="center"/>
    </xf>
    <xf fontId="9" fillId="0" borderId="0" numFmtId="162" xfId="0" applyNumberFormat="1" applyFont="1" applyAlignment="1">
      <alignment horizontal="left" vertical="center"/>
    </xf>
    <xf fontId="5" fillId="0" borderId="0" numFmtId="162" xfId="0" applyNumberFormat="1" applyFont="1" applyAlignment="1">
      <alignment horizontal="left" vertical="center"/>
    </xf>
    <xf fontId="5" fillId="0" borderId="0" numFmtId="163" xfId="0" applyNumberFormat="1" applyFont="1" applyAlignment="1">
      <alignment horizontal="left" vertical="center"/>
    </xf>
    <xf fontId="6" fillId="0" borderId="0" numFmtId="163" xfId="0" applyNumberFormat="1" applyFont="1" applyAlignment="1">
      <alignment horizontal="left"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70" workbookViewId="0">
      <pane xSplit="4" ySplit="5" topLeftCell="E6" activePane="bottomRight" state="frozen"/>
      <selection activeCell="G60" activeCellId="0" sqref="G60"/>
    </sheetView>
  </sheetViews>
  <sheetFormatPr defaultRowHeight="12.75"/>
  <cols>
    <col customWidth="1" hidden="1" min="1" max="1" style="2" width="8.28515625"/>
    <col customWidth="1" min="2" max="2" style="3" width="11.140625"/>
    <col customWidth="1" hidden="1" min="3" max="3" style="4" width="16.42578125"/>
    <col customWidth="1" min="4" max="4" style="1" width="65.85546875"/>
    <col customWidth="1" min="5" max="5" style="5" width="16.140625"/>
    <col customWidth="1" min="6" max="6" style="1" width="16.140625"/>
    <col customWidth="1" min="7" max="7" style="1" width="15.140625"/>
    <col customWidth="1" min="8" max="8" style="6" width="15.140625"/>
    <col customWidth="1" min="9" max="9" style="7" width="15"/>
    <col customWidth="1" min="10" max="10" style="7" width="15.28515625"/>
    <col customWidth="1" min="11" max="11" style="8" width="15.28515625"/>
    <col customWidth="1" min="12" max="12" style="8" width="15.7109375"/>
    <col customWidth="1" min="13" max="13" style="1" width="17.5703125"/>
    <col customWidth="1" min="14" max="14" style="1" width="15.421875"/>
    <col customWidth="1" min="15" max="15" style="1" width="11.421875"/>
    <col customWidth="1" min="16" max="18" style="1" width="11.42578125"/>
    <col min="19" max="16384" style="1" width="9.140625"/>
  </cols>
  <sheetData>
    <row r="1" ht="17.25">
      <c r="A1" s="9" t="s">
        <v>0</v>
      </c>
      <c r="B1" s="10"/>
      <c r="C1" s="11"/>
      <c r="D1" s="9"/>
      <c r="E1" s="12"/>
      <c r="F1" s="9"/>
      <c r="G1" s="9"/>
      <c r="H1" s="12"/>
      <c r="I1" s="9"/>
      <c r="J1" s="9"/>
      <c r="K1" s="9"/>
      <c r="L1" s="9"/>
      <c r="M1" s="9"/>
      <c r="N1" s="9"/>
      <c r="O1" s="9"/>
      <c r="P1" s="9"/>
      <c r="Q1" s="9"/>
      <c r="R1" s="9"/>
      <c r="S1" s="1"/>
      <c r="T1" s="1"/>
      <c r="U1" s="1"/>
      <c r="V1" s="1"/>
      <c r="W1" s="1"/>
      <c r="X1" s="1"/>
      <c r="Y1" s="1"/>
      <c r="Z1" s="1"/>
    </row>
    <row r="2" ht="15">
      <c r="A2" s="13"/>
      <c r="B2" s="14"/>
      <c r="C2" s="15"/>
      <c r="D2" s="9"/>
      <c r="E2" s="12"/>
      <c r="F2" s="9"/>
      <c r="G2" s="9"/>
      <c r="H2" s="12"/>
      <c r="I2" s="16"/>
      <c r="J2" s="17"/>
      <c r="K2" s="17"/>
      <c r="L2" s="17"/>
      <c r="M2" s="9"/>
      <c r="N2" s="9"/>
      <c r="O2" s="9"/>
      <c r="P2" s="18" t="s">
        <v>1</v>
      </c>
      <c r="Q2" s="18"/>
      <c r="R2" s="19" t="s">
        <v>2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s="20" customFormat="1" ht="15">
      <c r="A3" s="21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/>
      <c r="H3" s="26"/>
      <c r="I3" s="27" t="s">
        <v>9</v>
      </c>
      <c r="J3" s="27"/>
      <c r="K3" s="26" t="s">
        <v>10</v>
      </c>
      <c r="L3" s="26"/>
      <c r="M3" s="26"/>
      <c r="N3" s="26"/>
      <c r="O3" s="28" t="s">
        <v>11</v>
      </c>
      <c r="P3" s="29" t="s">
        <v>12</v>
      </c>
      <c r="Q3" s="29" t="s">
        <v>13</v>
      </c>
      <c r="R3" s="28" t="s">
        <v>14</v>
      </c>
      <c r="S3" s="20"/>
      <c r="T3" s="20"/>
      <c r="U3" s="20"/>
      <c r="V3" s="20"/>
      <c r="W3" s="20"/>
      <c r="X3" s="20"/>
      <c r="Y3" s="20"/>
      <c r="Z3" s="20"/>
    </row>
    <row r="4" s="20" customFormat="1" ht="55.5" customHeight="1">
      <c r="A4" s="30"/>
      <c r="B4" s="31"/>
      <c r="C4" s="32"/>
      <c r="D4" s="24"/>
      <c r="E4" s="25"/>
      <c r="F4" s="27" t="s">
        <v>15</v>
      </c>
      <c r="G4" s="27" t="s">
        <v>16</v>
      </c>
      <c r="H4" s="27" t="s">
        <v>17</v>
      </c>
      <c r="I4" s="33" t="s">
        <v>18</v>
      </c>
      <c r="J4" s="26" t="s">
        <v>17</v>
      </c>
      <c r="K4" s="34" t="s">
        <v>19</v>
      </c>
      <c r="L4" s="34" t="s">
        <v>20</v>
      </c>
      <c r="M4" s="34" t="s">
        <v>21</v>
      </c>
      <c r="N4" s="34" t="s">
        <v>22</v>
      </c>
      <c r="O4" s="28"/>
      <c r="P4" s="29"/>
      <c r="Q4" s="29"/>
      <c r="R4" s="28"/>
      <c r="S4" s="20"/>
      <c r="T4" s="20"/>
      <c r="U4" s="20"/>
      <c r="V4" s="20"/>
      <c r="W4" s="20"/>
      <c r="X4" s="20"/>
      <c r="Y4" s="20"/>
      <c r="Z4" s="20"/>
    </row>
    <row r="5" s="35" customFormat="1" ht="26.25" customHeight="1">
      <c r="A5" s="36"/>
      <c r="B5" s="37"/>
      <c r="C5" s="38"/>
      <c r="D5" s="39" t="s">
        <v>23</v>
      </c>
      <c r="E5" s="40">
        <f>SUM(E6:E16)</f>
        <v>4057710.6346268654</v>
      </c>
      <c r="F5" s="40">
        <f>SUM(F6:F16)</f>
        <v>27221858.300000004</v>
      </c>
      <c r="G5" s="40">
        <f>SUM(G6:G16)</f>
        <v>6947808.5000000009</v>
      </c>
      <c r="H5" s="40">
        <f>SUM(H6:H16)</f>
        <v>2654271.7000000002</v>
      </c>
      <c r="I5" s="40">
        <f>SUM(I6:I16)</f>
        <v>5166991.5700000003</v>
      </c>
      <c r="J5" s="40">
        <f>SUM(J6:J16)</f>
        <v>742792.37</v>
      </c>
      <c r="K5" s="40">
        <f>SUM(K6:K16)</f>
        <v>1109280.9353731337</v>
      </c>
      <c r="L5" s="40">
        <f>SUM(L6:L16)</f>
        <v>-1780816.9300000006</v>
      </c>
      <c r="M5" s="40">
        <f>SUM(M6:M16)</f>
        <v>-22054866.73</v>
      </c>
      <c r="N5" s="40">
        <f>SUM(N6:N16)</f>
        <v>-1911479.3300000003</v>
      </c>
      <c r="O5" s="41">
        <f t="shared" ref="O5:O9" si="0">IFERROR(I5/E5,"")</f>
        <v>1.2733760574021664</v>
      </c>
      <c r="P5" s="41">
        <f t="shared" ref="P5:P9" si="1">IFERROR(J5/H5,"")</f>
        <v>0.2798479032873688</v>
      </c>
      <c r="Q5" s="41">
        <f t="shared" ref="Q5:Q9" si="2">IFERROR(I5/G5,"")</f>
        <v>0.7436865264780973</v>
      </c>
      <c r="R5" s="41">
        <f t="shared" ref="R5:R9" si="3">IFERROR(I5/F5,"")</f>
        <v>0.18981039108560782</v>
      </c>
      <c r="S5" s="35"/>
      <c r="T5" s="35"/>
      <c r="U5" s="35"/>
      <c r="V5" s="35"/>
      <c r="W5" s="35"/>
      <c r="X5" s="35"/>
      <c r="Y5" s="35"/>
      <c r="Z5" s="35"/>
    </row>
    <row r="6" ht="17.25">
      <c r="A6" s="42"/>
      <c r="B6" s="43" t="s">
        <v>24</v>
      </c>
      <c r="C6" s="44" t="s">
        <v>25</v>
      </c>
      <c r="D6" s="45" t="s">
        <v>26</v>
      </c>
      <c r="E6" s="46">
        <f>3309302.72/33.5*30</f>
        <v>2963554.6746268659</v>
      </c>
      <c r="F6" s="46">
        <v>20635469.5</v>
      </c>
      <c r="G6" s="46">
        <v>4685309.4000000004</v>
      </c>
      <c r="H6" s="46">
        <v>1527342.6000000001</v>
      </c>
      <c r="I6" s="46">
        <v>3813653.2999999998</v>
      </c>
      <c r="J6" s="46">
        <v>526992.68999999994</v>
      </c>
      <c r="K6" s="46">
        <f t="shared" ref="K6:K9" si="4">I6-E6</f>
        <v>850098.62537313392</v>
      </c>
      <c r="L6" s="46">
        <f t="shared" ref="L6:L9" si="5">I6-G6</f>
        <v>-871656.10000000056</v>
      </c>
      <c r="M6" s="46">
        <f t="shared" ref="M6:M9" si="6">I6-F6</f>
        <v>-16821816.199999999</v>
      </c>
      <c r="N6" s="47">
        <f t="shared" ref="N6:N9" si="7">J6-H6</f>
        <v>-1000349.9100000001</v>
      </c>
      <c r="O6" s="48">
        <f t="shared" si="0"/>
        <v>1.2868510011478589</v>
      </c>
      <c r="P6" s="48">
        <f t="shared" si="1"/>
        <v>0.34503895196794743</v>
      </c>
      <c r="Q6" s="48">
        <f t="shared" si="2"/>
        <v>0.81395975685191668</v>
      </c>
      <c r="R6" s="48">
        <f t="shared" si="3"/>
        <v>0.18481059032846331</v>
      </c>
      <c r="S6" s="1"/>
      <c r="T6" s="1"/>
      <c r="U6" s="1"/>
      <c r="V6" s="1"/>
      <c r="W6" s="1"/>
      <c r="X6" s="1"/>
      <c r="Y6" s="1"/>
      <c r="Z6" s="1"/>
    </row>
    <row r="7" ht="17.25">
      <c r="A7" s="42"/>
      <c r="B7" s="43" t="s">
        <v>27</v>
      </c>
      <c r="C7" s="44" t="s">
        <v>28</v>
      </c>
      <c r="D7" s="45" t="s">
        <v>29</v>
      </c>
      <c r="E7" s="46">
        <v>19604.32</v>
      </c>
      <c r="F7" s="46">
        <v>82008.100000000006</v>
      </c>
      <c r="G7" s="46">
        <v>25268.5</v>
      </c>
      <c r="H7" s="46">
        <v>6920</v>
      </c>
      <c r="I7" s="46">
        <v>20416</v>
      </c>
      <c r="J7" s="46">
        <v>42.950000000000003</v>
      </c>
      <c r="K7" s="49">
        <f t="shared" si="4"/>
        <v>811.68000000000029</v>
      </c>
      <c r="L7" s="49">
        <f t="shared" si="5"/>
        <v>-4852.5</v>
      </c>
      <c r="M7" s="49">
        <f t="shared" si="6"/>
        <v>-61592.100000000006</v>
      </c>
      <c r="N7" s="49">
        <f t="shared" si="7"/>
        <v>-6877.0500000000002</v>
      </c>
      <c r="O7" s="48">
        <f t="shared" si="0"/>
        <v>1.041403119312478</v>
      </c>
      <c r="P7" s="48">
        <f t="shared" si="1"/>
        <v>0.006206647398843931</v>
      </c>
      <c r="Q7" s="48">
        <f t="shared" si="2"/>
        <v>0.80796248293329642</v>
      </c>
      <c r="R7" s="48">
        <f t="shared" si="3"/>
        <v>0.24895101825307497</v>
      </c>
      <c r="S7" s="1"/>
      <c r="T7" s="1"/>
      <c r="U7" s="1"/>
      <c r="V7" s="1"/>
      <c r="W7" s="1"/>
      <c r="X7" s="1"/>
      <c r="Y7" s="1"/>
      <c r="Z7" s="1"/>
    </row>
    <row r="8" ht="17.25">
      <c r="A8" s="42"/>
      <c r="B8" s="43" t="s">
        <v>24</v>
      </c>
      <c r="C8" s="44" t="s">
        <v>30</v>
      </c>
      <c r="D8" s="45" t="s">
        <v>31</v>
      </c>
      <c r="E8" s="46"/>
      <c r="F8" s="46">
        <v>52994.300000000003</v>
      </c>
      <c r="G8" s="46">
        <v>12000</v>
      </c>
      <c r="H8" s="46">
        <v>12000</v>
      </c>
      <c r="I8" s="46">
        <v>0</v>
      </c>
      <c r="J8" s="46">
        <v>0</v>
      </c>
      <c r="K8" s="49">
        <f t="shared" si="4"/>
        <v>0</v>
      </c>
      <c r="L8" s="49">
        <f t="shared" si="5"/>
        <v>-12000</v>
      </c>
      <c r="M8" s="49">
        <f t="shared" si="6"/>
        <v>-52994.300000000003</v>
      </c>
      <c r="N8" s="49">
        <f t="shared" si="7"/>
        <v>-12000</v>
      </c>
      <c r="O8" s="48" t="str">
        <f t="shared" si="0"/>
        <v/>
      </c>
      <c r="P8" s="48">
        <f t="shared" si="1"/>
        <v>0</v>
      </c>
      <c r="Q8" s="48">
        <f t="shared" si="2"/>
        <v>0</v>
      </c>
      <c r="R8" s="48">
        <f t="shared" si="3"/>
        <v>0</v>
      </c>
      <c r="S8" s="1"/>
      <c r="T8" s="1"/>
      <c r="U8" s="1"/>
      <c r="V8" s="1"/>
      <c r="W8" s="1"/>
      <c r="X8" s="1"/>
      <c r="Y8" s="1"/>
      <c r="Z8" s="1"/>
    </row>
    <row r="9" ht="17.25">
      <c r="A9" s="42"/>
      <c r="B9" s="43" t="s">
        <v>24</v>
      </c>
      <c r="C9" s="44" t="s">
        <v>32</v>
      </c>
      <c r="D9" s="45" t="s">
        <v>33</v>
      </c>
      <c r="E9" s="46">
        <v>206508.37</v>
      </c>
      <c r="F9" s="46">
        <v>1259409.1000000001</v>
      </c>
      <c r="G9" s="46">
        <v>591600.19999999995</v>
      </c>
      <c r="H9" s="46">
        <v>396488.09999999998</v>
      </c>
      <c r="I9" s="46">
        <v>204860.47999999998</v>
      </c>
      <c r="J9" s="46">
        <v>40001.260000000002</v>
      </c>
      <c r="K9" s="49">
        <f t="shared" si="4"/>
        <v>-1647.890000000014</v>
      </c>
      <c r="L9" s="49">
        <f t="shared" si="5"/>
        <v>-386739.71999999997</v>
      </c>
      <c r="M9" s="49">
        <f t="shared" si="6"/>
        <v>-1054548.6200000001</v>
      </c>
      <c r="N9" s="49">
        <f t="shared" si="7"/>
        <v>-356486.83999999997</v>
      </c>
      <c r="O9" s="48">
        <f t="shared" si="0"/>
        <v>0.99202022658936284</v>
      </c>
      <c r="P9" s="48">
        <f t="shared" si="1"/>
        <v>0.10088892957947541</v>
      </c>
      <c r="Q9" s="48">
        <f t="shared" si="2"/>
        <v>0.34628196542191836</v>
      </c>
      <c r="R9" s="48">
        <f t="shared" si="3"/>
        <v>0.16266396677616507</v>
      </c>
      <c r="S9" s="1"/>
      <c r="T9" s="1"/>
      <c r="U9" s="1"/>
      <c r="V9" s="1"/>
      <c r="W9" s="1"/>
      <c r="X9" s="1"/>
      <c r="Y9" s="1"/>
      <c r="Z9" s="1"/>
    </row>
    <row r="10" ht="17.25">
      <c r="A10" s="42"/>
      <c r="B10" s="43" t="s">
        <v>24</v>
      </c>
      <c r="C10" s="44" t="s">
        <v>34</v>
      </c>
      <c r="D10" s="45" t="s">
        <v>35</v>
      </c>
      <c r="E10" s="46">
        <v>360.31999999999999</v>
      </c>
      <c r="F10" s="46"/>
      <c r="G10" s="46"/>
      <c r="H10" s="46"/>
      <c r="I10" s="46">
        <v>154.53</v>
      </c>
      <c r="J10" s="46">
        <v>56.039999999999999</v>
      </c>
      <c r="K10" s="49">
        <f t="shared" ref="K10:K45" si="8">I10-E10</f>
        <v>-205.78999999999999</v>
      </c>
      <c r="L10" s="49">
        <f t="shared" ref="L10:L73" si="9">I10-G10</f>
        <v>154.53</v>
      </c>
      <c r="M10" s="49">
        <f t="shared" ref="M10:M45" si="10">I10-F10</f>
        <v>154.53</v>
      </c>
      <c r="N10" s="49">
        <f t="shared" ref="N10:N45" si="11">J10-H10</f>
        <v>56.039999999999999</v>
      </c>
      <c r="O10" s="48">
        <f t="shared" ref="O10:O73" si="12">IFERROR(I10/E10,"")</f>
        <v>0.42886878330373002</v>
      </c>
      <c r="P10" s="48" t="str">
        <f t="shared" ref="P10:P73" si="13">IFERROR(J10/H10,"")</f>
        <v/>
      </c>
      <c r="Q10" s="48" t="str">
        <f t="shared" ref="Q10:Q73" si="14">IFERROR(I10/G10,"")</f>
        <v/>
      </c>
      <c r="R10" s="48" t="str">
        <f t="shared" ref="R10:R73" si="15">IFERROR(I10/F10,"")</f>
        <v/>
      </c>
      <c r="S10" s="1"/>
      <c r="T10" s="1"/>
      <c r="U10" s="1"/>
      <c r="V10" s="1"/>
      <c r="W10" s="1"/>
      <c r="X10" s="1"/>
      <c r="Y10" s="1"/>
      <c r="Z10" s="1"/>
    </row>
    <row r="11" ht="17.25">
      <c r="A11" s="42"/>
      <c r="B11" s="43" t="s">
        <v>24</v>
      </c>
      <c r="C11" s="44" t="s">
        <v>36</v>
      </c>
      <c r="D11" s="45" t="s">
        <v>37</v>
      </c>
      <c r="E11" s="46">
        <v>995.77999999999997</v>
      </c>
      <c r="F11" s="46">
        <v>1208.9000000000001</v>
      </c>
      <c r="G11" s="46">
        <v>839.89999999999998</v>
      </c>
      <c r="H11" s="46">
        <v>241.90000000000001</v>
      </c>
      <c r="I11" s="46">
        <v>789.10000000000002</v>
      </c>
      <c r="J11" s="46">
        <v>0</v>
      </c>
      <c r="K11" s="49">
        <f t="shared" si="8"/>
        <v>-206.67999999999995</v>
      </c>
      <c r="L11" s="49">
        <f t="shared" si="9"/>
        <v>-50.799999999999955</v>
      </c>
      <c r="M11" s="49">
        <f t="shared" si="10"/>
        <v>-419.80000000000007</v>
      </c>
      <c r="N11" s="49">
        <f t="shared" si="11"/>
        <v>-241.90000000000001</v>
      </c>
      <c r="O11" s="48">
        <f t="shared" si="12"/>
        <v>0.79244411416176264</v>
      </c>
      <c r="P11" s="48">
        <f t="shared" si="13"/>
        <v>0</v>
      </c>
      <c r="Q11" s="48">
        <f t="shared" si="14"/>
        <v>0.93951660912013335</v>
      </c>
      <c r="R11" s="48">
        <f t="shared" si="15"/>
        <v>0.65274216229630244</v>
      </c>
      <c r="S11" s="1"/>
      <c r="T11" s="1"/>
      <c r="U11" s="1"/>
      <c r="V11" s="1"/>
      <c r="W11" s="1"/>
      <c r="X11" s="1"/>
      <c r="Y11" s="1"/>
      <c r="Z11" s="1"/>
    </row>
    <row r="12" ht="17.25">
      <c r="A12" s="42"/>
      <c r="B12" s="43" t="s">
        <v>24</v>
      </c>
      <c r="C12" s="44" t="s">
        <v>38</v>
      </c>
      <c r="D12" s="45" t="s">
        <v>39</v>
      </c>
      <c r="E12" s="46">
        <v>270994.21000000002</v>
      </c>
      <c r="F12" s="46">
        <v>615839.40000000002</v>
      </c>
      <c r="G12" s="46">
        <v>303592.29999999999</v>
      </c>
      <c r="H12" s="46">
        <v>124718.10000000001</v>
      </c>
      <c r="I12" s="46">
        <v>285434.23999999999</v>
      </c>
      <c r="J12" s="46">
        <v>114975.75999999999</v>
      </c>
      <c r="K12" s="49">
        <f t="shared" si="8"/>
        <v>14440.02999999997</v>
      </c>
      <c r="L12" s="49">
        <f t="shared" si="9"/>
        <v>-18158.059999999998</v>
      </c>
      <c r="M12" s="49">
        <f t="shared" si="10"/>
        <v>-330405.16000000003</v>
      </c>
      <c r="N12" s="49">
        <f t="shared" si="11"/>
        <v>-9742.3400000000111</v>
      </c>
      <c r="O12" s="48">
        <f t="shared" si="12"/>
        <v>1.0532853820013348</v>
      </c>
      <c r="P12" s="48">
        <f t="shared" si="13"/>
        <v>0.92188511531205164</v>
      </c>
      <c r="Q12" s="48">
        <f t="shared" si="14"/>
        <v>0.94018932627737928</v>
      </c>
      <c r="R12" s="48">
        <f t="shared" si="15"/>
        <v>0.46348811069899065</v>
      </c>
      <c r="S12" s="1"/>
      <c r="T12" s="1"/>
      <c r="U12" s="1"/>
      <c r="V12" s="1"/>
      <c r="W12" s="1"/>
      <c r="X12" s="1"/>
      <c r="Y12" s="1"/>
      <c r="Z12" s="1"/>
    </row>
    <row r="13" ht="17.25">
      <c r="A13" s="42"/>
      <c r="B13" s="43" t="s">
        <v>40</v>
      </c>
      <c r="C13" s="44" t="s">
        <v>41</v>
      </c>
      <c r="D13" s="45" t="s">
        <v>42</v>
      </c>
      <c r="E13" s="46">
        <v>53344.099999999999</v>
      </c>
      <c r="F13" s="46">
        <v>1486170.1000000001</v>
      </c>
      <c r="G13" s="46">
        <v>58400</v>
      </c>
      <c r="H13" s="46">
        <v>6000</v>
      </c>
      <c r="I13" s="46">
        <v>62525.439999999995</v>
      </c>
      <c r="J13" s="46">
        <v>5572.54</v>
      </c>
      <c r="K13" s="49">
        <f t="shared" si="8"/>
        <v>9181.3399999999965</v>
      </c>
      <c r="L13" s="49">
        <f t="shared" si="9"/>
        <v>4125.4399999999951</v>
      </c>
      <c r="M13" s="49">
        <f t="shared" si="10"/>
        <v>-1423644.6600000001</v>
      </c>
      <c r="N13" s="49">
        <f t="shared" si="11"/>
        <v>-427.46000000000004</v>
      </c>
      <c r="O13" s="48">
        <f t="shared" si="12"/>
        <v>1.1721153792078223</v>
      </c>
      <c r="P13" s="48">
        <f t="shared" si="13"/>
        <v>0.92875666666666667</v>
      </c>
      <c r="Q13" s="48">
        <f t="shared" si="14"/>
        <v>1.0706410958904109</v>
      </c>
      <c r="R13" s="48">
        <f t="shared" si="15"/>
        <v>0.042071523306787019</v>
      </c>
      <c r="S13" s="1"/>
      <c r="T13" s="1"/>
      <c r="U13" s="1"/>
      <c r="V13" s="1"/>
      <c r="W13" s="1"/>
      <c r="X13" s="1"/>
      <c r="Y13" s="1"/>
      <c r="Z13" s="1"/>
    </row>
    <row r="14" ht="17.25">
      <c r="A14" s="42"/>
      <c r="B14" s="43" t="s">
        <v>40</v>
      </c>
      <c r="C14" s="44" t="s">
        <v>43</v>
      </c>
      <c r="D14" s="45" t="s">
        <v>44</v>
      </c>
      <c r="E14" s="46">
        <v>476071.47999999998</v>
      </c>
      <c r="F14" s="46">
        <v>2439929.7999999998</v>
      </c>
      <c r="G14" s="46">
        <v>1064024</v>
      </c>
      <c r="H14" s="46">
        <v>522862</v>
      </c>
      <c r="I14" s="46">
        <v>572621.56000000006</v>
      </c>
      <c r="J14" s="46">
        <v>4863.9800000000005</v>
      </c>
      <c r="K14" s="49">
        <f t="shared" si="8"/>
        <v>96550.080000000075</v>
      </c>
      <c r="L14" s="49">
        <f t="shared" si="9"/>
        <v>-491402.43999999994</v>
      </c>
      <c r="M14" s="49">
        <f t="shared" si="10"/>
        <v>-1867308.2399999998</v>
      </c>
      <c r="N14" s="50">
        <f t="shared" si="11"/>
        <v>-517998.02000000002</v>
      </c>
      <c r="O14" s="48">
        <f t="shared" si="12"/>
        <v>1.2028058475588583</v>
      </c>
      <c r="P14" s="48">
        <f t="shared" si="13"/>
        <v>0.0093026075714050752</v>
      </c>
      <c r="Q14" s="48">
        <f t="shared" si="14"/>
        <v>0.53816601881160575</v>
      </c>
      <c r="R14" s="48">
        <f t="shared" si="15"/>
        <v>0.23468771929421908</v>
      </c>
      <c r="S14" s="1"/>
      <c r="T14" s="1"/>
      <c r="U14" s="1"/>
      <c r="V14" s="1"/>
      <c r="W14" s="1"/>
      <c r="X14" s="1"/>
      <c r="Y14" s="1"/>
      <c r="Z14" s="1"/>
    </row>
    <row r="15" ht="17.25">
      <c r="A15" s="42"/>
      <c r="B15" s="43"/>
      <c r="C15" s="44" t="s">
        <v>45</v>
      </c>
      <c r="D15" s="45" t="s">
        <v>46</v>
      </c>
      <c r="E15" s="46">
        <v>66277.380000000005</v>
      </c>
      <c r="F15" s="46">
        <v>648829.09999999998</v>
      </c>
      <c r="G15" s="46">
        <v>206774.20000000001</v>
      </c>
      <c r="H15" s="46">
        <v>57699</v>
      </c>
      <c r="I15" s="46">
        <v>206536.92000000001</v>
      </c>
      <c r="J15" s="46">
        <v>50287.150000000001</v>
      </c>
      <c r="K15" s="49">
        <f t="shared" si="8"/>
        <v>140259.54000000001</v>
      </c>
      <c r="L15" s="49">
        <f t="shared" si="9"/>
        <v>-237.27999999999884</v>
      </c>
      <c r="M15" s="49">
        <f t="shared" si="10"/>
        <v>-442292.17999999993</v>
      </c>
      <c r="N15" s="50">
        <f t="shared" si="11"/>
        <v>-7411.8499999999985</v>
      </c>
      <c r="O15" s="48">
        <f t="shared" si="12"/>
        <v>3.1162505216711947</v>
      </c>
      <c r="P15" s="48">
        <f t="shared" si="13"/>
        <v>0.87154283436454705</v>
      </c>
      <c r="Q15" s="48">
        <f t="shared" si="14"/>
        <v>0.99885246805452521</v>
      </c>
      <c r="R15" s="48">
        <f t="shared" si="15"/>
        <v>0.31832252899877644</v>
      </c>
      <c r="S15" s="1"/>
      <c r="T15" s="1"/>
      <c r="U15" s="1"/>
      <c r="V15" s="1"/>
      <c r="W15" s="1"/>
      <c r="X15" s="1"/>
      <c r="Y15" s="1"/>
      <c r="Z15" s="1"/>
    </row>
    <row r="16" ht="17.25" hidden="1">
      <c r="A16" s="42"/>
      <c r="B16" s="43" t="s">
        <v>40</v>
      </c>
      <c r="C16" s="44" t="s">
        <v>47</v>
      </c>
      <c r="D16" s="45" t="s">
        <v>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9">
        <f t="shared" si="8"/>
        <v>0</v>
      </c>
      <c r="L16" s="49">
        <f t="shared" si="9"/>
        <v>0</v>
      </c>
      <c r="M16" s="49">
        <f t="shared" si="10"/>
        <v>0</v>
      </c>
      <c r="N16" s="49">
        <f t="shared" si="11"/>
        <v>0</v>
      </c>
      <c r="O16" s="48" t="str">
        <f t="shared" si="12"/>
        <v/>
      </c>
      <c r="P16" s="48" t="str">
        <f t="shared" si="13"/>
        <v/>
      </c>
      <c r="Q16" s="48" t="str">
        <f t="shared" si="14"/>
        <v/>
      </c>
      <c r="R16" s="48" t="str">
        <f t="shared" si="15"/>
        <v/>
      </c>
      <c r="S16" s="1"/>
      <c r="T16" s="1"/>
      <c r="U16" s="1"/>
      <c r="V16" s="1"/>
      <c r="W16" s="1"/>
      <c r="X16" s="1"/>
      <c r="Y16" s="1"/>
      <c r="Z16" s="1"/>
    </row>
    <row r="17" s="35" customFormat="1" ht="27.75" customHeight="1">
      <c r="A17" s="36"/>
      <c r="B17" s="51"/>
      <c r="C17" s="38"/>
      <c r="D17" s="52" t="s">
        <v>49</v>
      </c>
      <c r="E17" s="53">
        <f>E21+E24+E33+E46+E51+E54+E57+E66</f>
        <v>2457549.0999999996</v>
      </c>
      <c r="F17" s="53">
        <f>F21+F24+F33+F46+F51+F54+F57+F66</f>
        <v>7517591.3000000007</v>
      </c>
      <c r="G17" s="53">
        <f>G21+G24+G33+G46+G51+G54+G57+G66</f>
        <v>2259465.7999999998</v>
      </c>
      <c r="H17" s="53">
        <f>H21+H24+H33+H46+H51+H54+H57+H66</f>
        <v>596017.30000000005</v>
      </c>
      <c r="I17" s="53">
        <f>I21+I24+I33+I46+I51+I54+I57+I66</f>
        <v>2137217.04</v>
      </c>
      <c r="J17" s="53">
        <f>J21+J24+J33+J46+J51+J54+J57+J66</f>
        <v>230676.99999999997</v>
      </c>
      <c r="K17" s="53">
        <f t="shared" si="8"/>
        <v>-320332.05999999959</v>
      </c>
      <c r="L17" s="53">
        <f t="shared" si="9"/>
        <v>-122248.75999999978</v>
      </c>
      <c r="M17" s="53">
        <f t="shared" si="10"/>
        <v>-5380374.2600000007</v>
      </c>
      <c r="N17" s="53">
        <f t="shared" si="11"/>
        <v>-365340.30000000005</v>
      </c>
      <c r="O17" s="41">
        <f t="shared" si="12"/>
        <v>0.86965385147340513</v>
      </c>
      <c r="P17" s="41">
        <f t="shared" si="13"/>
        <v>0.38703071202798972</v>
      </c>
      <c r="Q17" s="41">
        <f t="shared" si="14"/>
        <v>0.94589483939079766</v>
      </c>
      <c r="R17" s="41">
        <f t="shared" si="15"/>
        <v>0.28429545511472537</v>
      </c>
      <c r="S17" s="35"/>
      <c r="T17" s="35"/>
      <c r="U17" s="35"/>
      <c r="V17" s="35"/>
      <c r="W17" s="35"/>
      <c r="X17" s="35"/>
      <c r="Y17" s="35"/>
      <c r="Z17" s="35"/>
    </row>
    <row r="18" ht="18" customHeight="1">
      <c r="A18" s="42" t="s">
        <v>50</v>
      </c>
      <c r="B18" s="43" t="s">
        <v>27</v>
      </c>
      <c r="C18" s="54" t="s">
        <v>51</v>
      </c>
      <c r="D18" s="55" t="s">
        <v>52</v>
      </c>
      <c r="E18" s="46">
        <v>69017.139999999999</v>
      </c>
      <c r="F18" s="46">
        <v>259879.79999999999</v>
      </c>
      <c r="G18" s="46">
        <v>82873</v>
      </c>
      <c r="H18" s="46">
        <v>21000</v>
      </c>
      <c r="I18" s="46">
        <v>87641.339999999997</v>
      </c>
      <c r="J18" s="46">
        <v>21922.029999999999</v>
      </c>
      <c r="K18" s="46">
        <f t="shared" si="8"/>
        <v>18624.199999999997</v>
      </c>
      <c r="L18" s="46">
        <f t="shared" si="9"/>
        <v>4768.3399999999965</v>
      </c>
      <c r="M18" s="46">
        <f t="shared" si="10"/>
        <v>-172238.45999999999</v>
      </c>
      <c r="N18" s="47">
        <f t="shared" si="11"/>
        <v>922.02999999999884</v>
      </c>
      <c r="O18" s="48">
        <f t="shared" si="12"/>
        <v>1.2698489099954011</v>
      </c>
      <c r="P18" s="48">
        <f t="shared" si="13"/>
        <v>1.0439061904761904</v>
      </c>
      <c r="Q18" s="48">
        <f t="shared" si="14"/>
        <v>1.0575379194671364</v>
      </c>
      <c r="R18" s="48">
        <f t="shared" si="15"/>
        <v>0.3372379846375132</v>
      </c>
      <c r="S18" s="1"/>
      <c r="T18" s="1"/>
      <c r="U18" s="1"/>
      <c r="V18" s="1"/>
      <c r="W18" s="1"/>
      <c r="X18" s="1"/>
      <c r="Y18" s="1"/>
      <c r="Z18" s="1"/>
    </row>
    <row r="19" ht="17.25">
      <c r="A19" s="42"/>
      <c r="B19" s="43"/>
      <c r="C19" s="44" t="s">
        <v>53</v>
      </c>
      <c r="D19" s="55" t="s">
        <v>54</v>
      </c>
      <c r="E19" s="46">
        <v>4074.3499999999999</v>
      </c>
      <c r="F19" s="46">
        <v>3515.5999999999999</v>
      </c>
      <c r="G19" s="46">
        <v>3515.5999999999999</v>
      </c>
      <c r="H19" s="46">
        <v>3515.5999999999999</v>
      </c>
      <c r="I19" s="46">
        <v>647</v>
      </c>
      <c r="J19" s="46">
        <v>647</v>
      </c>
      <c r="K19" s="46">
        <f t="shared" si="8"/>
        <v>-3427.3499999999999</v>
      </c>
      <c r="L19" s="46">
        <f t="shared" si="9"/>
        <v>-2868.5999999999999</v>
      </c>
      <c r="M19" s="46">
        <f t="shared" si="10"/>
        <v>-2868.5999999999999</v>
      </c>
      <c r="N19" s="47">
        <f t="shared" si="11"/>
        <v>-2868.5999999999999</v>
      </c>
      <c r="O19" s="48">
        <f t="shared" si="12"/>
        <v>0.15879833593088469</v>
      </c>
      <c r="P19" s="48">
        <f t="shared" si="13"/>
        <v>0.18403686426214588</v>
      </c>
      <c r="Q19" s="48">
        <f t="shared" si="14"/>
        <v>0.18403686426214588</v>
      </c>
      <c r="R19" s="48">
        <f t="shared" si="15"/>
        <v>0.18403686426214588</v>
      </c>
      <c r="S19" s="1"/>
      <c r="T19" s="1"/>
      <c r="U19" s="1"/>
      <c r="V19" s="1"/>
      <c r="W19" s="1"/>
      <c r="X19" s="1"/>
      <c r="Y19" s="1"/>
      <c r="Z19" s="1"/>
    </row>
    <row r="20" ht="17.25">
      <c r="A20" s="42"/>
      <c r="B20" s="43"/>
      <c r="C20" s="44" t="s">
        <v>55</v>
      </c>
      <c r="D20" s="55" t="s">
        <v>56</v>
      </c>
      <c r="E20" s="46">
        <v>43369.099999999999</v>
      </c>
      <c r="F20" s="46">
        <v>181842.60000000001</v>
      </c>
      <c r="G20" s="46">
        <v>60186.599999999999</v>
      </c>
      <c r="H20" s="46">
        <v>15000</v>
      </c>
      <c r="I20" s="46">
        <v>73717.419999999998</v>
      </c>
      <c r="J20" s="46">
        <v>17793.77</v>
      </c>
      <c r="K20" s="46">
        <f t="shared" si="8"/>
        <v>30348.32</v>
      </c>
      <c r="L20" s="46">
        <f t="shared" si="9"/>
        <v>13530.82</v>
      </c>
      <c r="M20" s="46">
        <f t="shared" si="10"/>
        <v>-108125.18000000001</v>
      </c>
      <c r="N20" s="47">
        <f t="shared" si="11"/>
        <v>2793.7700000000004</v>
      </c>
      <c r="O20" s="48">
        <f t="shared" si="12"/>
        <v>1.699768268190947</v>
      </c>
      <c r="P20" s="48">
        <f t="shared" si="13"/>
        <v>1.1862513333333333</v>
      </c>
      <c r="Q20" s="48">
        <f t="shared" si="14"/>
        <v>1.2248144935915968</v>
      </c>
      <c r="R20" s="48">
        <f t="shared" si="15"/>
        <v>0.40539136593955427</v>
      </c>
      <c r="S20" s="1"/>
      <c r="T20" s="1"/>
      <c r="U20" s="1"/>
      <c r="V20" s="1"/>
      <c r="W20" s="1"/>
      <c r="X20" s="1"/>
      <c r="Y20" s="1"/>
      <c r="Z20" s="1"/>
    </row>
    <row r="21" s="56" customFormat="1" ht="14.25">
      <c r="A21" s="57"/>
      <c r="B21" s="58"/>
      <c r="C21" s="59"/>
      <c r="D21" s="60" t="s">
        <v>57</v>
      </c>
      <c r="E21" s="61">
        <f>SUM(E18:E20)</f>
        <v>116460.59</v>
      </c>
      <c r="F21" s="61">
        <f>SUM(F18:F20)</f>
        <v>445238</v>
      </c>
      <c r="G21" s="61">
        <f>SUM(G18:G20)</f>
        <v>146575.20000000001</v>
      </c>
      <c r="H21" s="61">
        <f>SUM(H18:H20)</f>
        <v>39515.599999999999</v>
      </c>
      <c r="I21" s="61">
        <f>SUM(I18:I20)</f>
        <v>162005.76000000001</v>
      </c>
      <c r="J21" s="61">
        <f>SUM(J18:J20)</f>
        <v>40362.800000000003</v>
      </c>
      <c r="K21" s="61">
        <f t="shared" si="8"/>
        <v>45545.170000000013</v>
      </c>
      <c r="L21" s="61">
        <f t="shared" si="9"/>
        <v>15430.559999999998</v>
      </c>
      <c r="M21" s="61">
        <f t="shared" si="10"/>
        <v>-283232.23999999999</v>
      </c>
      <c r="N21" s="61">
        <f t="shared" si="11"/>
        <v>847.20000000000437</v>
      </c>
      <c r="O21" s="62">
        <f t="shared" si="12"/>
        <v>1.3910779603641026</v>
      </c>
      <c r="P21" s="62">
        <f t="shared" si="13"/>
        <v>1.0214396339673446</v>
      </c>
      <c r="Q21" s="62">
        <f t="shared" si="14"/>
        <v>1.1052740163410999</v>
      </c>
      <c r="R21" s="62">
        <f t="shared" si="15"/>
        <v>0.36386328210979296</v>
      </c>
      <c r="S21" s="56"/>
      <c r="T21" s="56"/>
      <c r="U21" s="56"/>
      <c r="V21" s="56"/>
      <c r="W21" s="56"/>
      <c r="X21" s="56"/>
      <c r="Y21" s="56"/>
      <c r="Z21" s="56"/>
    </row>
    <row r="22" ht="34.5">
      <c r="A22" s="63">
        <v>951</v>
      </c>
      <c r="B22" s="43" t="s">
        <v>24</v>
      </c>
      <c r="C22" s="64" t="s">
        <v>58</v>
      </c>
      <c r="D22" s="65" t="s">
        <v>59</v>
      </c>
      <c r="E22" s="46">
        <v>55712.949999999997</v>
      </c>
      <c r="F22" s="46">
        <v>104746.7</v>
      </c>
      <c r="G22" s="46">
        <v>28816.599999999999</v>
      </c>
      <c r="H22" s="46">
        <v>9040</v>
      </c>
      <c r="I22" s="46">
        <v>30002.369999999999</v>
      </c>
      <c r="J22" s="46">
        <v>9394.7999999999993</v>
      </c>
      <c r="K22" s="46">
        <f t="shared" si="8"/>
        <v>-25710.579999999998</v>
      </c>
      <c r="L22" s="46">
        <f t="shared" si="9"/>
        <v>1185.7700000000004</v>
      </c>
      <c r="M22" s="46">
        <f t="shared" si="10"/>
        <v>-74744.330000000002</v>
      </c>
      <c r="N22" s="46">
        <f t="shared" si="11"/>
        <v>354.79999999999927</v>
      </c>
      <c r="O22" s="48">
        <f t="shared" si="12"/>
        <v>0.53851698752264954</v>
      </c>
      <c r="P22" s="48">
        <f t="shared" si="13"/>
        <v>1.0392477876106194</v>
      </c>
      <c r="Q22" s="48">
        <f t="shared" si="14"/>
        <v>1.0411488517035321</v>
      </c>
      <c r="R22" s="48">
        <f t="shared" si="15"/>
        <v>0.28642783018462636</v>
      </c>
      <c r="S22" s="1"/>
      <c r="T22" s="1"/>
      <c r="U22" s="1"/>
      <c r="V22" s="1"/>
      <c r="W22" s="1"/>
      <c r="X22" s="1"/>
      <c r="Y22" s="1"/>
      <c r="Z22" s="1"/>
    </row>
    <row r="23" ht="17.25">
      <c r="A23" s="66"/>
      <c r="B23" s="43"/>
      <c r="C23" s="64" t="s">
        <v>60</v>
      </c>
      <c r="D23" s="55" t="s">
        <v>61</v>
      </c>
      <c r="E23" s="46">
        <v>4599.0699999999997</v>
      </c>
      <c r="F23" s="46">
        <v>11046.9</v>
      </c>
      <c r="G23" s="46">
        <v>2526.6999999999998</v>
      </c>
      <c r="H23" s="46">
        <v>346.30000000000001</v>
      </c>
      <c r="I23" s="46">
        <v>6288.3800000000001</v>
      </c>
      <c r="J23" s="46">
        <v>3448.0599999999999</v>
      </c>
      <c r="K23" s="46">
        <f t="shared" si="8"/>
        <v>1689.3100000000004</v>
      </c>
      <c r="L23" s="46">
        <f t="shared" si="9"/>
        <v>3761.6800000000003</v>
      </c>
      <c r="M23" s="46">
        <f t="shared" si="10"/>
        <v>-4758.5199999999995</v>
      </c>
      <c r="N23" s="46">
        <f t="shared" si="11"/>
        <v>3101.7599999999998</v>
      </c>
      <c r="O23" s="48">
        <f t="shared" si="12"/>
        <v>1.3673155659731209</v>
      </c>
      <c r="P23" s="48">
        <f t="shared" si="13"/>
        <v>9.956858215420155</v>
      </c>
      <c r="Q23" s="48">
        <f t="shared" si="14"/>
        <v>2.4887719159377846</v>
      </c>
      <c r="R23" s="48">
        <f t="shared" si="15"/>
        <v>0.56924386026849161</v>
      </c>
      <c r="S23" s="1"/>
      <c r="T23" s="1"/>
      <c r="U23" s="1"/>
      <c r="V23" s="1"/>
      <c r="W23" s="1"/>
      <c r="X23" s="1"/>
      <c r="Y23" s="1"/>
      <c r="Z23" s="1"/>
    </row>
    <row r="24" s="56" customFormat="1" ht="14.25">
      <c r="A24" s="67"/>
      <c r="B24" s="58"/>
      <c r="C24" s="59"/>
      <c r="D24" s="60" t="s">
        <v>57</v>
      </c>
      <c r="E24" s="61">
        <f>E22+E23</f>
        <v>60312.019999999997</v>
      </c>
      <c r="F24" s="61">
        <f>F22+F23</f>
        <v>115793.59999999999</v>
      </c>
      <c r="G24" s="61">
        <f>G22+G23</f>
        <v>31343.299999999999</v>
      </c>
      <c r="H24" s="61">
        <f>H22+H23</f>
        <v>9386.2999999999993</v>
      </c>
      <c r="I24" s="61">
        <f>I22+I23</f>
        <v>36290.75</v>
      </c>
      <c r="J24" s="61">
        <f>J22+J23</f>
        <v>12842.859999999999</v>
      </c>
      <c r="K24" s="61">
        <f t="shared" si="8"/>
        <v>-24021.269999999997</v>
      </c>
      <c r="L24" s="61">
        <f t="shared" si="9"/>
        <v>4947.4500000000007</v>
      </c>
      <c r="M24" s="61">
        <f t="shared" si="10"/>
        <v>-79502.849999999991</v>
      </c>
      <c r="N24" s="61">
        <f t="shared" si="11"/>
        <v>3456.5599999999995</v>
      </c>
      <c r="O24" s="62">
        <f t="shared" si="12"/>
        <v>0.60171670589046766</v>
      </c>
      <c r="P24" s="62">
        <f t="shared" si="13"/>
        <v>1.3682558622673471</v>
      </c>
      <c r="Q24" s="62">
        <f t="shared" si="14"/>
        <v>1.1578471316038834</v>
      </c>
      <c r="R24" s="62">
        <f t="shared" si="15"/>
        <v>0.31340894488123699</v>
      </c>
      <c r="S24" s="56"/>
      <c r="T24" s="56"/>
      <c r="U24" s="56"/>
      <c r="V24" s="56"/>
      <c r="W24" s="56"/>
      <c r="X24" s="56"/>
      <c r="Y24" s="56"/>
      <c r="Z24" s="56"/>
    </row>
    <row r="25" ht="17.25">
      <c r="A25" s="42" t="s">
        <v>62</v>
      </c>
      <c r="B25" s="43" t="s">
        <v>63</v>
      </c>
      <c r="C25" s="44" t="s">
        <v>64</v>
      </c>
      <c r="D25" s="55" t="s">
        <v>65</v>
      </c>
      <c r="E25" s="46"/>
      <c r="F25" s="46">
        <v>7680</v>
      </c>
      <c r="G25" s="46">
        <v>0</v>
      </c>
      <c r="H25" s="46">
        <v>0</v>
      </c>
      <c r="I25" s="46">
        <v>0</v>
      </c>
      <c r="J25" s="46">
        <v>0</v>
      </c>
      <c r="K25" s="46">
        <f t="shared" si="8"/>
        <v>0</v>
      </c>
      <c r="L25" s="46">
        <f t="shared" si="9"/>
        <v>0</v>
      </c>
      <c r="M25" s="46">
        <f t="shared" si="10"/>
        <v>-7680</v>
      </c>
      <c r="N25" s="46">
        <f t="shared" si="11"/>
        <v>0</v>
      </c>
      <c r="O25" s="48" t="str">
        <f t="shared" si="12"/>
        <v/>
      </c>
      <c r="P25" s="48" t="str">
        <f t="shared" si="13"/>
        <v/>
      </c>
      <c r="Q25" s="48" t="str">
        <f t="shared" si="14"/>
        <v/>
      </c>
      <c r="R25" s="48">
        <f t="shared" si="15"/>
        <v>0</v>
      </c>
      <c r="S25" s="1"/>
      <c r="T25" s="1"/>
      <c r="U25" s="1"/>
      <c r="V25" s="1"/>
      <c r="W25" s="1"/>
      <c r="X25" s="1"/>
      <c r="Y25" s="1"/>
      <c r="Z25" s="1"/>
    </row>
    <row r="26" ht="17.25">
      <c r="A26" s="42"/>
      <c r="B26" s="43"/>
      <c r="C26" s="44" t="s">
        <v>66</v>
      </c>
      <c r="D26" s="68" t="s">
        <v>67</v>
      </c>
      <c r="E26" s="46">
        <v>25347.110000000001</v>
      </c>
      <c r="F26" s="46">
        <v>80987</v>
      </c>
      <c r="G26" s="46">
        <v>26600</v>
      </c>
      <c r="H26" s="46">
        <v>7000</v>
      </c>
      <c r="I26" s="46">
        <v>25314.060000000001</v>
      </c>
      <c r="J26" s="46">
        <v>5865.4700000000003</v>
      </c>
      <c r="K26" s="46">
        <f t="shared" si="8"/>
        <v>-33.049999999999272</v>
      </c>
      <c r="L26" s="46">
        <f t="shared" si="9"/>
        <v>-1285.9399999999987</v>
      </c>
      <c r="M26" s="46">
        <f t="shared" si="10"/>
        <v>-55672.940000000002</v>
      </c>
      <c r="N26" s="46">
        <f t="shared" si="11"/>
        <v>-1134.5299999999997</v>
      </c>
      <c r="O26" s="48">
        <f t="shared" si="12"/>
        <v>0.99869610381617469</v>
      </c>
      <c r="P26" s="48">
        <f t="shared" si="13"/>
        <v>0.83792428571428579</v>
      </c>
      <c r="Q26" s="48">
        <f t="shared" si="14"/>
        <v>0.9516563909774437</v>
      </c>
      <c r="R26" s="48">
        <f t="shared" si="15"/>
        <v>0.31256942472248633</v>
      </c>
      <c r="S26" s="1"/>
      <c r="T26" s="1"/>
      <c r="U26" s="1"/>
      <c r="V26" s="1"/>
      <c r="W26" s="1"/>
      <c r="X26" s="1"/>
      <c r="Y26" s="1"/>
      <c r="Z26" s="1"/>
    </row>
    <row r="27" ht="17.25">
      <c r="A27" s="42"/>
      <c r="B27" s="43"/>
      <c r="C27" s="54" t="s">
        <v>68</v>
      </c>
      <c r="D27" s="65" t="s">
        <v>69</v>
      </c>
      <c r="E27" s="46">
        <v>361.19</v>
      </c>
      <c r="F27" s="46">
        <v>557</v>
      </c>
      <c r="G27" s="46">
        <v>185.59999999999999</v>
      </c>
      <c r="H27" s="46">
        <v>46.399999999999999</v>
      </c>
      <c r="I27" s="46">
        <v>369.50999999999999</v>
      </c>
      <c r="J27" s="46">
        <v>44.469999999999999</v>
      </c>
      <c r="K27" s="46">
        <f t="shared" si="8"/>
        <v>8.3199999999999932</v>
      </c>
      <c r="L27" s="46">
        <f t="shared" si="9"/>
        <v>183.91</v>
      </c>
      <c r="M27" s="46">
        <f t="shared" si="10"/>
        <v>-187.49000000000001</v>
      </c>
      <c r="N27" s="46">
        <f t="shared" si="11"/>
        <v>-1.9299999999999997</v>
      </c>
      <c r="O27" s="48">
        <f t="shared" si="12"/>
        <v>1.023034967745508</v>
      </c>
      <c r="P27" s="48">
        <f t="shared" si="13"/>
        <v>0.95840517241379308</v>
      </c>
      <c r="Q27" s="48">
        <f t="shared" si="14"/>
        <v>1.9908943965517241</v>
      </c>
      <c r="R27" s="48">
        <f t="shared" si="15"/>
        <v>0.66339317773788153</v>
      </c>
      <c r="S27" s="1"/>
      <c r="T27" s="1"/>
      <c r="U27" s="1"/>
      <c r="V27" s="1"/>
      <c r="W27" s="1"/>
      <c r="X27" s="1"/>
      <c r="Y27" s="1"/>
      <c r="Z27" s="1"/>
    </row>
    <row r="28" ht="17.25">
      <c r="A28" s="42"/>
      <c r="B28" s="43"/>
      <c r="C28" s="54" t="s">
        <v>70</v>
      </c>
      <c r="D28" s="65" t="s">
        <v>71</v>
      </c>
      <c r="E28" s="46">
        <v>23.579999999999998</v>
      </c>
      <c r="F28" s="46">
        <v>8021.3000000000002</v>
      </c>
      <c r="G28" s="46">
        <v>0</v>
      </c>
      <c r="H28" s="46">
        <v>0</v>
      </c>
      <c r="I28" s="46">
        <v>0</v>
      </c>
      <c r="J28" s="46">
        <v>0</v>
      </c>
      <c r="K28" s="46">
        <f t="shared" si="8"/>
        <v>-23.579999999999998</v>
      </c>
      <c r="L28" s="46">
        <f t="shared" si="9"/>
        <v>0</v>
      </c>
      <c r="M28" s="46">
        <f t="shared" si="10"/>
        <v>-8021.3000000000002</v>
      </c>
      <c r="N28" s="46">
        <f t="shared" si="11"/>
        <v>0</v>
      </c>
      <c r="O28" s="48">
        <f t="shared" si="12"/>
        <v>0</v>
      </c>
      <c r="P28" s="48" t="str">
        <f t="shared" si="13"/>
        <v/>
      </c>
      <c r="Q28" s="48" t="str">
        <f t="shared" si="14"/>
        <v/>
      </c>
      <c r="R28" s="48">
        <f t="shared" si="15"/>
        <v>0</v>
      </c>
      <c r="S28" s="1"/>
      <c r="T28" s="1"/>
      <c r="U28" s="1"/>
      <c r="V28" s="1"/>
      <c r="W28" s="1"/>
      <c r="X28" s="1"/>
      <c r="Y28" s="1"/>
      <c r="Z28" s="1"/>
    </row>
    <row r="29" s="1" customFormat="1" ht="17.25">
      <c r="A29" s="42"/>
      <c r="B29" s="43"/>
      <c r="C29" s="54" t="s">
        <v>72</v>
      </c>
      <c r="D29" s="65" t="s">
        <v>73</v>
      </c>
      <c r="E29" s="46">
        <f>E30+E32+E31</f>
        <v>217256.94</v>
      </c>
      <c r="F29" s="46">
        <f>F30+F32+F31</f>
        <v>60647.099999999999</v>
      </c>
      <c r="G29" s="46">
        <f>G30+G32+G31</f>
        <v>15067.9</v>
      </c>
      <c r="H29" s="46">
        <f>H30+H32+H31</f>
        <v>3379.3000000000002</v>
      </c>
      <c r="I29" s="46">
        <f>I30+I32+I31</f>
        <v>26321.23</v>
      </c>
      <c r="J29" s="46">
        <f>J30+J32+J31</f>
        <v>7698.1599999999999</v>
      </c>
      <c r="K29" s="46">
        <f t="shared" si="8"/>
        <v>-190935.70999999999</v>
      </c>
      <c r="L29" s="46">
        <f t="shared" si="9"/>
        <v>11253.33</v>
      </c>
      <c r="M29" s="46">
        <f t="shared" si="10"/>
        <v>-34325.869999999995</v>
      </c>
      <c r="N29" s="46">
        <f t="shared" si="11"/>
        <v>4318.8599999999997</v>
      </c>
      <c r="O29" s="48">
        <f t="shared" si="12"/>
        <v>0.12115253947698977</v>
      </c>
      <c r="P29" s="48">
        <f t="shared" si="13"/>
        <v>2.278033912348711</v>
      </c>
      <c r="Q29" s="48">
        <f t="shared" si="14"/>
        <v>1.7468412983892911</v>
      </c>
      <c r="R29" s="48">
        <f t="shared" si="15"/>
        <v>0.43400640756111997</v>
      </c>
      <c r="S29" s="1"/>
      <c r="T29" s="1"/>
      <c r="U29" s="1"/>
      <c r="V29" s="1"/>
      <c r="W29" s="1"/>
      <c r="X29" s="1"/>
      <c r="Y29" s="1"/>
      <c r="Z29" s="1"/>
    </row>
    <row r="30" s="69" customFormat="1" ht="17.25" customHeight="1">
      <c r="A30" s="70"/>
      <c r="B30" s="58"/>
      <c r="C30" s="71" t="s">
        <v>74</v>
      </c>
      <c r="D30" s="72" t="s">
        <v>75</v>
      </c>
      <c r="E30" s="73">
        <v>207767.48000000001</v>
      </c>
      <c r="F30" s="73">
        <v>21537.900000000001</v>
      </c>
      <c r="G30" s="73">
        <v>3908.3000000000002</v>
      </c>
      <c r="H30" s="73">
        <v>491.69999999999999</v>
      </c>
      <c r="I30" s="73">
        <v>12985.17</v>
      </c>
      <c r="J30" s="73">
        <v>6285.1700000000001</v>
      </c>
      <c r="K30" s="73">
        <f t="shared" si="8"/>
        <v>-194782.31</v>
      </c>
      <c r="L30" s="73">
        <f t="shared" si="9"/>
        <v>9076.869999999999</v>
      </c>
      <c r="M30" s="73">
        <f t="shared" si="10"/>
        <v>-8552.7300000000014</v>
      </c>
      <c r="N30" s="73">
        <f t="shared" si="11"/>
        <v>5793.4700000000003</v>
      </c>
      <c r="O30" s="74">
        <f t="shared" si="12"/>
        <v>0.06249856811085161</v>
      </c>
      <c r="P30" s="74">
        <f t="shared" si="13"/>
        <v>12.78252999796624</v>
      </c>
      <c r="Q30" s="74">
        <f t="shared" si="14"/>
        <v>3.3224598930481282</v>
      </c>
      <c r="R30" s="74">
        <f t="shared" si="15"/>
        <v>0.60289861128522271</v>
      </c>
      <c r="S30" s="69"/>
      <c r="T30" s="69"/>
      <c r="U30" s="69"/>
      <c r="V30" s="69"/>
      <c r="W30" s="69"/>
      <c r="X30" s="69"/>
      <c r="Y30" s="69"/>
      <c r="Z30" s="69"/>
    </row>
    <row r="31" s="69" customFormat="1" ht="16.5" customHeight="1">
      <c r="A31" s="70"/>
      <c r="B31" s="58"/>
      <c r="C31" s="71" t="s">
        <v>76</v>
      </c>
      <c r="D31" s="72" t="s">
        <v>77</v>
      </c>
      <c r="E31" s="73"/>
      <c r="F31" s="73">
        <v>511.5</v>
      </c>
      <c r="G31" s="73">
        <v>331.60000000000002</v>
      </c>
      <c r="H31" s="73">
        <v>98.299999999999997</v>
      </c>
      <c r="I31" s="73">
        <v>0</v>
      </c>
      <c r="J31" s="73">
        <v>0</v>
      </c>
      <c r="K31" s="73">
        <f t="shared" si="8"/>
        <v>0</v>
      </c>
      <c r="L31" s="73">
        <f t="shared" si="9"/>
        <v>-331.60000000000002</v>
      </c>
      <c r="M31" s="73">
        <f t="shared" si="10"/>
        <v>-511.5</v>
      </c>
      <c r="N31" s="73">
        <f t="shared" si="11"/>
        <v>-98.299999999999997</v>
      </c>
      <c r="O31" s="74" t="str">
        <f t="shared" si="12"/>
        <v/>
      </c>
      <c r="P31" s="74">
        <f t="shared" si="13"/>
        <v>0</v>
      </c>
      <c r="Q31" s="74">
        <f t="shared" si="14"/>
        <v>0</v>
      </c>
      <c r="R31" s="74">
        <f t="shared" si="15"/>
        <v>0</v>
      </c>
      <c r="S31" s="69"/>
      <c r="T31" s="69"/>
      <c r="U31" s="69"/>
      <c r="V31" s="69"/>
      <c r="W31" s="69"/>
      <c r="X31" s="69"/>
      <c r="Y31" s="69"/>
      <c r="Z31" s="69"/>
    </row>
    <row r="32" s="69" customFormat="1" ht="17.25" customHeight="1">
      <c r="A32" s="70"/>
      <c r="B32" s="58"/>
      <c r="C32" s="71" t="s">
        <v>78</v>
      </c>
      <c r="D32" s="72" t="s">
        <v>79</v>
      </c>
      <c r="E32" s="73">
        <v>9489.4599999999991</v>
      </c>
      <c r="F32" s="73">
        <v>38597.699999999997</v>
      </c>
      <c r="G32" s="73">
        <v>10828</v>
      </c>
      <c r="H32" s="73">
        <v>2789.3000000000002</v>
      </c>
      <c r="I32" s="73">
        <v>13336.059999999999</v>
      </c>
      <c r="J32" s="73">
        <v>1412.99</v>
      </c>
      <c r="K32" s="73">
        <f t="shared" si="8"/>
        <v>3846.6000000000004</v>
      </c>
      <c r="L32" s="73">
        <f t="shared" si="9"/>
        <v>2508.0599999999995</v>
      </c>
      <c r="M32" s="73">
        <f t="shared" si="10"/>
        <v>-25261.639999999999</v>
      </c>
      <c r="N32" s="73">
        <f t="shared" si="11"/>
        <v>-1376.3100000000002</v>
      </c>
      <c r="O32" s="74">
        <f t="shared" si="12"/>
        <v>1.4053549938563417</v>
      </c>
      <c r="P32" s="74">
        <f t="shared" si="13"/>
        <v>0.50657512637579316</v>
      </c>
      <c r="Q32" s="74">
        <f t="shared" si="14"/>
        <v>1.2316272626523828</v>
      </c>
      <c r="R32" s="74">
        <f t="shared" si="15"/>
        <v>0.34551437002722962</v>
      </c>
      <c r="S32" s="69"/>
      <c r="T32" s="69"/>
      <c r="U32" s="69"/>
      <c r="V32" s="69"/>
      <c r="W32" s="69"/>
      <c r="X32" s="69"/>
      <c r="Y32" s="69"/>
      <c r="Z32" s="69"/>
    </row>
    <row r="33" s="56" customFormat="1" ht="14.25">
      <c r="A33" s="57"/>
      <c r="B33" s="75"/>
      <c r="C33" s="59"/>
      <c r="D33" s="60" t="s">
        <v>57</v>
      </c>
      <c r="E33" s="61">
        <f>SUM(E25:E29)</f>
        <v>242988.82000000001</v>
      </c>
      <c r="F33" s="61">
        <f>SUM(F25:F29)</f>
        <v>157892.39999999999</v>
      </c>
      <c r="G33" s="61">
        <f>SUM(G25:G29)</f>
        <v>41853.5</v>
      </c>
      <c r="H33" s="61">
        <f>SUM(H25:H29)</f>
        <v>10425.700000000001</v>
      </c>
      <c r="I33" s="61">
        <f>SUM(I25:I29)</f>
        <v>52004.800000000003</v>
      </c>
      <c r="J33" s="61">
        <f>SUM(J25:J29)</f>
        <v>13608.1</v>
      </c>
      <c r="K33" s="61">
        <f t="shared" si="8"/>
        <v>-190984.02000000002</v>
      </c>
      <c r="L33" s="61">
        <f t="shared" si="9"/>
        <v>10151.300000000003</v>
      </c>
      <c r="M33" s="61">
        <f t="shared" si="10"/>
        <v>-105887.59999999999</v>
      </c>
      <c r="N33" s="61">
        <f t="shared" si="11"/>
        <v>3182.3999999999996</v>
      </c>
      <c r="O33" s="62">
        <f t="shared" si="12"/>
        <v>0.21402136937822902</v>
      </c>
      <c r="P33" s="62">
        <f t="shared" si="13"/>
        <v>1.3052456909368195</v>
      </c>
      <c r="Q33" s="62">
        <f t="shared" si="14"/>
        <v>1.2425436343436034</v>
      </c>
      <c r="R33" s="62">
        <f t="shared" si="15"/>
        <v>0.32936860798873158</v>
      </c>
      <c r="S33" s="56"/>
      <c r="T33" s="56"/>
      <c r="U33" s="56"/>
      <c r="V33" s="56"/>
      <c r="W33" s="56"/>
      <c r="X33" s="56"/>
      <c r="Y33" s="56"/>
      <c r="Z33" s="56"/>
    </row>
    <row r="34" ht="19.5" customHeight="1">
      <c r="A34" s="42" t="s">
        <v>80</v>
      </c>
      <c r="B34" s="43" t="s">
        <v>40</v>
      </c>
      <c r="C34" s="54" t="s">
        <v>81</v>
      </c>
      <c r="D34" s="65" t="s">
        <v>82</v>
      </c>
      <c r="E34" s="46">
        <v>103135.64</v>
      </c>
      <c r="F34" s="46">
        <v>293156.20000000001</v>
      </c>
      <c r="G34" s="46">
        <v>98500</v>
      </c>
      <c r="H34" s="46">
        <v>7500</v>
      </c>
      <c r="I34" s="46">
        <v>98837.639999999999</v>
      </c>
      <c r="J34" s="46">
        <v>3284.1100000000001</v>
      </c>
      <c r="K34" s="46">
        <f t="shared" si="8"/>
        <v>-4298</v>
      </c>
      <c r="L34" s="46">
        <f t="shared" si="9"/>
        <v>337.63999999999942</v>
      </c>
      <c r="M34" s="46">
        <f t="shared" si="10"/>
        <v>-194318.56</v>
      </c>
      <c r="N34" s="46">
        <f t="shared" si="11"/>
        <v>-4215.8899999999994</v>
      </c>
      <c r="O34" s="48">
        <f t="shared" si="12"/>
        <v>0.95832672391425511</v>
      </c>
      <c r="P34" s="48">
        <f t="shared" si="13"/>
        <v>0.43788133333333334</v>
      </c>
      <c r="Q34" s="48">
        <f t="shared" si="14"/>
        <v>1.0034278172588833</v>
      </c>
      <c r="R34" s="48">
        <f t="shared" si="15"/>
        <v>0.33715009268096663</v>
      </c>
      <c r="S34" s="1"/>
      <c r="T34" s="1"/>
      <c r="U34" s="1"/>
      <c r="V34" s="1"/>
      <c r="W34" s="1"/>
      <c r="X34" s="1"/>
      <c r="Y34" s="1"/>
      <c r="Z34" s="1"/>
    </row>
    <row r="35" ht="37.5" customHeight="1">
      <c r="A35" s="42"/>
      <c r="B35" s="43"/>
      <c r="C35" s="44" t="s">
        <v>83</v>
      </c>
      <c r="D35" s="65" t="s">
        <v>84</v>
      </c>
      <c r="E35" s="46">
        <v>8133.9399999999996</v>
      </c>
      <c r="F35" s="46">
        <v>100194.10000000001</v>
      </c>
      <c r="G35" s="46">
        <v>24248</v>
      </c>
      <c r="H35" s="46">
        <v>700</v>
      </c>
      <c r="I35" s="46">
        <v>73102.660000000003</v>
      </c>
      <c r="J35" s="46">
        <v>7948.2399999999998</v>
      </c>
      <c r="K35" s="46">
        <f t="shared" si="8"/>
        <v>64968.720000000001</v>
      </c>
      <c r="L35" s="46">
        <f t="shared" si="9"/>
        <v>48854.660000000003</v>
      </c>
      <c r="M35" s="46">
        <f t="shared" si="10"/>
        <v>-27091.440000000002</v>
      </c>
      <c r="N35" s="46">
        <f t="shared" si="11"/>
        <v>7248.2399999999998</v>
      </c>
      <c r="O35" s="48">
        <f t="shared" si="12"/>
        <v>8.9873615984381505</v>
      </c>
      <c r="P35" s="48">
        <f t="shared" si="13"/>
        <v>11.354628571428572</v>
      </c>
      <c r="Q35" s="48">
        <f t="shared" si="14"/>
        <v>3.0147913229957113</v>
      </c>
      <c r="R35" s="48">
        <f t="shared" si="15"/>
        <v>0.72961042616281802</v>
      </c>
      <c r="S35" s="1"/>
      <c r="T35" s="1"/>
      <c r="U35" s="1"/>
      <c r="V35" s="1"/>
      <c r="W35" s="1"/>
      <c r="X35" s="1"/>
      <c r="Y35" s="1"/>
      <c r="Z35" s="1"/>
    </row>
    <row r="36" ht="34.5">
      <c r="A36" s="42"/>
      <c r="B36" s="43"/>
      <c r="C36" s="44" t="s">
        <v>85</v>
      </c>
      <c r="D36" s="55" t="s">
        <v>86</v>
      </c>
      <c r="E36" s="46">
        <v>14877.25</v>
      </c>
      <c r="F36" s="46">
        <v>53573.900000000001</v>
      </c>
      <c r="G36" s="46">
        <v>18414</v>
      </c>
      <c r="H36" s="46">
        <v>1720</v>
      </c>
      <c r="I36" s="46">
        <v>24606.77</v>
      </c>
      <c r="J36" s="46">
        <v>775.32000000000005</v>
      </c>
      <c r="K36" s="46">
        <f t="shared" si="8"/>
        <v>9729.5200000000004</v>
      </c>
      <c r="L36" s="46">
        <f t="shared" si="9"/>
        <v>6192.7700000000004</v>
      </c>
      <c r="M36" s="46">
        <f t="shared" si="10"/>
        <v>-28967.130000000001</v>
      </c>
      <c r="N36" s="46">
        <f t="shared" si="11"/>
        <v>-944.67999999999995</v>
      </c>
      <c r="O36" s="48">
        <f t="shared" si="12"/>
        <v>1.6539864558302106</v>
      </c>
      <c r="P36" s="48">
        <f t="shared" si="13"/>
        <v>0.45076744186046513</v>
      </c>
      <c r="Q36" s="48">
        <f t="shared" si="14"/>
        <v>1.3363077006625395</v>
      </c>
      <c r="R36" s="48">
        <f t="shared" si="15"/>
        <v>0.45930518405417564</v>
      </c>
      <c r="S36" s="1"/>
      <c r="T36" s="1"/>
      <c r="U36" s="1"/>
      <c r="V36" s="1"/>
      <c r="W36" s="1"/>
      <c r="X36" s="1"/>
      <c r="Y36" s="1"/>
      <c r="Z36" s="1"/>
    </row>
    <row r="37" ht="40.5" customHeight="1">
      <c r="A37" s="42"/>
      <c r="B37" s="43"/>
      <c r="C37" s="44" t="s">
        <v>87</v>
      </c>
      <c r="D37" s="65" t="s">
        <v>88</v>
      </c>
      <c r="E37" s="46">
        <v>58367.68</v>
      </c>
      <c r="F37" s="46">
        <v>115809.2</v>
      </c>
      <c r="G37" s="46">
        <v>4524.6000000000004</v>
      </c>
      <c r="H37" s="46">
        <v>0</v>
      </c>
      <c r="I37" s="46">
        <v>10778.75</v>
      </c>
      <c r="J37" s="46">
        <v>0</v>
      </c>
      <c r="K37" s="46">
        <f t="shared" si="8"/>
        <v>-47588.93</v>
      </c>
      <c r="L37" s="46">
        <f t="shared" si="9"/>
        <v>6254.1499999999996</v>
      </c>
      <c r="M37" s="46">
        <f t="shared" si="10"/>
        <v>-105030.45</v>
      </c>
      <c r="N37" s="46">
        <f t="shared" si="11"/>
        <v>0</v>
      </c>
      <c r="O37" s="48">
        <f t="shared" si="12"/>
        <v>0.18466983782805826</v>
      </c>
      <c r="P37" s="48" t="str">
        <f t="shared" si="13"/>
        <v/>
      </c>
      <c r="Q37" s="48">
        <f t="shared" si="14"/>
        <v>2.382254784953366</v>
      </c>
      <c r="R37" s="48">
        <f t="shared" si="15"/>
        <v>0.093073348231401301</v>
      </c>
      <c r="S37" s="1"/>
      <c r="T37" s="1"/>
      <c r="U37" s="1"/>
      <c r="V37" s="1"/>
      <c r="W37" s="1"/>
      <c r="X37" s="1"/>
      <c r="Y37" s="1"/>
      <c r="Z37" s="1"/>
    </row>
    <row r="38" ht="17.25">
      <c r="A38" s="42"/>
      <c r="B38" s="43"/>
      <c r="C38" s="44" t="s">
        <v>89</v>
      </c>
      <c r="D38" s="55" t="s">
        <v>90</v>
      </c>
      <c r="E38" s="46">
        <v>2780.4299999999998</v>
      </c>
      <c r="F38" s="46">
        <v>3436.3000000000002</v>
      </c>
      <c r="G38" s="46">
        <v>415</v>
      </c>
      <c r="H38" s="46">
        <v>0</v>
      </c>
      <c r="I38" s="46">
        <v>2025.6400000000001</v>
      </c>
      <c r="J38" s="46">
        <v>180.59999999999999</v>
      </c>
      <c r="K38" s="46">
        <f t="shared" si="8"/>
        <v>-754.78999999999974</v>
      </c>
      <c r="L38" s="46">
        <f t="shared" si="9"/>
        <v>1610.6400000000001</v>
      </c>
      <c r="M38" s="46">
        <f t="shared" si="10"/>
        <v>-1410.6600000000001</v>
      </c>
      <c r="N38" s="46">
        <f t="shared" si="11"/>
        <v>180.59999999999999</v>
      </c>
      <c r="O38" s="48">
        <f t="shared" si="12"/>
        <v>0.72853479497775531</v>
      </c>
      <c r="P38" s="48" t="str">
        <f t="shared" si="13"/>
        <v/>
      </c>
      <c r="Q38" s="48">
        <f t="shared" si="14"/>
        <v>4.8810602409638557</v>
      </c>
      <c r="R38" s="48">
        <f t="shared" si="15"/>
        <v>0.58948287402147659</v>
      </c>
      <c r="S38" s="1"/>
      <c r="T38" s="1"/>
      <c r="U38" s="1"/>
      <c r="V38" s="1"/>
      <c r="W38" s="1"/>
      <c r="X38" s="1"/>
      <c r="Y38" s="1"/>
      <c r="Z38" s="1"/>
    </row>
    <row r="39" ht="17.25">
      <c r="A39" s="42"/>
      <c r="B39" s="43"/>
      <c r="C39" s="44" t="s">
        <v>91</v>
      </c>
      <c r="D39" s="55" t="s">
        <v>92</v>
      </c>
      <c r="E39" s="46">
        <v>39.57</v>
      </c>
      <c r="F39" s="46">
        <v>0</v>
      </c>
      <c r="G39" s="46">
        <v>0</v>
      </c>
      <c r="H39" s="46">
        <v>0</v>
      </c>
      <c r="I39" s="76">
        <v>223.81999999999999</v>
      </c>
      <c r="J39" s="46">
        <v>1.1400000000000001</v>
      </c>
      <c r="K39" s="46">
        <f t="shared" si="8"/>
        <v>184.25</v>
      </c>
      <c r="L39" s="46">
        <f t="shared" si="9"/>
        <v>223.81999999999999</v>
      </c>
      <c r="M39" s="46">
        <f t="shared" si="10"/>
        <v>223.81999999999999</v>
      </c>
      <c r="N39" s="46">
        <f t="shared" si="11"/>
        <v>1.1400000000000001</v>
      </c>
      <c r="O39" s="48">
        <f t="shared" si="12"/>
        <v>5.6563052817791251</v>
      </c>
      <c r="P39" s="48" t="str">
        <f t="shared" si="13"/>
        <v/>
      </c>
      <c r="Q39" s="48" t="str">
        <f t="shared" si="14"/>
        <v/>
      </c>
      <c r="R39" s="48" t="str">
        <f t="shared" si="15"/>
        <v/>
      </c>
      <c r="S39" s="1"/>
      <c r="T39" s="1"/>
      <c r="U39" s="1"/>
      <c r="V39" s="1"/>
      <c r="W39" s="1"/>
      <c r="X39" s="1"/>
      <c r="Y39" s="1"/>
      <c r="Z39" s="1"/>
    </row>
    <row r="40" ht="34.5">
      <c r="A40" s="42"/>
      <c r="B40" s="43"/>
      <c r="C40" s="54" t="s">
        <v>93</v>
      </c>
      <c r="D40" s="65" t="s">
        <v>94</v>
      </c>
      <c r="E40" s="46">
        <v>56312.830000000002</v>
      </c>
      <c r="F40" s="46">
        <v>202788.70000000001</v>
      </c>
      <c r="G40" s="46">
        <v>52530</v>
      </c>
      <c r="H40" s="46">
        <v>18200</v>
      </c>
      <c r="I40" s="46">
        <v>60947.629999999997</v>
      </c>
      <c r="J40" s="46">
        <v>11074.639999999999</v>
      </c>
      <c r="K40" s="46">
        <f t="shared" si="8"/>
        <v>4634.7999999999956</v>
      </c>
      <c r="L40" s="46">
        <f t="shared" si="9"/>
        <v>8417.6299999999974</v>
      </c>
      <c r="M40" s="46">
        <f t="shared" si="10"/>
        <v>-141841.07000000001</v>
      </c>
      <c r="N40" s="46">
        <f t="shared" si="11"/>
        <v>-7125.3600000000006</v>
      </c>
      <c r="O40" s="48">
        <f t="shared" si="12"/>
        <v>1.0823045121333805</v>
      </c>
      <c r="P40" s="48">
        <f t="shared" si="13"/>
        <v>0.60849670329670325</v>
      </c>
      <c r="Q40" s="48">
        <f t="shared" si="14"/>
        <v>1.1602442413858747</v>
      </c>
      <c r="R40" s="48">
        <f t="shared" si="15"/>
        <v>0.30054746640222063</v>
      </c>
      <c r="S40" s="1"/>
      <c r="T40" s="1"/>
      <c r="U40" s="1"/>
      <c r="V40" s="1"/>
      <c r="W40" s="1"/>
      <c r="X40" s="1"/>
      <c r="Y40" s="1"/>
      <c r="Z40" s="1"/>
    </row>
    <row r="41" ht="34.5">
      <c r="A41" s="42"/>
      <c r="B41" s="43"/>
      <c r="C41" s="54" t="s">
        <v>95</v>
      </c>
      <c r="D41" s="65" t="s">
        <v>96</v>
      </c>
      <c r="E41" s="46"/>
      <c r="F41" s="46"/>
      <c r="G41" s="46"/>
      <c r="H41" s="46"/>
      <c r="I41" s="46">
        <v>11201</v>
      </c>
      <c r="J41" s="46">
        <v>0</v>
      </c>
      <c r="K41" s="46">
        <f t="shared" si="8"/>
        <v>11201</v>
      </c>
      <c r="L41" s="46">
        <f t="shared" si="9"/>
        <v>11201</v>
      </c>
      <c r="M41" s="46">
        <f t="shared" si="10"/>
        <v>11201</v>
      </c>
      <c r="N41" s="46">
        <f t="shared" si="11"/>
        <v>0</v>
      </c>
      <c r="O41" s="48" t="str">
        <f t="shared" si="12"/>
        <v/>
      </c>
      <c r="P41" s="48" t="str">
        <f t="shared" si="13"/>
        <v/>
      </c>
      <c r="Q41" s="48" t="str">
        <f t="shared" si="14"/>
        <v/>
      </c>
      <c r="R41" s="48" t="str">
        <f t="shared" si="15"/>
        <v/>
      </c>
      <c r="S41" s="1"/>
      <c r="T41" s="1"/>
      <c r="U41" s="1"/>
      <c r="V41" s="1"/>
      <c r="W41" s="1"/>
      <c r="X41" s="1"/>
      <c r="Y41" s="1"/>
      <c r="Z41" s="1"/>
    </row>
    <row r="42" ht="34.5">
      <c r="A42" s="42"/>
      <c r="B42" s="43"/>
      <c r="C42" s="54" t="s">
        <v>97</v>
      </c>
      <c r="D42" s="65" t="s">
        <v>98</v>
      </c>
      <c r="E42" s="46">
        <v>62297.699999999997</v>
      </c>
      <c r="F42" s="46">
        <v>96901.899999999994</v>
      </c>
      <c r="G42" s="46">
        <v>20350</v>
      </c>
      <c r="H42" s="46">
        <v>6800</v>
      </c>
      <c r="I42" s="46">
        <v>24755.439999999999</v>
      </c>
      <c r="J42" s="46">
        <v>4249.71</v>
      </c>
      <c r="K42" s="46">
        <f t="shared" si="8"/>
        <v>-37542.259999999995</v>
      </c>
      <c r="L42" s="46">
        <f t="shared" si="9"/>
        <v>4405.4399999999987</v>
      </c>
      <c r="M42" s="46">
        <f t="shared" si="10"/>
        <v>-72146.459999999992</v>
      </c>
      <c r="N42" s="46">
        <f t="shared" si="11"/>
        <v>-2550.29</v>
      </c>
      <c r="O42" s="48">
        <f t="shared" si="12"/>
        <v>0.39737325776071991</v>
      </c>
      <c r="P42" s="48">
        <f t="shared" si="13"/>
        <v>0.62495735294117649</v>
      </c>
      <c r="Q42" s="48">
        <f t="shared" si="14"/>
        <v>1.2164835380835379</v>
      </c>
      <c r="R42" s="48">
        <f t="shared" si="15"/>
        <v>0.25546908780942373</v>
      </c>
      <c r="S42" s="1"/>
      <c r="T42" s="1"/>
      <c r="U42" s="1"/>
      <c r="V42" s="1"/>
      <c r="W42" s="1"/>
      <c r="X42" s="1"/>
      <c r="Y42" s="1"/>
      <c r="Z42" s="1"/>
    </row>
    <row r="43" ht="44.25" customHeight="1">
      <c r="A43" s="42"/>
      <c r="B43" s="43"/>
      <c r="C43" s="54" t="s">
        <v>99</v>
      </c>
      <c r="D43" s="65" t="s">
        <v>100</v>
      </c>
      <c r="E43" s="46">
        <v>127.01000000000001</v>
      </c>
      <c r="F43" s="46"/>
      <c r="G43" s="46"/>
      <c r="H43" s="46"/>
      <c r="I43" s="46">
        <v>3764.7399999999998</v>
      </c>
      <c r="J43" s="46">
        <v>0</v>
      </c>
      <c r="K43" s="46">
        <f t="shared" si="8"/>
        <v>3637.7299999999996</v>
      </c>
      <c r="L43" s="46">
        <f t="shared" si="9"/>
        <v>3764.7399999999998</v>
      </c>
      <c r="M43" s="46">
        <f t="shared" si="10"/>
        <v>3764.7399999999998</v>
      </c>
      <c r="N43" s="46">
        <f t="shared" si="11"/>
        <v>0</v>
      </c>
      <c r="O43" s="48">
        <f t="shared" si="12"/>
        <v>29.641288087552159</v>
      </c>
      <c r="P43" s="48" t="str">
        <f t="shared" si="13"/>
        <v/>
      </c>
      <c r="Q43" s="48" t="str">
        <f t="shared" si="14"/>
        <v/>
      </c>
      <c r="R43" s="48"/>
      <c r="S43" s="1"/>
      <c r="T43" s="1"/>
      <c r="U43" s="1"/>
      <c r="V43" s="1"/>
      <c r="W43" s="1"/>
      <c r="X43" s="1"/>
      <c r="Y43" s="1"/>
      <c r="Z43" s="1"/>
    </row>
    <row r="44" ht="17.25">
      <c r="A44" s="42"/>
      <c r="B44" s="43"/>
      <c r="C44" s="44" t="s">
        <v>55</v>
      </c>
      <c r="D44" s="55" t="s">
        <v>56</v>
      </c>
      <c r="E44" s="46">
        <v>4658.4099999999999</v>
      </c>
      <c r="F44" s="46">
        <v>12978</v>
      </c>
      <c r="G44" s="46">
        <v>3302</v>
      </c>
      <c r="H44" s="46">
        <v>0</v>
      </c>
      <c r="I44" s="46">
        <v>2680.3899999999999</v>
      </c>
      <c r="J44" s="46">
        <v>801.38999999999999</v>
      </c>
      <c r="K44" s="46">
        <f t="shared" si="8"/>
        <v>-1978.02</v>
      </c>
      <c r="L44" s="46">
        <f t="shared" si="9"/>
        <v>-621.61000000000013</v>
      </c>
      <c r="M44" s="46">
        <f t="shared" si="10"/>
        <v>-10297.610000000001</v>
      </c>
      <c r="N44" s="46">
        <f t="shared" si="11"/>
        <v>801.38999999999999</v>
      </c>
      <c r="O44" s="48">
        <f t="shared" si="12"/>
        <v>0.57538731026251444</v>
      </c>
      <c r="P44" s="48" t="str">
        <f t="shared" si="13"/>
        <v/>
      </c>
      <c r="Q44" s="48">
        <f t="shared" si="14"/>
        <v>0.81174742580254389</v>
      </c>
      <c r="R44" s="48">
        <f t="shared" si="15"/>
        <v>0.20653336415472337</v>
      </c>
      <c r="S44" s="1"/>
      <c r="T44" s="1"/>
      <c r="U44" s="1"/>
      <c r="V44" s="1"/>
      <c r="W44" s="1"/>
      <c r="X44" s="1"/>
      <c r="Y44" s="1"/>
      <c r="Z44" s="1"/>
    </row>
    <row r="45" ht="34.5">
      <c r="A45" s="42"/>
      <c r="B45" s="43"/>
      <c r="C45" s="44" t="s">
        <v>101</v>
      </c>
      <c r="D45" s="55" t="s">
        <v>102</v>
      </c>
      <c r="E45" s="46">
        <v>20477.539999999997</v>
      </c>
      <c r="F45" s="46">
        <v>68465.100000000006</v>
      </c>
      <c r="G45" s="46">
        <v>18823.5</v>
      </c>
      <c r="H45" s="46">
        <v>4160.5</v>
      </c>
      <c r="I45" s="46">
        <v>23491.029999999999</v>
      </c>
      <c r="J45" s="46">
        <v>5431.9700000000012</v>
      </c>
      <c r="K45" s="46">
        <f t="shared" si="8"/>
        <v>3013.4900000000016</v>
      </c>
      <c r="L45" s="46">
        <f t="shared" si="9"/>
        <v>4667.5299999999988</v>
      </c>
      <c r="M45" s="46">
        <f t="shared" si="10"/>
        <v>-44974.070000000007</v>
      </c>
      <c r="N45" s="46">
        <f t="shared" si="11"/>
        <v>1271.4700000000012</v>
      </c>
      <c r="O45" s="48">
        <f t="shared" si="12"/>
        <v>1.1471607429408026</v>
      </c>
      <c r="P45" s="48">
        <f t="shared" si="13"/>
        <v>1.3056050955414016</v>
      </c>
      <c r="Q45" s="48">
        <f t="shared" si="14"/>
        <v>1.2479629186920604</v>
      </c>
      <c r="R45" s="48">
        <f t="shared" si="15"/>
        <v>0.34310955508719038</v>
      </c>
      <c r="S45" s="1"/>
      <c r="T45" s="1"/>
      <c r="U45" s="1"/>
      <c r="V45" s="1"/>
      <c r="W45" s="1"/>
      <c r="X45" s="1"/>
      <c r="Y45" s="1"/>
      <c r="Z45" s="1"/>
    </row>
    <row r="46" s="77" customFormat="1" ht="14.25">
      <c r="A46" s="57"/>
      <c r="B46" s="75"/>
      <c r="C46" s="59"/>
      <c r="D46" s="60" t="s">
        <v>57</v>
      </c>
      <c r="E46" s="78">
        <f>SUM(E34:E45)</f>
        <v>331208</v>
      </c>
      <c r="F46" s="78">
        <f>SUM(F34:F45)</f>
        <v>947303.40000000014</v>
      </c>
      <c r="G46" s="78">
        <f>SUM(G34:G45)</f>
        <v>241107.10000000001</v>
      </c>
      <c r="H46" s="78">
        <f>SUM(H34:H45)</f>
        <v>39080.5</v>
      </c>
      <c r="I46" s="78">
        <f>SUM(I34:I45)</f>
        <v>336415.51000000001</v>
      </c>
      <c r="J46" s="78">
        <f>SUM(J34:J45)</f>
        <v>33747.119999999995</v>
      </c>
      <c r="K46" s="78">
        <f>SUM(K34:K45)</f>
        <v>5207.5100000000057</v>
      </c>
      <c r="L46" s="78">
        <f t="shared" si="9"/>
        <v>95308.410000000003</v>
      </c>
      <c r="M46" s="78">
        <f>SUM(M34:M45)</f>
        <v>-610887.8899999999</v>
      </c>
      <c r="N46" s="78">
        <f>SUM(N34:N45)</f>
        <v>-5333.3799999999992</v>
      </c>
      <c r="O46" s="62">
        <f t="shared" si="12"/>
        <v>1.0157227784353036</v>
      </c>
      <c r="P46" s="62">
        <f t="shared" si="13"/>
        <v>0.86352835813257234</v>
      </c>
      <c r="Q46" s="62">
        <f t="shared" si="14"/>
        <v>1.3952949125098348</v>
      </c>
      <c r="R46" s="62">
        <f t="shared" si="15"/>
        <v>0.35512963428612204</v>
      </c>
      <c r="S46" s="77"/>
      <c r="T46" s="77"/>
      <c r="U46" s="77"/>
      <c r="V46" s="77"/>
      <c r="W46" s="77"/>
      <c r="X46" s="77"/>
      <c r="Y46" s="77"/>
      <c r="Z46" s="77"/>
    </row>
    <row r="47" ht="17.25">
      <c r="A47" s="42" t="s">
        <v>103</v>
      </c>
      <c r="B47" s="43" t="s">
        <v>104</v>
      </c>
      <c r="C47" s="44" t="s">
        <v>105</v>
      </c>
      <c r="D47" s="55" t="s">
        <v>106</v>
      </c>
      <c r="E47" s="46">
        <v>214098.23999999999</v>
      </c>
      <c r="F47" s="46">
        <v>653882.09999999998</v>
      </c>
      <c r="G47" s="46">
        <v>243280.70000000001</v>
      </c>
      <c r="H47" s="46">
        <v>60963</v>
      </c>
      <c r="I47" s="46">
        <v>176020.57999999999</v>
      </c>
      <c r="J47" s="46">
        <v>2519.0900000000001</v>
      </c>
      <c r="K47" s="46">
        <f t="shared" ref="K47:K78" si="16">I47-E47</f>
        <v>-38077.660000000003</v>
      </c>
      <c r="L47" s="46">
        <f t="shared" si="9"/>
        <v>-67260.120000000024</v>
      </c>
      <c r="M47" s="46">
        <f t="shared" ref="M47:M78" si="17">I47-F47</f>
        <v>-477861.52000000002</v>
      </c>
      <c r="N47" s="46">
        <f t="shared" ref="N47:N78" si="18">J47-H47</f>
        <v>-58443.910000000003</v>
      </c>
      <c r="O47" s="48">
        <f t="shared" si="12"/>
        <v>0.8221486547483996</v>
      </c>
      <c r="P47" s="48">
        <f t="shared" si="13"/>
        <v>0.041321621311287179</v>
      </c>
      <c r="Q47" s="48">
        <f t="shared" si="14"/>
        <v>0.72352874683441792</v>
      </c>
      <c r="R47" s="48">
        <f t="shared" si="15"/>
        <v>0.26919314659324667</v>
      </c>
      <c r="S47" s="1"/>
      <c r="T47" s="1"/>
      <c r="U47" s="1"/>
      <c r="V47" s="1"/>
      <c r="W47" s="1"/>
      <c r="X47" s="1"/>
      <c r="Y47" s="1"/>
      <c r="Z47" s="1"/>
    </row>
    <row r="48" ht="17.25">
      <c r="A48" s="42"/>
      <c r="B48" s="43"/>
      <c r="C48" s="44" t="s">
        <v>107</v>
      </c>
      <c r="D48" s="55" t="s">
        <v>108</v>
      </c>
      <c r="E48" s="46">
        <v>139927.75</v>
      </c>
      <c r="F48" s="46">
        <v>423200.79999999999</v>
      </c>
      <c r="G48" s="46">
        <v>157919.39999999999</v>
      </c>
      <c r="H48" s="46">
        <v>43021</v>
      </c>
      <c r="I48" s="46">
        <v>127457.57000000001</v>
      </c>
      <c r="J48" s="46">
        <v>3445.9000000000001</v>
      </c>
      <c r="K48" s="46">
        <f t="shared" si="16"/>
        <v>-12470.179999999993</v>
      </c>
      <c r="L48" s="46">
        <f t="shared" si="9"/>
        <v>-30461.829999999987</v>
      </c>
      <c r="M48" s="46">
        <f t="shared" si="17"/>
        <v>-295743.22999999998</v>
      </c>
      <c r="N48" s="46">
        <f t="shared" si="18"/>
        <v>-39575.099999999999</v>
      </c>
      <c r="O48" s="48">
        <f t="shared" si="12"/>
        <v>0.91088129409641772</v>
      </c>
      <c r="P48" s="48">
        <f t="shared" si="13"/>
        <v>0.08009809162966923</v>
      </c>
      <c r="Q48" s="48">
        <f t="shared" si="14"/>
        <v>0.8071052068333594</v>
      </c>
      <c r="R48" s="48">
        <f t="shared" si="15"/>
        <v>0.30117516318494675</v>
      </c>
      <c r="S48" s="1"/>
      <c r="T48" s="1"/>
      <c r="U48" s="1"/>
      <c r="V48" s="1"/>
      <c r="W48" s="1"/>
      <c r="X48" s="1"/>
      <c r="Y48" s="1"/>
      <c r="Z48" s="1"/>
    </row>
    <row r="49" ht="34.5">
      <c r="A49" s="42"/>
      <c r="B49" s="43"/>
      <c r="C49" s="44" t="s">
        <v>109</v>
      </c>
      <c r="D49" s="55" t="s">
        <v>110</v>
      </c>
      <c r="E49" s="46">
        <v>1213652.9299999999</v>
      </c>
      <c r="F49" s="46">
        <v>4515290.5999999996</v>
      </c>
      <c r="G49" s="46">
        <v>1329420</v>
      </c>
      <c r="H49" s="46">
        <v>371378.90000000002</v>
      </c>
      <c r="I49" s="46">
        <v>1040607.61</v>
      </c>
      <c r="J49" s="46">
        <v>51151.57</v>
      </c>
      <c r="K49" s="46">
        <f t="shared" si="16"/>
        <v>-173045.31999999995</v>
      </c>
      <c r="L49" s="46">
        <f t="shared" si="9"/>
        <v>-288812.39000000001</v>
      </c>
      <c r="M49" s="46">
        <f t="shared" si="17"/>
        <v>-3474682.9899999998</v>
      </c>
      <c r="N49" s="47">
        <f t="shared" si="18"/>
        <v>-320227.33000000002</v>
      </c>
      <c r="O49" s="48">
        <f t="shared" si="12"/>
        <v>0.85741778747240371</v>
      </c>
      <c r="P49" s="48">
        <f t="shared" si="13"/>
        <v>0.13773418468308241</v>
      </c>
      <c r="Q49" s="48">
        <f t="shared" si="14"/>
        <v>0.78275308781273034</v>
      </c>
      <c r="R49" s="48">
        <f t="shared" si="15"/>
        <v>0.2304630426223287</v>
      </c>
      <c r="S49" s="1"/>
      <c r="T49" s="1"/>
      <c r="U49" s="1"/>
      <c r="V49" s="1"/>
      <c r="W49" s="1"/>
      <c r="X49" s="1"/>
      <c r="Y49" s="1"/>
      <c r="Z49" s="1"/>
    </row>
    <row r="50" ht="34.5">
      <c r="A50" s="42"/>
      <c r="B50" s="43"/>
      <c r="C50" s="44" t="s">
        <v>111</v>
      </c>
      <c r="D50" s="55" t="s">
        <v>112</v>
      </c>
      <c r="E50" s="46">
        <v>242.19999999999999</v>
      </c>
      <c r="F50" s="46">
        <v>4371.8000000000002</v>
      </c>
      <c r="G50" s="46">
        <v>632.5</v>
      </c>
      <c r="H50" s="46">
        <v>457.5</v>
      </c>
      <c r="I50" s="46">
        <v>639.97000000000003</v>
      </c>
      <c r="J50" s="46">
        <v>89.799999999999997</v>
      </c>
      <c r="K50" s="46">
        <f t="shared" si="16"/>
        <v>397.77000000000004</v>
      </c>
      <c r="L50" s="46">
        <f t="shared" si="9"/>
        <v>7.4700000000000273</v>
      </c>
      <c r="M50" s="46">
        <f t="shared" si="17"/>
        <v>-3731.8299999999999</v>
      </c>
      <c r="N50" s="46">
        <f t="shared" si="18"/>
        <v>-367.69999999999999</v>
      </c>
      <c r="O50" s="48">
        <f t="shared" si="12"/>
        <v>2.6423203963666393</v>
      </c>
      <c r="P50" s="48">
        <f t="shared" si="13"/>
        <v>0.19628415300546448</v>
      </c>
      <c r="Q50" s="48">
        <f t="shared" si="14"/>
        <v>1.011810276679842</v>
      </c>
      <c r="R50" s="48">
        <f t="shared" si="15"/>
        <v>0.14638592799304634</v>
      </c>
      <c r="S50" s="1"/>
      <c r="T50" s="1"/>
      <c r="U50" s="1"/>
      <c r="V50" s="1"/>
      <c r="W50" s="1"/>
      <c r="X50" s="1"/>
      <c r="Y50" s="1"/>
      <c r="Z50" s="1"/>
    </row>
    <row r="51" s="56" customFormat="1" ht="14.25">
      <c r="A51" s="57"/>
      <c r="B51" s="58"/>
      <c r="C51" s="59"/>
      <c r="D51" s="60" t="s">
        <v>57</v>
      </c>
      <c r="E51" s="61">
        <f>SUM(E47:E50)</f>
        <v>1567921.1199999999</v>
      </c>
      <c r="F51" s="61">
        <f>SUM(F47:F50)</f>
        <v>5596745.2999999998</v>
      </c>
      <c r="G51" s="61">
        <f>SUM(G47:G50)</f>
        <v>1731252.6000000001</v>
      </c>
      <c r="H51" s="61">
        <f>SUM(H47:H50)</f>
        <v>475820.40000000002</v>
      </c>
      <c r="I51" s="61">
        <f>SUM(I47:I50)</f>
        <v>1344725.73</v>
      </c>
      <c r="J51" s="61">
        <f>SUM(J47:J50)</f>
        <v>57206.360000000001</v>
      </c>
      <c r="K51" s="61">
        <f t="shared" si="16"/>
        <v>-223195.3899999999</v>
      </c>
      <c r="L51" s="61">
        <f t="shared" si="9"/>
        <v>-386526.87000000011</v>
      </c>
      <c r="M51" s="61">
        <f t="shared" si="17"/>
        <v>-4252019.5700000003</v>
      </c>
      <c r="N51" s="61">
        <f t="shared" si="18"/>
        <v>-418614.04000000004</v>
      </c>
      <c r="O51" s="62">
        <f t="shared" si="12"/>
        <v>0.85764884014063159</v>
      </c>
      <c r="P51" s="62">
        <f t="shared" si="13"/>
        <v>0.1202267914532458</v>
      </c>
      <c r="Q51" s="62">
        <f t="shared" si="14"/>
        <v>0.77673571724888668</v>
      </c>
      <c r="R51" s="62">
        <f t="shared" si="15"/>
        <v>0.24026923826603294</v>
      </c>
      <c r="S51" s="56"/>
      <c r="T51" s="56"/>
      <c r="U51" s="56"/>
      <c r="V51" s="56"/>
      <c r="W51" s="56"/>
      <c r="X51" s="56"/>
      <c r="Y51" s="56"/>
      <c r="Z51" s="56"/>
    </row>
    <row r="52" ht="17.25">
      <c r="A52" s="63">
        <v>991</v>
      </c>
      <c r="B52" s="43" t="s">
        <v>113</v>
      </c>
      <c r="C52" s="54" t="s">
        <v>68</v>
      </c>
      <c r="D52" s="65" t="s">
        <v>114</v>
      </c>
      <c r="E52" s="46">
        <v>19633.959999999999</v>
      </c>
      <c r="F52" s="46">
        <v>66470.800000000003</v>
      </c>
      <c r="G52" s="46">
        <v>21100</v>
      </c>
      <c r="H52" s="46">
        <v>5600</v>
      </c>
      <c r="I52" s="46">
        <v>20960.399999999998</v>
      </c>
      <c r="J52" s="46">
        <v>5113.3299999999999</v>
      </c>
      <c r="K52" s="46">
        <f t="shared" si="16"/>
        <v>1326.4399999999987</v>
      </c>
      <c r="L52" s="46">
        <f t="shared" si="9"/>
        <v>-139.60000000000218</v>
      </c>
      <c r="M52" s="46">
        <f t="shared" si="17"/>
        <v>-45510.400000000009</v>
      </c>
      <c r="N52" s="46">
        <f t="shared" si="18"/>
        <v>-486.67000000000007</v>
      </c>
      <c r="O52" s="48">
        <f t="shared" si="12"/>
        <v>1.0675584548404906</v>
      </c>
      <c r="P52" s="48">
        <f t="shared" si="13"/>
        <v>0.91309464285714281</v>
      </c>
      <c r="Q52" s="48">
        <f t="shared" si="14"/>
        <v>0.99338388625592411</v>
      </c>
      <c r="R52" s="48">
        <f t="shared" si="15"/>
        <v>0.31533244672848826</v>
      </c>
      <c r="S52" s="1"/>
      <c r="T52" s="1"/>
      <c r="U52" s="1"/>
      <c r="V52" s="1"/>
      <c r="W52" s="1"/>
      <c r="X52" s="1"/>
      <c r="Y52" s="1"/>
      <c r="Z52" s="1"/>
    </row>
    <row r="53" ht="17.25">
      <c r="A53" s="66"/>
      <c r="B53" s="43"/>
      <c r="C53" s="44" t="s">
        <v>115</v>
      </c>
      <c r="D53" s="55" t="s">
        <v>116</v>
      </c>
      <c r="E53" s="46">
        <v>4543.6099999999997</v>
      </c>
      <c r="F53" s="46">
        <v>0</v>
      </c>
      <c r="G53" s="46">
        <v>0</v>
      </c>
      <c r="H53" s="46">
        <v>0</v>
      </c>
      <c r="I53" s="46">
        <v>1813.8399999999999</v>
      </c>
      <c r="J53" s="46">
        <v>0</v>
      </c>
      <c r="K53" s="46">
        <f t="shared" si="16"/>
        <v>-2729.7699999999995</v>
      </c>
      <c r="L53" s="46">
        <f t="shared" si="9"/>
        <v>1813.8399999999999</v>
      </c>
      <c r="M53" s="46">
        <f t="shared" si="17"/>
        <v>1813.8399999999999</v>
      </c>
      <c r="N53" s="46">
        <f t="shared" si="18"/>
        <v>0</v>
      </c>
      <c r="O53" s="48">
        <f t="shared" si="12"/>
        <v>0.39920679811867654</v>
      </c>
      <c r="P53" s="48" t="str">
        <f t="shared" si="13"/>
        <v/>
      </c>
      <c r="Q53" s="48" t="str">
        <f t="shared" si="14"/>
        <v/>
      </c>
      <c r="R53" s="48" t="str">
        <f t="shared" si="15"/>
        <v/>
      </c>
      <c r="S53" s="1"/>
      <c r="T53" s="1"/>
      <c r="U53" s="1"/>
      <c r="V53" s="1"/>
      <c r="W53" s="1"/>
      <c r="X53" s="1"/>
      <c r="Y53" s="1"/>
      <c r="Z53" s="1"/>
    </row>
    <row r="54" s="56" customFormat="1" ht="14.25">
      <c r="A54" s="67"/>
      <c r="B54" s="58"/>
      <c r="C54" s="59"/>
      <c r="D54" s="60" t="s">
        <v>57</v>
      </c>
      <c r="E54" s="61">
        <f>SUM(E52:E53)</f>
        <v>24177.57</v>
      </c>
      <c r="F54" s="61">
        <f>SUM(F52:F53)</f>
        <v>66470.800000000003</v>
      </c>
      <c r="G54" s="61">
        <f>SUM(G52:G53)</f>
        <v>21100</v>
      </c>
      <c r="H54" s="61">
        <f>SUM(H52:H53)</f>
        <v>5600</v>
      </c>
      <c r="I54" s="61">
        <f>SUM(I52:I53)</f>
        <v>22774.239999999998</v>
      </c>
      <c r="J54" s="61">
        <f>SUM(J52:J53)</f>
        <v>5113.3299999999999</v>
      </c>
      <c r="K54" s="61">
        <f t="shared" si="16"/>
        <v>-1403.3300000000017</v>
      </c>
      <c r="L54" s="61">
        <f t="shared" si="9"/>
        <v>1674.239999999998</v>
      </c>
      <c r="M54" s="61">
        <f t="shared" si="17"/>
        <v>-43696.560000000005</v>
      </c>
      <c r="N54" s="61">
        <f t="shared" si="18"/>
        <v>-486.67000000000007</v>
      </c>
      <c r="O54" s="62">
        <f t="shared" si="12"/>
        <v>0.94195735965194183</v>
      </c>
      <c r="P54" s="62">
        <f t="shared" si="13"/>
        <v>0.91309464285714281</v>
      </c>
      <c r="Q54" s="62">
        <f t="shared" si="14"/>
        <v>1.0793478672985781</v>
      </c>
      <c r="R54" s="62">
        <f t="shared" si="15"/>
        <v>0.34262021820107469</v>
      </c>
      <c r="S54" s="56"/>
      <c r="T54" s="56"/>
      <c r="U54" s="56"/>
      <c r="V54" s="56"/>
      <c r="W54" s="56"/>
      <c r="X54" s="56"/>
      <c r="Y54" s="56"/>
      <c r="Z54" s="56"/>
    </row>
    <row r="55" ht="17.25">
      <c r="A55" s="42" t="s">
        <v>117</v>
      </c>
      <c r="B55" s="43" t="s">
        <v>118</v>
      </c>
      <c r="C55" s="44" t="s">
        <v>119</v>
      </c>
      <c r="D55" s="55" t="s">
        <v>120</v>
      </c>
      <c r="E55" s="46">
        <v>21270.970000000001</v>
      </c>
      <c r="F55" s="46">
        <v>24461.700000000001</v>
      </c>
      <c r="G55" s="46">
        <v>11732.799999999999</v>
      </c>
      <c r="H55" s="46">
        <v>5695.8999999999996</v>
      </c>
      <c r="I55" s="46">
        <v>38414.729999999996</v>
      </c>
      <c r="J55" s="46">
        <v>8880.5100000000002</v>
      </c>
      <c r="K55" s="46">
        <f t="shared" si="16"/>
        <v>17143.759999999995</v>
      </c>
      <c r="L55" s="46">
        <f t="shared" si="9"/>
        <v>26681.929999999997</v>
      </c>
      <c r="M55" s="46">
        <f t="shared" si="17"/>
        <v>13953.029999999995</v>
      </c>
      <c r="N55" s="46">
        <f t="shared" si="18"/>
        <v>3184.6100000000006</v>
      </c>
      <c r="O55" s="79">
        <f t="shared" si="12"/>
        <v>1.8059698264818198</v>
      </c>
      <c r="P55" s="79">
        <f t="shared" si="13"/>
        <v>1.5591056725012731</v>
      </c>
      <c r="Q55" s="79">
        <f t="shared" si="14"/>
        <v>3.2741314946133913</v>
      </c>
      <c r="R55" s="48">
        <f t="shared" si="15"/>
        <v>1.5704031199793962</v>
      </c>
      <c r="S55" s="1"/>
      <c r="T55" s="1"/>
      <c r="U55" s="1"/>
      <c r="V55" s="1"/>
      <c r="W55" s="1"/>
      <c r="X55" s="1"/>
      <c r="Y55" s="1"/>
      <c r="Z55" s="1"/>
    </row>
    <row r="56" ht="17.25">
      <c r="A56" s="42"/>
      <c r="B56" s="43"/>
      <c r="C56" s="44" t="s">
        <v>121</v>
      </c>
      <c r="D56" s="55" t="s">
        <v>122</v>
      </c>
      <c r="E56" s="46">
        <v>4568.4700000000003</v>
      </c>
      <c r="F56" s="46">
        <v>50550.300000000003</v>
      </c>
      <c r="G56" s="46">
        <v>3700</v>
      </c>
      <c r="H56" s="46">
        <v>1700</v>
      </c>
      <c r="I56" s="46">
        <v>10720.5</v>
      </c>
      <c r="J56" s="46">
        <v>2413.4499999999998</v>
      </c>
      <c r="K56" s="46">
        <f t="shared" si="16"/>
        <v>6152.0299999999997</v>
      </c>
      <c r="L56" s="46">
        <f t="shared" si="9"/>
        <v>7020.5</v>
      </c>
      <c r="M56" s="46">
        <f t="shared" si="17"/>
        <v>-39829.800000000003</v>
      </c>
      <c r="N56" s="46">
        <f t="shared" si="18"/>
        <v>713.44999999999982</v>
      </c>
      <c r="O56" s="79">
        <f t="shared" si="12"/>
        <v>2.3466280833627011</v>
      </c>
      <c r="P56" s="79">
        <f t="shared" si="13"/>
        <v>1.4196764705882352</v>
      </c>
      <c r="Q56" s="79">
        <f t="shared" si="14"/>
        <v>2.8974324324324323</v>
      </c>
      <c r="R56" s="48">
        <f t="shared" si="15"/>
        <v>0.21207589272467225</v>
      </c>
      <c r="S56" s="1"/>
      <c r="T56" s="1"/>
      <c r="U56" s="1"/>
      <c r="V56" s="1"/>
      <c r="W56" s="1"/>
      <c r="X56" s="1"/>
      <c r="Y56" s="1"/>
      <c r="Z56" s="1"/>
    </row>
    <row r="57" s="56" customFormat="1" ht="14.25">
      <c r="A57" s="57"/>
      <c r="B57" s="58"/>
      <c r="C57" s="59"/>
      <c r="D57" s="60" t="s">
        <v>57</v>
      </c>
      <c r="E57" s="61">
        <f>SUBTOTAL(9,E55:E56)</f>
        <v>25839.440000000002</v>
      </c>
      <c r="F57" s="61">
        <f>SUBTOTAL(9,F55:F56)</f>
        <v>75012</v>
      </c>
      <c r="G57" s="61">
        <f>SUBTOTAL(9,G55:G56)</f>
        <v>15432.799999999999</v>
      </c>
      <c r="H57" s="61">
        <f>SUBTOTAL(9,H55:H56)</f>
        <v>7395.8999999999996</v>
      </c>
      <c r="I57" s="61">
        <f>SUBTOTAL(9,I55:I56)</f>
        <v>49135.229999999996</v>
      </c>
      <c r="J57" s="61">
        <f>SUBTOTAL(9,J55:J56)</f>
        <v>11293.959999999999</v>
      </c>
      <c r="K57" s="61">
        <f t="shared" si="16"/>
        <v>23295.789999999994</v>
      </c>
      <c r="L57" s="61">
        <f t="shared" si="9"/>
        <v>33702.429999999993</v>
      </c>
      <c r="M57" s="61">
        <f t="shared" si="17"/>
        <v>-25876.770000000004</v>
      </c>
      <c r="N57" s="61">
        <f t="shared" si="18"/>
        <v>3898.0599999999995</v>
      </c>
      <c r="O57" s="62">
        <f t="shared" si="12"/>
        <v>1.9015593991201045</v>
      </c>
      <c r="P57" s="62">
        <f t="shared" si="13"/>
        <v>1.5270568828675346</v>
      </c>
      <c r="Q57" s="62">
        <f t="shared" si="14"/>
        <v>3.1838182312995698</v>
      </c>
      <c r="R57" s="62">
        <f t="shared" si="15"/>
        <v>0.65503159494480878</v>
      </c>
      <c r="S57" s="56"/>
      <c r="T57" s="56"/>
      <c r="U57" s="56"/>
      <c r="V57" s="56"/>
      <c r="W57" s="56"/>
      <c r="X57" s="56"/>
      <c r="Y57" s="56"/>
      <c r="Z57" s="56"/>
    </row>
    <row r="58" ht="17.25">
      <c r="A58" s="66"/>
      <c r="B58" s="43" t="s">
        <v>123</v>
      </c>
      <c r="C58" s="44" t="s">
        <v>124</v>
      </c>
      <c r="D58" s="68" t="s">
        <v>125</v>
      </c>
      <c r="E58" s="46">
        <v>131.81999999999999</v>
      </c>
      <c r="F58" s="46">
        <v>30.699999999999999</v>
      </c>
      <c r="G58" s="46">
        <v>30.699999999999999</v>
      </c>
      <c r="H58" s="46">
        <v>0</v>
      </c>
      <c r="I58" s="46">
        <v>1315.79</v>
      </c>
      <c r="J58" s="46">
        <v>771.03999999999996</v>
      </c>
      <c r="K58" s="46">
        <f t="shared" si="16"/>
        <v>1183.97</v>
      </c>
      <c r="L58" s="46">
        <f t="shared" si="9"/>
        <v>1285.0899999999999</v>
      </c>
      <c r="M58" s="46">
        <f t="shared" si="17"/>
        <v>1285.0899999999999</v>
      </c>
      <c r="N58" s="46">
        <f t="shared" si="18"/>
        <v>771.03999999999996</v>
      </c>
      <c r="O58" s="48">
        <f t="shared" si="12"/>
        <v>9.9817174935518125</v>
      </c>
      <c r="P58" s="48" t="str">
        <f t="shared" si="13"/>
        <v/>
      </c>
      <c r="Q58" s="48">
        <f t="shared" si="14"/>
        <v>42.859609120521171</v>
      </c>
      <c r="R58" s="48">
        <f t="shared" si="15"/>
        <v>42.859609120521171</v>
      </c>
      <c r="S58" s="1"/>
      <c r="T58" s="1"/>
      <c r="U58" s="1"/>
      <c r="V58" s="1"/>
      <c r="W58" s="1"/>
      <c r="X58" s="1"/>
      <c r="Y58" s="1"/>
      <c r="Z58" s="1"/>
    </row>
    <row r="59" ht="17.25">
      <c r="A59" s="66"/>
      <c r="B59" s="43"/>
      <c r="C59" s="44" t="s">
        <v>89</v>
      </c>
      <c r="D59" s="55" t="s">
        <v>126</v>
      </c>
      <c r="E59" s="46">
        <v>649.35000000000002</v>
      </c>
      <c r="F59" s="46">
        <v>26</v>
      </c>
      <c r="G59" s="46">
        <v>26</v>
      </c>
      <c r="H59" s="46">
        <v>0</v>
      </c>
      <c r="I59" s="46">
        <v>257.24000000000001</v>
      </c>
      <c r="J59" s="46">
        <v>-0.01</v>
      </c>
      <c r="K59" s="46">
        <f t="shared" si="16"/>
        <v>-392.11000000000001</v>
      </c>
      <c r="L59" s="46">
        <f t="shared" si="9"/>
        <v>231.24000000000001</v>
      </c>
      <c r="M59" s="46">
        <f t="shared" si="17"/>
        <v>231.24000000000001</v>
      </c>
      <c r="N59" s="46">
        <f t="shared" si="18"/>
        <v>-0.01</v>
      </c>
      <c r="O59" s="48">
        <f t="shared" si="12"/>
        <v>0.39614999614999613</v>
      </c>
      <c r="P59" s="48" t="str">
        <f t="shared" si="13"/>
        <v/>
      </c>
      <c r="Q59" s="48">
        <f t="shared" si="14"/>
        <v>9.8938461538461535</v>
      </c>
      <c r="R59" s="80">
        <f t="shared" si="15"/>
        <v>9.8938461538461535</v>
      </c>
      <c r="S59" s="1"/>
      <c r="T59" s="1"/>
      <c r="U59" s="1"/>
      <c r="V59" s="1"/>
      <c r="W59" s="1"/>
      <c r="X59" s="1"/>
      <c r="Y59" s="1"/>
      <c r="Z59" s="1"/>
    </row>
    <row r="60" ht="17.25">
      <c r="A60" s="66"/>
      <c r="B60" s="43"/>
      <c r="C60" s="44" t="s">
        <v>53</v>
      </c>
      <c r="D60" s="55" t="s">
        <v>54</v>
      </c>
      <c r="E60" s="46">
        <v>0</v>
      </c>
      <c r="F60" s="46">
        <v>371</v>
      </c>
      <c r="G60" s="46">
        <v>371</v>
      </c>
      <c r="H60" s="46">
        <v>371</v>
      </c>
      <c r="I60" s="46">
        <v>0</v>
      </c>
      <c r="J60" s="46">
        <v>0</v>
      </c>
      <c r="K60" s="46">
        <f t="shared" si="16"/>
        <v>0</v>
      </c>
      <c r="L60" s="46">
        <f t="shared" si="9"/>
        <v>-371</v>
      </c>
      <c r="M60" s="46">
        <f t="shared" si="17"/>
        <v>-371</v>
      </c>
      <c r="N60" s="46">
        <f t="shared" si="18"/>
        <v>-371</v>
      </c>
      <c r="O60" s="48" t="str">
        <f t="shared" si="12"/>
        <v/>
      </c>
      <c r="P60" s="48">
        <f t="shared" si="13"/>
        <v>0</v>
      </c>
      <c r="Q60" s="48">
        <f t="shared" si="14"/>
        <v>0</v>
      </c>
      <c r="R60" s="48">
        <f t="shared" si="15"/>
        <v>0</v>
      </c>
      <c r="S60" s="1"/>
      <c r="T60" s="1"/>
      <c r="U60" s="1"/>
      <c r="V60" s="1"/>
      <c r="W60" s="1"/>
      <c r="X60" s="1"/>
      <c r="Y60" s="1"/>
      <c r="Z60" s="1"/>
    </row>
    <row r="61" ht="34.5">
      <c r="A61" s="66"/>
      <c r="B61" s="43"/>
      <c r="C61" s="44" t="s">
        <v>127</v>
      </c>
      <c r="D61" s="55" t="s">
        <v>128</v>
      </c>
      <c r="E61" s="46">
        <v>41485.360000000059</v>
      </c>
      <c r="F61" s="46">
        <v>8722.7000000009321</v>
      </c>
      <c r="G61" s="46">
        <v>734.80000000004657</v>
      </c>
      <c r="H61" s="46">
        <v>224.89999999996508</v>
      </c>
      <c r="I61" s="46">
        <v>25650.669999999835</v>
      </c>
      <c r="J61" s="46">
        <v>5967.5699999999997</v>
      </c>
      <c r="K61" s="46">
        <f t="shared" si="16"/>
        <v>-15834.690000000224</v>
      </c>
      <c r="L61" s="46">
        <f t="shared" si="9"/>
        <v>24915.869999999788</v>
      </c>
      <c r="M61" s="46">
        <f t="shared" si="17"/>
        <v>16927.969999998902</v>
      </c>
      <c r="N61" s="46">
        <f t="shared" si="18"/>
        <v>5742.6700000000346</v>
      </c>
      <c r="O61" s="48">
        <f t="shared" si="12"/>
        <v>0.61830655440858651</v>
      </c>
      <c r="P61" s="48">
        <f t="shared" si="13"/>
        <v>26.534326367278464</v>
      </c>
      <c r="Q61" s="48">
        <f t="shared" si="14"/>
        <v>34.908369624385152</v>
      </c>
      <c r="R61" s="48">
        <f t="shared" si="15"/>
        <v>2.9406800646585456</v>
      </c>
      <c r="S61" s="1"/>
      <c r="T61" s="1"/>
      <c r="U61" s="1"/>
      <c r="V61" s="1"/>
      <c r="W61" s="1"/>
      <c r="X61" s="1"/>
      <c r="Y61" s="1"/>
      <c r="Z61" s="1"/>
    </row>
    <row r="62" ht="17.25">
      <c r="A62" s="66"/>
      <c r="B62" s="43"/>
      <c r="C62" s="44" t="s">
        <v>55</v>
      </c>
      <c r="D62" s="55" t="s">
        <v>56</v>
      </c>
      <c r="E62" s="46">
        <v>46019.419999999998</v>
      </c>
      <c r="F62" s="46">
        <v>103985.39999999999</v>
      </c>
      <c r="G62" s="46">
        <v>29638.799999999996</v>
      </c>
      <c r="H62" s="46">
        <v>8197</v>
      </c>
      <c r="I62" s="46">
        <v>61519.189999999995</v>
      </c>
      <c r="J62" s="46">
        <v>11991.379999999999</v>
      </c>
      <c r="K62" s="46">
        <f t="shared" si="16"/>
        <v>15499.769999999997</v>
      </c>
      <c r="L62" s="46">
        <f t="shared" si="9"/>
        <v>31880.389999999999</v>
      </c>
      <c r="M62" s="46">
        <f t="shared" si="17"/>
        <v>-42466.209999999999</v>
      </c>
      <c r="N62" s="46">
        <f t="shared" si="18"/>
        <v>3794.3799999999992</v>
      </c>
      <c r="O62" s="48">
        <f t="shared" si="12"/>
        <v>1.3368093296264925</v>
      </c>
      <c r="P62" s="48">
        <f t="shared" si="13"/>
        <v>1.4628986214468707</v>
      </c>
      <c r="Q62" s="48">
        <f t="shared" si="14"/>
        <v>2.0756302549360974</v>
      </c>
      <c r="R62" s="48">
        <f t="shared" si="15"/>
        <v>0.59161372654237998</v>
      </c>
      <c r="S62" s="1"/>
      <c r="T62" s="1"/>
      <c r="U62" s="1"/>
      <c r="V62" s="1"/>
      <c r="W62" s="1"/>
      <c r="X62" s="1"/>
      <c r="Y62" s="1"/>
      <c r="Z62" s="1"/>
    </row>
    <row r="63" ht="17.25">
      <c r="A63" s="66"/>
      <c r="B63" s="43"/>
      <c r="C63" s="44" t="s">
        <v>129</v>
      </c>
      <c r="D63" s="55" t="s">
        <v>130</v>
      </c>
      <c r="E63" s="46">
        <v>-173.18000000000001</v>
      </c>
      <c r="F63" s="46">
        <v>0</v>
      </c>
      <c r="G63" s="46">
        <v>0</v>
      </c>
      <c r="H63" s="46">
        <v>0</v>
      </c>
      <c r="I63" s="46">
        <v>189.44000000000003</v>
      </c>
      <c r="J63" s="46">
        <v>-823.69999999999993</v>
      </c>
      <c r="K63" s="46">
        <f t="shared" si="16"/>
        <v>362.62</v>
      </c>
      <c r="L63" s="46">
        <f t="shared" si="9"/>
        <v>189.44000000000003</v>
      </c>
      <c r="M63" s="46">
        <f t="shared" si="17"/>
        <v>189.44000000000003</v>
      </c>
      <c r="N63" s="46">
        <f t="shared" si="18"/>
        <v>-823.69999999999993</v>
      </c>
      <c r="O63" s="48">
        <f t="shared" si="12"/>
        <v>-1.0938907495091814</v>
      </c>
      <c r="P63" s="48" t="str">
        <f t="shared" si="13"/>
        <v/>
      </c>
      <c r="Q63" s="48" t="str">
        <f t="shared" si="14"/>
        <v/>
      </c>
      <c r="R63" s="48" t="str">
        <f t="shared" si="15"/>
        <v/>
      </c>
      <c r="S63" s="1"/>
      <c r="T63" s="1"/>
      <c r="U63" s="1"/>
      <c r="V63" s="1"/>
      <c r="W63" s="1"/>
      <c r="X63" s="1"/>
      <c r="Y63" s="1"/>
      <c r="Z63" s="1"/>
    </row>
    <row r="64" ht="17.25">
      <c r="A64" s="66"/>
      <c r="B64" s="43"/>
      <c r="C64" s="44" t="s">
        <v>131</v>
      </c>
      <c r="D64" s="55" t="s">
        <v>132</v>
      </c>
      <c r="E64" s="46">
        <v>312.42000000000002</v>
      </c>
      <c r="F64" s="46">
        <v>0</v>
      </c>
      <c r="G64" s="46">
        <v>0</v>
      </c>
      <c r="H64" s="46">
        <v>0</v>
      </c>
      <c r="I64" s="46">
        <v>39073.25</v>
      </c>
      <c r="J64" s="46">
        <v>38596.190000000002</v>
      </c>
      <c r="K64" s="46">
        <f t="shared" si="16"/>
        <v>38760.830000000002</v>
      </c>
      <c r="L64" s="46">
        <f t="shared" si="9"/>
        <v>39073.25</v>
      </c>
      <c r="M64" s="46">
        <f t="shared" si="17"/>
        <v>39073.25</v>
      </c>
      <c r="N64" s="46">
        <f t="shared" si="18"/>
        <v>38596.190000000002</v>
      </c>
      <c r="O64" s="48">
        <f t="shared" si="12"/>
        <v>125.0664170027527</v>
      </c>
      <c r="P64" s="48" t="str">
        <f t="shared" si="13"/>
        <v/>
      </c>
      <c r="Q64" s="48" t="str">
        <f t="shared" si="14"/>
        <v/>
      </c>
      <c r="R64" s="48" t="str">
        <f t="shared" si="15"/>
        <v/>
      </c>
      <c r="S64" s="1"/>
      <c r="T64" s="1"/>
      <c r="U64" s="1"/>
      <c r="V64" s="1"/>
      <c r="W64" s="1"/>
      <c r="X64" s="1"/>
      <c r="Y64" s="1"/>
      <c r="Z64" s="1"/>
    </row>
    <row r="65" ht="22.5">
      <c r="A65" s="66"/>
      <c r="B65" s="43"/>
      <c r="C65" s="44" t="s">
        <v>133</v>
      </c>
      <c r="D65" s="55" t="s">
        <v>134</v>
      </c>
      <c r="E65" s="46">
        <v>216.34999999999999</v>
      </c>
      <c r="F65" s="46">
        <v>0</v>
      </c>
      <c r="G65" s="46">
        <v>0</v>
      </c>
      <c r="H65" s="46">
        <v>0</v>
      </c>
      <c r="I65" s="46">
        <v>5859.4399999999996</v>
      </c>
      <c r="J65" s="46">
        <v>0</v>
      </c>
      <c r="K65" s="46">
        <f t="shared" si="16"/>
        <v>5643.0899999999992</v>
      </c>
      <c r="L65" s="46">
        <f t="shared" si="9"/>
        <v>5859.4399999999996</v>
      </c>
      <c r="M65" s="46">
        <f t="shared" si="17"/>
        <v>5859.4399999999996</v>
      </c>
      <c r="N65" s="46">
        <f t="shared" si="18"/>
        <v>0</v>
      </c>
      <c r="O65" s="48">
        <f t="shared" si="12"/>
        <v>27.083152299514673</v>
      </c>
      <c r="P65" s="48" t="str">
        <f t="shared" si="13"/>
        <v/>
      </c>
      <c r="Q65" s="48" t="str">
        <f t="shared" si="14"/>
        <v/>
      </c>
      <c r="R65" s="48" t="str">
        <f t="shared" si="15"/>
        <v/>
      </c>
      <c r="S65" s="1"/>
      <c r="T65" s="1"/>
      <c r="U65" s="1"/>
      <c r="V65" s="1"/>
      <c r="W65" s="1"/>
      <c r="X65" s="1"/>
      <c r="Y65" s="1"/>
      <c r="Z65" s="1"/>
    </row>
    <row r="66" s="56" customFormat="1" ht="15">
      <c r="A66" s="67"/>
      <c r="B66" s="58"/>
      <c r="C66" s="59"/>
      <c r="D66" s="60" t="s">
        <v>57</v>
      </c>
      <c r="E66" s="61">
        <f>SUM(E58:E65)</f>
        <v>88641.540000000066</v>
      </c>
      <c r="F66" s="61">
        <f>SUM(F58:F65)</f>
        <v>113135.80000000092</v>
      </c>
      <c r="G66" s="61">
        <f>SUM(G58:G65)</f>
        <v>30801.300000000043</v>
      </c>
      <c r="H66" s="61">
        <f>SUM(H58:H65)</f>
        <v>8792.8999999999651</v>
      </c>
      <c r="I66" s="61">
        <f>SUM(I58:I65)</f>
        <v>133865.01999999981</v>
      </c>
      <c r="J66" s="61">
        <f>SUM(J58:J65)</f>
        <v>56502.470000000001</v>
      </c>
      <c r="K66" s="61">
        <f t="shared" si="16"/>
        <v>45223.479999999749</v>
      </c>
      <c r="L66" s="61">
        <f t="shared" si="9"/>
        <v>103063.71999999977</v>
      </c>
      <c r="M66" s="61">
        <f t="shared" si="17"/>
        <v>20729.219999998895</v>
      </c>
      <c r="N66" s="61">
        <f t="shared" si="18"/>
        <v>47709.570000000036</v>
      </c>
      <c r="O66" s="62">
        <f t="shared" si="12"/>
        <v>1.5101838257773919</v>
      </c>
      <c r="P66" s="62">
        <f t="shared" si="13"/>
        <v>6.4259197761830826</v>
      </c>
      <c r="Q66" s="62">
        <f t="shared" si="14"/>
        <v>4.3460834445299268</v>
      </c>
      <c r="R66" s="62">
        <f t="shared" si="15"/>
        <v>1.1832242314103822</v>
      </c>
      <c r="S66" s="56"/>
      <c r="T66" s="56"/>
      <c r="U66" s="56"/>
      <c r="V66" s="56"/>
      <c r="W66" s="56"/>
      <c r="X66" s="56"/>
      <c r="Y66" s="56"/>
      <c r="Z66" s="56"/>
    </row>
    <row r="67" s="35" customFormat="1" ht="36.75" customHeight="1">
      <c r="A67" s="81"/>
      <c r="B67" s="82"/>
      <c r="C67" s="83"/>
      <c r="D67" s="84" t="s">
        <v>135</v>
      </c>
      <c r="E67" s="53">
        <f>E5+E17</f>
        <v>6515259.734626865</v>
      </c>
      <c r="F67" s="53">
        <f>F5+F17</f>
        <v>34739449.600000009</v>
      </c>
      <c r="G67" s="53">
        <f>G5+G17</f>
        <v>9207274.3000000007</v>
      </c>
      <c r="H67" s="53">
        <f>H5+H17</f>
        <v>3250289</v>
      </c>
      <c r="I67" s="53">
        <f>I5+I17</f>
        <v>7304208.6100000003</v>
      </c>
      <c r="J67" s="53">
        <f>J5+J17</f>
        <v>973469.37</v>
      </c>
      <c r="K67" s="53">
        <f t="shared" si="16"/>
        <v>788948.87537313532</v>
      </c>
      <c r="L67" s="53">
        <f t="shared" si="9"/>
        <v>-1903065.6900000004</v>
      </c>
      <c r="M67" s="53">
        <f t="shared" si="17"/>
        <v>-27435240.99000001</v>
      </c>
      <c r="N67" s="53">
        <f t="shared" si="18"/>
        <v>-2276819.6299999999</v>
      </c>
      <c r="O67" s="41">
        <f t="shared" si="12"/>
        <v>1.1210924671475617</v>
      </c>
      <c r="P67" s="41">
        <f t="shared" si="13"/>
        <v>0.29950240424774538</v>
      </c>
      <c r="Q67" s="41">
        <f t="shared" si="14"/>
        <v>0.79330846154979873</v>
      </c>
      <c r="R67" s="41">
        <f t="shared" si="15"/>
        <v>0.21025688933194839</v>
      </c>
      <c r="S67" s="35"/>
      <c r="T67" s="35"/>
      <c r="U67" s="35"/>
      <c r="V67" s="35"/>
      <c r="W67" s="35"/>
      <c r="X67" s="35"/>
      <c r="Y67" s="35"/>
      <c r="Z67" s="35"/>
    </row>
    <row r="68" s="35" customFormat="1">
      <c r="A68" s="85"/>
      <c r="B68" s="86"/>
      <c r="C68" s="38"/>
      <c r="D68" s="52" t="s">
        <v>136</v>
      </c>
      <c r="E68" s="53">
        <f>SUM(E69:E77)</f>
        <v>7865560.5300000012</v>
      </c>
      <c r="F68" s="53">
        <f>SUM(F69:F77)</f>
        <v>26331881.82</v>
      </c>
      <c r="G68" s="53">
        <f>SUM(G69:G77)</f>
        <v>8129990.620000001</v>
      </c>
      <c r="H68" s="53">
        <f>SUM(H69:H77)</f>
        <v>2276857.75</v>
      </c>
      <c r="I68" s="53">
        <f>SUM(I69:I77)</f>
        <v>8188358.7000000002</v>
      </c>
      <c r="J68" s="53">
        <f>SUM(J69:J77)</f>
        <v>2140880.1099999999</v>
      </c>
      <c r="K68" s="53">
        <f t="shared" si="16"/>
        <v>322798.16999999899</v>
      </c>
      <c r="L68" s="53">
        <f t="shared" si="9"/>
        <v>58368.079999999143</v>
      </c>
      <c r="M68" s="53">
        <f t="shared" si="17"/>
        <v>-18143523.120000001</v>
      </c>
      <c r="N68" s="53">
        <f t="shared" si="18"/>
        <v>-135977.64000000013</v>
      </c>
      <c r="O68" s="41">
        <f t="shared" si="12"/>
        <v>1.0410394362574436</v>
      </c>
      <c r="P68" s="41">
        <f t="shared" si="13"/>
        <v>0.94027837707472062</v>
      </c>
      <c r="Q68" s="41">
        <f t="shared" si="14"/>
        <v>1.0071793539166469</v>
      </c>
      <c r="R68" s="41">
        <f t="shared" si="15"/>
        <v>0.31096747114293405</v>
      </c>
      <c r="S68" s="35"/>
      <c r="T68" s="35"/>
      <c r="U68" s="35"/>
      <c r="V68" s="35"/>
      <c r="W68" s="35"/>
      <c r="X68" s="35"/>
      <c r="Y68" s="35"/>
      <c r="Z68" s="35"/>
    </row>
    <row r="69" ht="22.5">
      <c r="A69" s="42"/>
      <c r="B69" s="43"/>
      <c r="C69" s="44" t="s">
        <v>137</v>
      </c>
      <c r="D69" s="87" t="s">
        <v>138</v>
      </c>
      <c r="E69" s="46">
        <v>151433.20000000001</v>
      </c>
      <c r="F69" s="46">
        <v>415518.29999999999</v>
      </c>
      <c r="G69" s="46">
        <v>190212.89999999999</v>
      </c>
      <c r="H69" s="46">
        <v>0</v>
      </c>
      <c r="I69" s="46">
        <v>191981.5</v>
      </c>
      <c r="J69" s="46">
        <v>0</v>
      </c>
      <c r="K69" s="46">
        <f t="shared" si="16"/>
        <v>40548.299999999988</v>
      </c>
      <c r="L69" s="46">
        <f t="shared" si="9"/>
        <v>1768.6000000000058</v>
      </c>
      <c r="M69" s="46">
        <f t="shared" si="17"/>
        <v>-223536.79999999999</v>
      </c>
      <c r="N69" s="46">
        <f t="shared" si="18"/>
        <v>0</v>
      </c>
      <c r="O69" s="48">
        <f t="shared" si="12"/>
        <v>1.2677636079802843</v>
      </c>
      <c r="P69" s="48" t="str">
        <f t="shared" si="13"/>
        <v/>
      </c>
      <c r="Q69" s="48">
        <f t="shared" si="14"/>
        <v>1.0092980023962623</v>
      </c>
      <c r="R69" s="48">
        <f t="shared" si="15"/>
        <v>0.46202898885560517</v>
      </c>
      <c r="S69" s="1"/>
      <c r="T69" s="1"/>
      <c r="U69" s="1"/>
      <c r="V69" s="1"/>
      <c r="W69" s="1"/>
      <c r="X69" s="1"/>
      <c r="Y69" s="1"/>
      <c r="Z69" s="1"/>
    </row>
    <row r="70" ht="18" customHeight="1">
      <c r="A70" s="42"/>
      <c r="B70" s="43"/>
      <c r="C70" s="44" t="s">
        <v>139</v>
      </c>
      <c r="D70" s="87" t="s">
        <v>140</v>
      </c>
      <c r="E70" s="46">
        <v>1799120.6200000001</v>
      </c>
      <c r="F70" s="46">
        <v>6755578.6600000001</v>
      </c>
      <c r="G70" s="46">
        <v>922705.37</v>
      </c>
      <c r="H70" s="46">
        <v>288998.57000000001</v>
      </c>
      <c r="I70" s="46">
        <v>922705.37</v>
      </c>
      <c r="J70" s="46">
        <v>288998.57000000001</v>
      </c>
      <c r="K70" s="46">
        <f t="shared" si="16"/>
        <v>-876415.25000000012</v>
      </c>
      <c r="L70" s="46">
        <f t="shared" si="9"/>
        <v>0</v>
      </c>
      <c r="M70" s="46">
        <f t="shared" si="17"/>
        <v>-5832873.29</v>
      </c>
      <c r="N70" s="46">
        <f t="shared" si="18"/>
        <v>0</v>
      </c>
      <c r="O70" s="48">
        <f t="shared" si="12"/>
        <v>0.51286465162074568</v>
      </c>
      <c r="P70" s="48">
        <f t="shared" si="13"/>
        <v>1</v>
      </c>
      <c r="Q70" s="48">
        <f t="shared" si="14"/>
        <v>1</v>
      </c>
      <c r="R70" s="48">
        <f t="shared" si="15"/>
        <v>0.13658420935328136</v>
      </c>
      <c r="S70" s="1"/>
      <c r="T70" s="1"/>
      <c r="U70" s="1"/>
      <c r="V70" s="1"/>
      <c r="W70" s="1"/>
      <c r="X70" s="1"/>
      <c r="Y70" s="1"/>
      <c r="Z70" s="1"/>
    </row>
    <row r="71" ht="16.5" customHeight="1">
      <c r="A71" s="42"/>
      <c r="B71" s="43"/>
      <c r="C71" s="44" t="s">
        <v>141</v>
      </c>
      <c r="D71" s="87" t="s">
        <v>142</v>
      </c>
      <c r="E71" s="46">
        <v>4293290.8700000001</v>
      </c>
      <c r="F71" s="46">
        <v>15929927.640000001</v>
      </c>
      <c r="G71" s="88">
        <v>5319409.5200000005</v>
      </c>
      <c r="H71" s="76">
        <v>1738316.6200000001</v>
      </c>
      <c r="I71" s="46">
        <v>5319409.5200000005</v>
      </c>
      <c r="J71" s="76">
        <v>1738316.6200000001</v>
      </c>
      <c r="K71" s="46">
        <f t="shared" si="16"/>
        <v>1026118.6500000004</v>
      </c>
      <c r="L71" s="46">
        <f t="shared" si="9"/>
        <v>0</v>
      </c>
      <c r="M71" s="46">
        <f t="shared" si="17"/>
        <v>-10610518.120000001</v>
      </c>
      <c r="N71" s="46">
        <f t="shared" si="18"/>
        <v>0</v>
      </c>
      <c r="O71" s="48">
        <f t="shared" si="12"/>
        <v>1.2390051550362347</v>
      </c>
      <c r="P71" s="48">
        <f t="shared" si="13"/>
        <v>1</v>
      </c>
      <c r="Q71" s="48">
        <f t="shared" si="14"/>
        <v>1</v>
      </c>
      <c r="R71" s="48">
        <f t="shared" si="15"/>
        <v>0.33392552936919684</v>
      </c>
      <c r="S71" s="1"/>
      <c r="T71" s="1"/>
      <c r="U71" s="1"/>
      <c r="V71" s="1"/>
      <c r="W71" s="1"/>
      <c r="X71" s="1"/>
      <c r="Y71" s="1"/>
      <c r="Z71" s="1"/>
    </row>
    <row r="72" ht="22.5">
      <c r="A72" s="42"/>
      <c r="B72" s="43"/>
      <c r="C72" s="44" t="s">
        <v>143</v>
      </c>
      <c r="D72" s="89" t="s">
        <v>144</v>
      </c>
      <c r="E72" s="46">
        <v>1413406.1000000001</v>
      </c>
      <c r="F72" s="46">
        <v>3224212.6099999999</v>
      </c>
      <c r="G72" s="46">
        <v>1691018.22</v>
      </c>
      <c r="H72" s="46">
        <v>249542.56</v>
      </c>
      <c r="I72" s="46">
        <v>1691018.22</v>
      </c>
      <c r="J72" s="46">
        <v>249542.56</v>
      </c>
      <c r="K72" s="46">
        <f t="shared" si="16"/>
        <v>277612.11999999988</v>
      </c>
      <c r="L72" s="46">
        <f t="shared" si="9"/>
        <v>0</v>
      </c>
      <c r="M72" s="46">
        <f t="shared" si="17"/>
        <v>-1533194.3899999999</v>
      </c>
      <c r="N72" s="46">
        <f t="shared" si="18"/>
        <v>0</v>
      </c>
      <c r="O72" s="48">
        <f t="shared" si="12"/>
        <v>1.1964135572925572</v>
      </c>
      <c r="P72" s="48">
        <f t="shared" si="13"/>
        <v>1</v>
      </c>
      <c r="Q72" s="48">
        <f t="shared" si="14"/>
        <v>1</v>
      </c>
      <c r="R72" s="48">
        <f t="shared" si="15"/>
        <v>0.52447478641924916</v>
      </c>
      <c r="S72" s="1"/>
      <c r="T72" s="1"/>
      <c r="U72" s="1"/>
      <c r="V72" s="1"/>
      <c r="W72" s="1"/>
      <c r="X72" s="1"/>
      <c r="Y72" s="1"/>
      <c r="Z72" s="1"/>
    </row>
    <row r="73" ht="33">
      <c r="A73" s="42"/>
      <c r="B73" s="43"/>
      <c r="C73" s="44" t="s">
        <v>145</v>
      </c>
      <c r="D73" s="89" t="s">
        <v>146</v>
      </c>
      <c r="E73" s="46">
        <v>45.149999999999999</v>
      </c>
      <c r="F73" s="46">
        <v>0</v>
      </c>
      <c r="G73" s="46">
        <v>0</v>
      </c>
      <c r="H73" s="46">
        <v>0</v>
      </c>
      <c r="I73" s="46">
        <v>7029.8599999999997</v>
      </c>
      <c r="J73" s="46">
        <v>497.54000000000002</v>
      </c>
      <c r="K73" s="46">
        <f t="shared" si="16"/>
        <v>6984.71</v>
      </c>
      <c r="L73" s="46">
        <f t="shared" si="9"/>
        <v>7029.8599999999997</v>
      </c>
      <c r="M73" s="46">
        <f t="shared" si="17"/>
        <v>7029.8599999999997</v>
      </c>
      <c r="N73" s="46">
        <f t="shared" si="18"/>
        <v>497.54000000000002</v>
      </c>
      <c r="O73" s="80">
        <f t="shared" si="12"/>
        <v>155.7001107419712</v>
      </c>
      <c r="P73" s="48" t="str">
        <f t="shared" si="13"/>
        <v/>
      </c>
      <c r="Q73" s="48" t="str">
        <f t="shared" si="14"/>
        <v/>
      </c>
      <c r="R73" s="48" t="str">
        <f t="shared" si="15"/>
        <v/>
      </c>
      <c r="S73" s="1"/>
      <c r="T73" s="1"/>
      <c r="U73" s="1"/>
      <c r="V73" s="1"/>
      <c r="W73" s="1"/>
      <c r="X73" s="1"/>
      <c r="Y73" s="1"/>
      <c r="Z73" s="1"/>
    </row>
    <row r="74" ht="19.5" customHeight="1">
      <c r="A74" s="42"/>
      <c r="B74" s="43"/>
      <c r="C74" s="44" t="s">
        <v>147</v>
      </c>
      <c r="D74" s="89" t="s">
        <v>148</v>
      </c>
      <c r="E74" s="46">
        <v>243025.26000000001</v>
      </c>
      <c r="F74" s="46">
        <v>0</v>
      </c>
      <c r="G74" s="46">
        <v>0</v>
      </c>
      <c r="H74" s="46">
        <v>0</v>
      </c>
      <c r="I74" s="46">
        <v>44836.290000000001</v>
      </c>
      <c r="J74" s="46">
        <v>-38614.970000000001</v>
      </c>
      <c r="K74" s="46">
        <f t="shared" si="16"/>
        <v>-198188.97</v>
      </c>
      <c r="L74" s="46">
        <f t="shared" ref="L74:L78" si="19">I74-G74</f>
        <v>44836.290000000001</v>
      </c>
      <c r="M74" s="46">
        <f t="shared" si="17"/>
        <v>44836.290000000001</v>
      </c>
      <c r="N74" s="46">
        <f t="shared" si="18"/>
        <v>-38614.970000000001</v>
      </c>
      <c r="O74" s="48">
        <f t="shared" ref="O74:O78" si="20">IFERROR(I74/E74,"")</f>
        <v>0.18449230339265968</v>
      </c>
      <c r="P74" s="48" t="str">
        <f t="shared" ref="P74:P78" si="21">IFERROR(J74/H74,"")</f>
        <v/>
      </c>
      <c r="Q74" s="48" t="str">
        <f t="shared" ref="Q74:Q78" si="22">IFERROR(I74/G74,"")</f>
        <v/>
      </c>
      <c r="R74" s="48" t="str">
        <f t="shared" ref="R74:R78" si="23">IFERROR(I74/F74,"")</f>
        <v/>
      </c>
      <c r="S74" s="1"/>
      <c r="T74" s="1"/>
      <c r="U74" s="1"/>
      <c r="V74" s="1"/>
      <c r="W74" s="1"/>
      <c r="X74" s="1"/>
      <c r="Y74" s="1"/>
      <c r="Z74" s="1"/>
    </row>
    <row r="75" ht="30" hidden="1" customHeight="1">
      <c r="A75" s="36"/>
      <c r="B75" s="37"/>
      <c r="C75" s="44" t="s">
        <v>149</v>
      </c>
      <c r="D75" s="90" t="s">
        <v>150</v>
      </c>
      <c r="E75" s="49"/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f t="shared" si="16"/>
        <v>0</v>
      </c>
      <c r="L75" s="49">
        <f t="shared" si="19"/>
        <v>0</v>
      </c>
      <c r="M75" s="49">
        <f t="shared" si="17"/>
        <v>0</v>
      </c>
      <c r="N75" s="49">
        <f t="shared" si="18"/>
        <v>0</v>
      </c>
      <c r="O75" s="91" t="str">
        <f t="shared" si="20"/>
        <v/>
      </c>
      <c r="P75" s="48" t="str">
        <f t="shared" si="21"/>
        <v/>
      </c>
      <c r="Q75" s="48" t="str">
        <f t="shared" si="22"/>
        <v/>
      </c>
      <c r="R75" s="92" t="str">
        <f t="shared" si="23"/>
        <v/>
      </c>
      <c r="S75" s="1"/>
      <c r="T75" s="1"/>
      <c r="U75" s="1"/>
      <c r="V75" s="1"/>
      <c r="W75" s="1"/>
      <c r="X75" s="1"/>
      <c r="Y75" s="1"/>
      <c r="Z75" s="1"/>
    </row>
    <row r="76" ht="33">
      <c r="A76" s="42"/>
      <c r="B76" s="43"/>
      <c r="C76" s="44" t="s">
        <v>151</v>
      </c>
      <c r="D76" s="93" t="s">
        <v>152</v>
      </c>
      <c r="E76" s="46">
        <v>90098.630000000005</v>
      </c>
      <c r="F76" s="46">
        <v>6644.6099999999997</v>
      </c>
      <c r="G76" s="46">
        <v>6644.6099999999997</v>
      </c>
      <c r="H76" s="46">
        <v>0</v>
      </c>
      <c r="I76" s="46">
        <v>73631.179999999993</v>
      </c>
      <c r="J76" s="46">
        <v>-97233.440000000002</v>
      </c>
      <c r="K76" s="46">
        <f t="shared" si="16"/>
        <v>-16467.450000000012</v>
      </c>
      <c r="L76" s="46">
        <f t="shared" si="19"/>
        <v>66986.569999999992</v>
      </c>
      <c r="M76" s="46">
        <f t="shared" si="17"/>
        <v>66986.569999999992</v>
      </c>
      <c r="N76" s="46">
        <f t="shared" si="18"/>
        <v>-97233.440000000002</v>
      </c>
      <c r="O76" s="48">
        <f t="shared" si="20"/>
        <v>0.81722863044643401</v>
      </c>
      <c r="P76" s="48" t="str">
        <f t="shared" si="21"/>
        <v/>
      </c>
      <c r="Q76" s="48">
        <f t="shared" si="22"/>
        <v>11.081339612106655</v>
      </c>
      <c r="R76" s="48">
        <f t="shared" si="23"/>
        <v>11.081339612106655</v>
      </c>
      <c r="S76" s="1"/>
      <c r="T76" s="1"/>
      <c r="U76" s="1"/>
      <c r="V76" s="1"/>
      <c r="W76" s="1"/>
      <c r="X76" s="1"/>
      <c r="Y76" s="1"/>
      <c r="Z76" s="1"/>
    </row>
    <row r="77" ht="14.25" customHeight="1">
      <c r="A77" s="42"/>
      <c r="B77" s="43"/>
      <c r="C77" s="44" t="s">
        <v>153</v>
      </c>
      <c r="D77" s="93" t="s">
        <v>154</v>
      </c>
      <c r="E77" s="46">
        <v>-124859.3</v>
      </c>
      <c r="F77" s="46">
        <v>0</v>
      </c>
      <c r="G77" s="46">
        <v>0</v>
      </c>
      <c r="H77" s="46">
        <v>0</v>
      </c>
      <c r="I77" s="46">
        <v>-62253.239999999998</v>
      </c>
      <c r="J77" s="46">
        <v>-626.76999999999998</v>
      </c>
      <c r="K77" s="46">
        <f t="shared" si="16"/>
        <v>62606.060000000005</v>
      </c>
      <c r="L77" s="46">
        <f t="shared" si="19"/>
        <v>-62253.239999999998</v>
      </c>
      <c r="M77" s="46">
        <f t="shared" si="17"/>
        <v>-62253.239999999998</v>
      </c>
      <c r="N77" s="46">
        <f t="shared" si="18"/>
        <v>-626.76999999999998</v>
      </c>
      <c r="O77" s="48">
        <f t="shared" si="20"/>
        <v>0.4985871296731601</v>
      </c>
      <c r="P77" s="48" t="str">
        <f t="shared" si="21"/>
        <v/>
      </c>
      <c r="Q77" s="48" t="str">
        <f t="shared" si="22"/>
        <v/>
      </c>
      <c r="R77" s="48" t="str">
        <f t="shared" si="23"/>
        <v/>
      </c>
      <c r="S77" s="1"/>
      <c r="T77" s="1"/>
      <c r="U77" s="1"/>
      <c r="V77" s="1"/>
      <c r="W77" s="1"/>
      <c r="X77" s="1"/>
      <c r="Y77" s="1"/>
      <c r="Z77" s="1"/>
    </row>
    <row r="78" s="35" customFormat="1" ht="22.5" customHeight="1">
      <c r="A78" s="94"/>
      <c r="B78" s="95"/>
      <c r="C78" s="96"/>
      <c r="D78" s="97" t="s">
        <v>155</v>
      </c>
      <c r="E78" s="53">
        <f>E67+E68</f>
        <v>14380820.264626866</v>
      </c>
      <c r="F78" s="53">
        <f>F67+F68</f>
        <v>61071331.420000009</v>
      </c>
      <c r="G78" s="53">
        <f>G67+G68</f>
        <v>17337264.920000002</v>
      </c>
      <c r="H78" s="53">
        <f>H67+H68</f>
        <v>5527146.75</v>
      </c>
      <c r="I78" s="53">
        <f>I67+I68</f>
        <v>15492567.310000001</v>
      </c>
      <c r="J78" s="53">
        <f>J67+J68</f>
        <v>3114349.48</v>
      </c>
      <c r="K78" s="53">
        <f t="shared" si="16"/>
        <v>1111747.0453731343</v>
      </c>
      <c r="L78" s="53">
        <f t="shared" si="19"/>
        <v>-1844697.6100000013</v>
      </c>
      <c r="M78" s="53">
        <f t="shared" si="17"/>
        <v>-45578764.110000007</v>
      </c>
      <c r="N78" s="53">
        <f t="shared" si="18"/>
        <v>-2412797.27</v>
      </c>
      <c r="O78" s="41">
        <f t="shared" si="20"/>
        <v>1.0773076239682757</v>
      </c>
      <c r="P78" s="41">
        <f t="shared" si="21"/>
        <v>0.56346422862754642</v>
      </c>
      <c r="Q78" s="41">
        <f t="shared" si="22"/>
        <v>0.89359927194329325</v>
      </c>
      <c r="R78" s="41">
        <f t="shared" si="23"/>
        <v>0.25367986827492678</v>
      </c>
      <c r="S78" s="35"/>
      <c r="T78" s="35"/>
      <c r="U78" s="35"/>
      <c r="V78" s="35"/>
      <c r="W78" s="35"/>
      <c r="X78" s="35"/>
      <c r="Y78" s="35"/>
      <c r="Z78" s="35"/>
    </row>
    <row r="79">
      <c r="A79" s="98" t="s">
        <v>156</v>
      </c>
      <c r="B79" s="99" t="s">
        <v>157</v>
      </c>
      <c r="C79" s="100"/>
      <c r="D79" s="101"/>
      <c r="E79" s="102"/>
      <c r="F79" s="103"/>
      <c r="G79" s="103"/>
      <c r="H79" s="103"/>
      <c r="I79" s="104"/>
      <c r="J79" s="104"/>
      <c r="K79" s="105"/>
      <c r="L79" s="105"/>
      <c r="M79" s="103"/>
      <c r="N79" s="103"/>
      <c r="O79" s="103"/>
      <c r="S79" s="1"/>
      <c r="T79" s="1"/>
      <c r="U79" s="1"/>
      <c r="V79" s="1"/>
      <c r="W79" s="1"/>
      <c r="X79" s="1"/>
      <c r="Y79" s="1"/>
    </row>
    <row r="80" ht="12.75">
      <c r="E80" s="5"/>
      <c r="U80" s="1"/>
      <c r="W80" s="1"/>
      <c r="X80" s="1"/>
      <c r="Y80" s="1"/>
    </row>
    <row r="81" ht="12.75">
      <c r="A81" s="2"/>
      <c r="B81" s="3"/>
      <c r="C81" s="4"/>
      <c r="D81" s="1"/>
      <c r="E81" s="5"/>
      <c r="F81" s="1"/>
      <c r="G81" s="1"/>
      <c r="H81" s="6"/>
      <c r="I81" s="7"/>
      <c r="J81" s="7"/>
      <c r="K81" s="8"/>
      <c r="L81" s="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>
      <c r="A82" s="2"/>
      <c r="B82" s="3"/>
      <c r="C82" s="4"/>
      <c r="D82" s="1"/>
      <c r="E82" s="5"/>
      <c r="F82" s="1"/>
      <c r="G82" s="1"/>
      <c r="H82" s="6"/>
      <c r="I82" s="7"/>
      <c r="J82" s="7"/>
      <c r="K82" s="8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>
      <c r="E83" s="5"/>
      <c r="F83" s="1"/>
      <c r="G83" s="1"/>
      <c r="H83" s="6"/>
      <c r="I83" s="7"/>
      <c r="J83" s="7"/>
      <c r="K83" s="8"/>
      <c r="L83" s="8"/>
      <c r="U83" s="1"/>
      <c r="V83" s="1"/>
      <c r="W83" s="1"/>
      <c r="X83" s="1"/>
    </row>
    <row r="84" ht="12.75">
      <c r="H84" s="6"/>
      <c r="I84" s="7"/>
      <c r="J84" s="7"/>
      <c r="U84" s="1"/>
      <c r="V84" s="1"/>
      <c r="W84" s="1"/>
    </row>
    <row r="85" ht="12.75">
      <c r="H85" s="6"/>
      <c r="I85" s="7"/>
      <c r="J85" s="7"/>
      <c r="U85" s="1"/>
      <c r="V85" s="1"/>
      <c r="W85" s="1"/>
    </row>
    <row r="86" ht="12.75">
      <c r="H86" s="6"/>
      <c r="I86" s="7"/>
      <c r="J86" s="7"/>
      <c r="U86" s="1"/>
      <c r="V86" s="1"/>
      <c r="W86" s="1"/>
    </row>
    <row r="87" ht="12.75">
      <c r="H87" s="6"/>
      <c r="I87" s="7"/>
      <c r="J87" s="7"/>
      <c r="U87" s="1"/>
      <c r="V87" s="1"/>
      <c r="W87" s="1"/>
    </row>
    <row r="88" ht="12.75">
      <c r="H88" s="6"/>
      <c r="W88" s="1"/>
    </row>
    <row r="89" ht="12.75">
      <c r="H89" s="6"/>
      <c r="I89" s="7"/>
      <c r="J89" s="7"/>
      <c r="K89" s="8"/>
      <c r="V89" s="1"/>
      <c r="W89" s="1"/>
      <c r="X89" s="1"/>
    </row>
    <row r="90" ht="12.75">
      <c r="H90" s="6"/>
      <c r="I90" s="7"/>
      <c r="J90" s="7"/>
      <c r="K90" s="8"/>
    </row>
    <row r="91" ht="12.75">
      <c r="H91" s="6"/>
      <c r="I91" s="7"/>
      <c r="J91" s="7"/>
      <c r="K91" s="8"/>
    </row>
    <row r="92" ht="12.75">
      <c r="J92" s="7"/>
      <c r="K92" s="8"/>
    </row>
    <row r="93" ht="12.75">
      <c r="H93" s="6"/>
      <c r="I93" s="7"/>
    </row>
    <row r="94" ht="12.75">
      <c r="H94" s="6"/>
      <c r="I94" s="7"/>
    </row>
    <row r="95" ht="12.75">
      <c r="F95" s="1"/>
      <c r="G95" s="1"/>
      <c r="H95" s="6"/>
      <c r="I95" s="7"/>
    </row>
    <row r="96" ht="12.75">
      <c r="F96" s="1"/>
      <c r="G96" s="1"/>
      <c r="H96" s="6"/>
      <c r="I96" s="7"/>
    </row>
    <row r="97" ht="12.75">
      <c r="E97" s="5"/>
      <c r="F97" s="1"/>
      <c r="G97" s="1"/>
      <c r="H97" s="6"/>
      <c r="I97" s="7"/>
      <c r="J97" s="7"/>
    </row>
    <row r="98" ht="12.75">
      <c r="E98" s="5"/>
      <c r="F98" s="1"/>
      <c r="G98" s="1"/>
      <c r="H98" s="6"/>
      <c r="I98" s="7"/>
      <c r="J98" s="7"/>
    </row>
    <row r="99" ht="12.75">
      <c r="E99" s="5"/>
      <c r="F99" s="1"/>
      <c r="G99" s="1"/>
      <c r="H99" s="6"/>
      <c r="I99" s="7"/>
      <c r="J99" s="7"/>
    </row>
    <row r="100" ht="12.75">
      <c r="E100" s="5"/>
      <c r="F100" s="1"/>
      <c r="G100" s="1"/>
      <c r="H100" s="6"/>
      <c r="I100" s="7"/>
      <c r="J100" s="7"/>
    </row>
    <row r="101" ht="12.75">
      <c r="E101" s="5"/>
      <c r="F101" s="1"/>
      <c r="G101" s="1"/>
      <c r="H101" s="6"/>
      <c r="I101" s="7"/>
      <c r="J101" s="7"/>
    </row>
    <row r="102" ht="12.75">
      <c r="E102" s="5"/>
      <c r="F102" s="1"/>
      <c r="G102" s="1"/>
      <c r="H102" s="6"/>
      <c r="I102" s="7"/>
      <c r="J102" s="7"/>
    </row>
    <row r="103" ht="12.75">
      <c r="E103" s="5"/>
      <c r="F103" s="1"/>
      <c r="G103" s="1"/>
      <c r="H103" s="6"/>
      <c r="I103" s="7"/>
      <c r="J103" s="7"/>
    </row>
    <row r="104" ht="12.75">
      <c r="E104" s="5"/>
      <c r="F104" s="1"/>
      <c r="G104" s="1"/>
      <c r="H104" s="6"/>
      <c r="I104" s="7"/>
      <c r="J104" s="7"/>
    </row>
    <row r="105" ht="12.75">
      <c r="E105" s="5"/>
      <c r="F105" s="1"/>
      <c r="G105" s="1"/>
      <c r="H105" s="6"/>
      <c r="I105" s="7"/>
      <c r="J105" s="7"/>
    </row>
    <row r="106" ht="12.75">
      <c r="E106" s="5"/>
      <c r="F106" s="1"/>
      <c r="G106" s="1"/>
      <c r="H106" s="6"/>
      <c r="I106" s="7"/>
      <c r="J106" s="7"/>
    </row>
    <row r="109" ht="12.75">
      <c r="F109" s="1"/>
      <c r="G109" s="1"/>
      <c r="H109" s="6"/>
    </row>
  </sheetData>
  <autoFilter ref="A4:R79"/>
  <mergeCells count="33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17:C17"/>
    <mergeCell ref="A18:A21"/>
    <mergeCell ref="B18:B21"/>
    <mergeCell ref="A22:A24"/>
    <mergeCell ref="B22:B24"/>
    <mergeCell ref="A25:A33"/>
    <mergeCell ref="B25:B33"/>
    <mergeCell ref="A34:A46"/>
    <mergeCell ref="B34:B46"/>
    <mergeCell ref="A47:A51"/>
    <mergeCell ref="B47:B51"/>
    <mergeCell ref="A52:A54"/>
    <mergeCell ref="B52:B54"/>
    <mergeCell ref="A55:A57"/>
    <mergeCell ref="B55:B57"/>
    <mergeCell ref="A58:A66"/>
    <mergeCell ref="B58:B66"/>
    <mergeCell ref="A69:A77"/>
    <mergeCell ref="B69:B77"/>
  </mergeCells>
  <printOptions headings="0" gridLines="0"/>
  <pageMargins left="0.17000000000000001" right="0" top="0.51181102362204722" bottom="0.40999999999999998" header="0.19685039370078738" footer="0.15748031496062992"/>
  <pageSetup paperSize="9" scale="50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lastModifiedBy>yuryeva-oi</cp:lastModifiedBy>
  <cp:revision>96</cp:revision>
  <dcterms:created xsi:type="dcterms:W3CDTF">2015-02-26T11:08:47Z</dcterms:created>
  <dcterms:modified xsi:type="dcterms:W3CDTF">2025-04-28T10:37:09Z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