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на 01.06.2025 (АЦК)" sheetId="1" state="visible" r:id="rId1"/>
  </sheets>
  <definedNames>
    <definedName name="_xlnm._FilterDatabase" localSheetId="0" hidden="1">'на 01.06.2025 (АЦК)'!$A$4:$R$80</definedName>
    <definedName name="Print_Titles" localSheetId="0" hidden="0">'на 01.06.2025 (АЦК)'!$3:$4</definedName>
    <definedName name="Print_Area" localSheetId="0" hidden="0">'на 01.06.2025 (АЦК)'!$A$1:$R$80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'на 01.06.2025 (АЦК)'!$A$4:$R$80</definedName>
  </definedNames>
  <calcPr/>
</workbook>
</file>

<file path=xl/sharedStrings.xml><?xml version="1.0" encoding="utf-8"?>
<sst xmlns="http://schemas.openxmlformats.org/spreadsheetml/2006/main" count="158" uniqueCount="158">
  <si>
    <t xml:space="preserve">Оперативный анализ  поступления доходов бюджета города Перми в 2025 году </t>
  </si>
  <si>
    <t>тыс.руб.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</si>
  <si>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</si>
  <si>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</si>
  <si>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</si>
  <si>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</si>
  <si>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</si>
  <si>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на 01.06.2024 (в соп. усл. 2025г)</t>
  </si>
  <si>
    <t xml:space="preserve">ПЛАН на 2025 год </t>
  </si>
  <si>
    <t xml:space="preserve">ФАКТ 2025 года</t>
  </si>
  <si>
    <t>ОТКЛОНЕНИЕ</t>
  </si>
  <si>
    <t xml:space="preserve">%,  факт 2025г./ факт 2024г.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</si>
  <si>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</si>
  <si>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</si>
  <si>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</si>
  <si>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2025 год </t>
  </si>
  <si>
    <t xml:space="preserve">январь - май</t>
  </si>
  <si>
    <t>май</t>
  </si>
  <si>
    <t xml:space="preserve">с нач. года на 01.06.2025 (по 30.05.2025 вкл.)</t>
  </si>
  <si>
    <t xml:space="preserve">факта 2025 года от факта 2024 года</t>
  </si>
  <si>
    <t xml:space="preserve">факта отч. пер. от плана отч. пер.</t>
  </si>
  <si>
    <t xml:space="preserve">факта 2025г.                от плана 2025г.</t>
  </si>
  <si>
    <t xml:space="preserve">факта за май от плана май</t>
  </si>
  <si>
    <t xml:space="preserve">НАЛОГОВЫЕ ДОХОДЫ</t>
  </si>
  <si>
    <t>ДЭПП</t>
  </si>
  <si>
    <t xml:space="preserve">101 02000 01 0000 110</t>
  </si>
  <si>
    <t>НДФЛ</t>
  </si>
  <si>
    <t>ДДиБ</t>
  </si>
  <si>
    <t xml:space="preserve">103 02000 01 0000 110</t>
  </si>
  <si>
    <t xml:space="preserve">Акцизы по подакцизным товарам</t>
  </si>
  <si>
    <t xml:space="preserve">103 03000 01 0000 110</t>
  </si>
  <si>
    <t xml:space="preserve">Туристический налог</t>
  </si>
  <si>
    <t xml:space="preserve">105 01000 01 0000 110</t>
  </si>
  <si>
    <t>УСН</t>
  </si>
  <si>
    <t xml:space="preserve">105 02000 02 0000 110</t>
  </si>
  <si>
    <t>ЕНВД</t>
  </si>
  <si>
    <t xml:space="preserve">105 03000 01 0000 110</t>
  </si>
  <si>
    <t xml:space="preserve">Единый сельскохозяйственный налог</t>
  </si>
  <si>
    <t xml:space="preserve">105 04000 01 0000 110</t>
  </si>
  <si>
    <t>Патент</t>
  </si>
  <si>
    <t>ДЗО</t>
  </si>
  <si>
    <t xml:space="preserve">106 01020 04 0000 110</t>
  </si>
  <si>
    <t xml:space="preserve">Налог на имущество физических лиц</t>
  </si>
  <si>
    <t xml:space="preserve">106 06000 00 0000 110</t>
  </si>
  <si>
    <t xml:space="preserve">Земельный налог </t>
  </si>
  <si>
    <t xml:space="preserve">108 03010 01 0000 110</t>
  </si>
  <si>
    <t xml:space="preserve">Государственная пошлина</t>
  </si>
  <si>
    <t xml:space="preserve">109 00000 00 0000 000</t>
  </si>
  <si>
    <t xml:space="preserve">Задолженность по отмененным налогам</t>
  </si>
  <si>
    <t xml:space="preserve">НЕНАЛОГОВЫЕ ДОХОДЫ</t>
  </si>
  <si>
    <t>944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</si>
  <si>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</si>
  <si>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</si>
  <si>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</si>
  <si>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</si>
  <si>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</si>
  <si>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</si>
  <si>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ИТОГО ПО АДМИНИСТРАТОРУ</t>
  </si>
  <si>
    <t xml:space="preserve">111 09080 04 1000 120</t>
  </si>
  <si>
    <t xml:space="preserve">Плата по договорам на размещение рекламных конструкций</t>
  </si>
  <si>
    <t xml:space="preserve">111 09080 04 2000 120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</si>
  <si>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</si>
  <si>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</si>
  <si>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</si>
  <si>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</si>
  <si>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</si>
  <si>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</si>
  <si>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</si>
  <si>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</si>
  <si>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</si>
  <si>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114 02043 04 0000 440</t>
  </si>
  <si>
    <t xml:space="preserve">Доходы от реализации иного имущества</t>
  </si>
  <si>
    <t xml:space="preserve">114 13040 04 0000 410</t>
  </si>
  <si>
    <t xml:space="preserve">Доходы  от реализации мун. имущества, в т.ч.: </t>
  </si>
  <si>
    <t xml:space="preserve">114 13040 04 1000 410</t>
  </si>
  <si>
    <t xml:space="preserve">178-ФЗ </t>
  </si>
  <si>
    <t xml:space="preserve">114 13040 04 2000 410</t>
  </si>
  <si>
    <t xml:space="preserve">НДС по 178-ФЗ</t>
  </si>
  <si>
    <t xml:space="preserve">114 13040 04 3000 410</t>
  </si>
  <si>
    <t>159-ФЗ</t>
  </si>
  <si>
    <t>992</t>
  </si>
  <si>
    <t xml:space="preserve">111 05012 04 1000 120</t>
  </si>
  <si>
    <t xml:space="preserve">Арендная плата за земельные участки до разграничения</t>
  </si>
  <si>
    <t xml:space="preserve">111 05012 04 1020 120</t>
  </si>
  <si>
    <t xml:space="preserve">Средства от продажи права на заключение договоров аренды земельных участков до разграничения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</si>
  <si>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</si>
  <si>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</si>
  <si>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111 05024 04 1020 120</t>
  </si>
  <si>
    <t xml:space="preserve">Средства от продажи права на заключение договоров аренды земельных участков, находящиеся в собст. ГО</t>
  </si>
  <si>
    <t xml:space="preserve">111 05300 00 0000 120</t>
  </si>
  <si>
    <t xml:space="preserve">Плата по соглашениям об установлении сервитута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</si>
  <si>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</si>
  <si>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</si>
  <si>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</si>
  <si>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 до разграничения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</si>
  <si>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</si>
  <si>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</si>
  <si>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</si>
  <si>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до разграничения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</si>
  <si>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</si>
  <si>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собст. ГО</t>
  </si>
  <si>
    <t xml:space="preserve">117 05040 ,  111 09044 </t>
  </si>
  <si>
    <t xml:space="preserve">Плата за фактическое пользование земельными участками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</si>
  <si>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</si>
  <si>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</si>
  <si>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</si>
  <si>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</si>
  <si>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</si>
  <si>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</si>
  <si>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</si>
  <si>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</si>
  <si>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</si>
  <si>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</si>
  <si>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</si>
  <si>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Плата за найм</t>
  </si>
  <si>
    <t xml:space="preserve">114 01040 04 0000 410</t>
  </si>
  <si>
    <t xml:space="preserve">Доходы от продажи квартир</t>
  </si>
  <si>
    <t xml:space="preserve">915, 048</t>
  </si>
  <si>
    <t>УЭ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</si>
  <si>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</si>
  <si>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</si>
  <si>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</si>
  <si>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</si>
  <si>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</si>
  <si>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</si>
  <si>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</si>
  <si>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</si>
  <si>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</si>
  <si>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</si>
  <si>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</si>
  <si>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</si>
  <si>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</si>
  <si>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</si>
  <si>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</si>
  <si>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</si>
  <si>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</si>
  <si>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</si>
  <si>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</si>
  <si>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>Дотации</t>
  </si>
  <si>
    <t xml:space="preserve">202 20000 00 0000 000</t>
  </si>
  <si>
    <t xml:space="preserve">Субсидии от других бюджетов бюджетной системы РФ *   </t>
  </si>
  <si>
    <t xml:space="preserve">202 30000 00 0000 000</t>
  </si>
  <si>
    <t xml:space="preserve">Субвенции от других бюджетов бюджетной системы РФ*</t>
  </si>
  <si>
    <t xml:space="preserve">202 40000 00 0000 000</t>
  </si>
  <si>
    <t xml:space="preserve">Иные межбюджетные трансферты  *</t>
  </si>
  <si>
    <t xml:space="preserve">203 04099 04 0000 150</t>
  </si>
  <si>
    <t xml:space="preserve">Прочие безвозмездные поступления от государственных (муниципальных) организаций</t>
  </si>
  <si>
    <t xml:space="preserve">207 04050 04 0000 150</t>
  </si>
  <si>
    <t xml:space="preserve">Прочие безвозмездные поступления</t>
  </si>
  <si>
    <t xml:space="preserve">208 04000 04 0000 150</t>
  </si>
  <si>
    <t xml:space="preserve">Перечисления из бюджетов ГО (в бюджеты ГО) для осуществления возврата (зачета) излишне уплаченных или излишне взысканных сумм налогов</t>
  </si>
  <si>
    <t xml:space="preserve">218 04000 00 0000 000</t>
  </si>
  <si>
    <t xml:space="preserve">Доходы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</si>
  <si>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</si>
  <si>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</si>
  <si>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</si>
  <si>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</si>
  <si>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* Уточненный план по субвенциям, субсидиям и иным межбюджетным трансфертам на текущую дату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</si>
</sst>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_р_."/>
    <numFmt numFmtId="166" formatCode="#,##0_р_."/>
    <numFmt numFmtId="167" formatCode="#,##0.00_р_."/>
  </numFmts>
  <fonts count="30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name val="Calibri"/>
    </font>
    <font>
      <sz val="11.000000"/>
      <color theme="1"/>
      <name val="Calibri"/>
      <scheme val="minor"/>
    </font>
    <font>
      <sz val="14.000000"/>
      <color theme="1"/>
      <name val="Times New Roman"/>
    </font>
    <font>
      <sz val="14.000000"/>
      <color indexed="2"/>
      <name val="Times New Roman"/>
    </font>
    <font>
      <sz val="11.000000"/>
      <color theme="1"/>
      <name val="Times New Roman"/>
    </font>
    <font>
      <sz val="8.000000"/>
      <color indexed="2"/>
      <name val="Times New Roman"/>
    </font>
    <font>
      <sz val="14.000000"/>
      <name val="Times New Roman"/>
    </font>
    <font>
      <sz val="11.000000"/>
      <name val="Times New Roman"/>
    </font>
    <font>
      <sz val="8.000000"/>
      <name val="Times New Roman"/>
    </font>
    <font>
      <sz val="12.000000"/>
      <name val="Times New Roman"/>
    </font>
    <font>
      <b/>
      <sz val="12.000000"/>
      <color theme="1"/>
      <name val="Times New Roman"/>
    </font>
    <font>
      <b/>
      <sz val="12.000000"/>
      <color indexed="2"/>
      <name val="Times New Roman"/>
    </font>
    <font>
      <b/>
      <sz val="12.000000"/>
      <name val="Times New Roman"/>
    </font>
    <font>
      <b/>
      <sz val="11.000000"/>
      <name val="Times New Roman"/>
    </font>
    <font>
      <b/>
      <sz val="14.000000"/>
      <name val="Times New Roman"/>
    </font>
    <font>
      <b/>
      <sz val="14.000000"/>
      <color indexed="2"/>
      <name val="Times New Roman"/>
    </font>
    <font>
      <b/>
      <sz val="8.000000"/>
      <color indexed="2"/>
      <name val="Times New Roman"/>
    </font>
    <font>
      <i/>
      <sz val="11.000000"/>
      <color theme="1"/>
      <name val="Times New Roman"/>
    </font>
    <font>
      <i/>
      <sz val="11.000000"/>
      <color indexed="2"/>
      <name val="Times New Roman"/>
    </font>
    <font>
      <i/>
      <sz val="11.000000"/>
      <name val="Times New Roman"/>
    </font>
    <font>
      <i/>
      <sz val="12.000000"/>
      <color theme="1"/>
      <name val="Times New Roman"/>
    </font>
    <font>
      <i/>
      <sz val="14.000000"/>
      <color indexed="2"/>
      <name val="Times New Roman"/>
    </font>
    <font>
      <i/>
      <sz val="8.000000"/>
      <color indexed="2"/>
      <name val="Times New Roman"/>
    </font>
    <font>
      <i/>
      <sz val="12.000000"/>
      <name val="Times New Roman"/>
    </font>
    <font>
      <i/>
      <sz val="14.000000"/>
      <name val="Times New Roman"/>
    </font>
    <font>
      <b/>
      <sz val="8.000000"/>
      <name val="Times New Roman"/>
    </font>
    <font>
      <sz val="13.000000"/>
      <name val="Times New Roman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 tint="0"/>
        <bgColor theme="0" tint="0"/>
      </patternFill>
    </fill>
  </fills>
  <borders count="9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</borders>
  <cellStyleXfs count="109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2" borderId="0" numFmtId="0" applyNumberFormat="1" applyFont="1" applyFill="1" applyBorder="1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108">
    <xf fontId="0" fillId="0" borderId="0" numFmtId="0" xfId="0"/>
    <xf fontId="5" fillId="3" borderId="0" numFmtId="0" xfId="0" applyFont="1" applyFill="1" applyAlignment="1">
      <alignment vertical="center"/>
    </xf>
    <xf fontId="6" fillId="3" borderId="0" numFmtId="0" xfId="0" applyFont="1" applyFill="1" applyAlignment="1">
      <alignment vertical="center"/>
    </xf>
    <xf fontId="7" fillId="3" borderId="0" numFmtId="0" xfId="0" applyFont="1" applyFill="1" applyAlignment="1">
      <alignment vertical="top"/>
    </xf>
    <xf fontId="8" fillId="3" borderId="0" numFmtId="0" xfId="0" applyFont="1" applyFill="1" applyAlignment="1">
      <alignment vertical="center"/>
    </xf>
    <xf fontId="9" fillId="3" borderId="0" numFmtId="162" xfId="0" applyNumberFormat="1" applyFont="1" applyFill="1" applyAlignment="1">
      <alignment vertical="center"/>
    </xf>
    <xf fontId="5" fillId="3" borderId="0" numFmtId="162" xfId="0" applyNumberFormat="1" applyFont="1" applyFill="1" applyAlignment="1">
      <alignment vertical="center"/>
    </xf>
    <xf fontId="5" fillId="3" borderId="0" numFmtId="163" xfId="0" applyNumberFormat="1" applyFont="1" applyFill="1" applyAlignment="1">
      <alignment vertical="center"/>
    </xf>
    <xf fontId="6" fillId="3" borderId="0" numFmtId="163" xfId="0" applyNumberFormat="1" applyFont="1" applyFill="1" applyAlignment="1">
      <alignment vertical="center"/>
    </xf>
    <xf fontId="9" fillId="3" borderId="0" numFmtId="0" xfId="0" applyFont="1" applyFill="1" applyAlignment="1">
      <alignment horizontal="center" vertical="center" wrapText="1"/>
    </xf>
    <xf fontId="10" fillId="3" borderId="0" numFmtId="0" xfId="0" applyFont="1" applyFill="1" applyAlignment="1">
      <alignment horizontal="center" vertical="top" wrapText="1"/>
    </xf>
    <xf fontId="11" fillId="3" borderId="0" numFmtId="0" xfId="0" applyFont="1" applyFill="1" applyAlignment="1">
      <alignment vertical="center" wrapText="1"/>
    </xf>
    <xf fontId="9" fillId="3" borderId="0" numFmtId="162" xfId="0" applyNumberFormat="1" applyFont="1" applyFill="1" applyAlignment="1">
      <alignment horizontal="center" vertical="center" wrapText="1"/>
    </xf>
    <xf fontId="6" fillId="3" borderId="0" numFmtId="49" xfId="0" applyNumberFormat="1" applyFont="1" applyFill="1" applyAlignment="1">
      <alignment horizontal="center" vertical="center" wrapText="1"/>
    </xf>
    <xf fontId="10" fillId="3" borderId="1" numFmtId="0" xfId="0" applyFont="1" applyFill="1" applyBorder="1" applyAlignment="1">
      <alignment horizontal="center" vertical="top" wrapText="1"/>
    </xf>
    <xf fontId="8" fillId="3" borderId="0" numFmtId="0" xfId="0" applyFont="1" applyFill="1" applyAlignment="1">
      <alignment horizontal="center" vertical="center" wrapText="1"/>
    </xf>
    <xf fontId="9" fillId="3" borderId="0" numFmtId="163" xfId="0" applyNumberFormat="1" applyFont="1" applyFill="1" applyAlignment="1">
      <alignment horizontal="center" vertical="center" wrapText="1"/>
    </xf>
    <xf fontId="6" fillId="3" borderId="0" numFmtId="163" xfId="0" applyNumberFormat="1" applyFont="1" applyFill="1" applyAlignment="1">
      <alignment horizontal="center" vertical="center" wrapText="1"/>
    </xf>
    <xf fontId="12" fillId="3" borderId="0" numFmtId="0" xfId="0" applyFont="1" applyFill="1" applyAlignment="1">
      <alignment horizontal="right" vertical="center" wrapText="1"/>
    </xf>
    <xf fontId="12" fillId="3" borderId="0" numFmtId="0" xfId="0" applyFont="1" applyFill="1" applyAlignment="1">
      <alignment horizontal="right" vertical="center"/>
    </xf>
    <xf fontId="13" fillId="3" borderId="0" numFmtId="0" xfId="0" applyFont="1" applyFill="1" applyAlignment="1">
      <alignment vertical="center"/>
    </xf>
    <xf fontId="14" fillId="3" borderId="2" numFmtId="49" xfId="0" applyNumberFormat="1" applyFont="1" applyFill="1" applyBorder="1" applyAlignment="1">
      <alignment horizontal="center" vertical="center" wrapText="1"/>
    </xf>
    <xf fontId="15" fillId="3" borderId="2" numFmtId="0" xfId="0" applyFont="1" applyFill="1" applyBorder="1" applyAlignment="1">
      <alignment horizontal="center" vertical="center" wrapText="1"/>
    </xf>
    <xf fontId="14" fillId="3" borderId="3" numFmtId="49" xfId="0" applyNumberFormat="1" applyFont="1" applyFill="1" applyBorder="1" applyAlignment="1">
      <alignment horizontal="center" vertical="center" wrapText="1"/>
    </xf>
    <xf fontId="15" fillId="3" borderId="4" numFmtId="0" xfId="0" applyFont="1" applyFill="1" applyBorder="1" applyAlignment="1">
      <alignment horizontal="center" vertical="center" wrapText="1"/>
    </xf>
    <xf fontId="16" fillId="3" borderId="4" numFmtId="162" xfId="0" applyNumberFormat="1" applyFont="1" applyFill="1" applyBorder="1" applyAlignment="1">
      <alignment horizontal="center" vertical="center" wrapText="1"/>
    </xf>
    <xf fontId="15" fillId="3" borderId="4" numFmtId="162" xfId="0" applyNumberFormat="1" applyFont="1" applyFill="1" applyBorder="1" applyAlignment="1">
      <alignment horizontal="center" vertical="center" wrapText="1"/>
    </xf>
    <xf fontId="15" fillId="3" borderId="4" numFmtId="163" xfId="0" applyNumberFormat="1" applyFont="1" applyFill="1" applyBorder="1" applyAlignment="1">
      <alignment horizontal="center" vertical="center" wrapText="1"/>
    </xf>
    <xf fontId="15" fillId="3" borderId="4" numFmtId="0" xfId="0" applyFont="1" applyFill="1" applyBorder="1" applyAlignment="1">
      <alignment horizontal="center" vertical="top" wrapText="1"/>
    </xf>
    <xf fontId="15" fillId="3" borderId="4" numFmtId="164" xfId="105" applyNumberFormat="1" applyFont="1" applyFill="1" applyBorder="1" applyAlignment="1" applyProtection="1">
      <alignment horizontal="center" vertical="top" wrapText="1"/>
    </xf>
    <xf fontId="14" fillId="3" borderId="5" numFmtId="49" xfId="0" applyNumberFormat="1" applyFont="1" applyFill="1" applyBorder="1" applyAlignment="1">
      <alignment horizontal="center" vertical="center" wrapText="1"/>
    </xf>
    <xf fontId="15" fillId="3" borderId="5" numFmtId="0" xfId="0" applyFont="1" applyFill="1" applyBorder="1" applyAlignment="1">
      <alignment horizontal="center" vertical="center" wrapText="1"/>
    </xf>
    <xf fontId="14" fillId="3" borderId="6" numFmtId="49" xfId="0" applyNumberFormat="1" applyFont="1" applyFill="1" applyBorder="1" applyAlignment="1">
      <alignment horizontal="center" vertical="center" wrapText="1"/>
    </xf>
    <xf fontId="16" fillId="3" borderId="4" numFmtId="163" xfId="0" applyNumberFormat="1" applyFont="1" applyFill="1" applyBorder="1" applyAlignment="1">
      <alignment horizontal="center" vertical="top" wrapText="1"/>
    </xf>
    <xf fontId="15" fillId="3" borderId="4" numFmtId="162" xfId="0" applyNumberFormat="1" applyFont="1" applyFill="1" applyBorder="1" applyAlignment="1">
      <alignment horizontal="center" vertical="top" wrapText="1"/>
    </xf>
    <xf fontId="17" fillId="3" borderId="0" numFmtId="0" xfId="0" applyFont="1" applyFill="1" applyAlignment="1">
      <alignment vertical="center"/>
    </xf>
    <xf fontId="18" fillId="3" borderId="4" numFmtId="49" xfId="0" applyNumberFormat="1" applyFont="1" applyFill="1" applyBorder="1" applyAlignment="1">
      <alignment horizontal="center" vertical="center" wrapText="1"/>
    </xf>
    <xf fontId="16" fillId="3" borderId="4" numFmtId="0" xfId="0" applyFont="1" applyFill="1" applyBorder="1" applyAlignment="1">
      <alignment horizontal="center" vertical="top" wrapText="1"/>
    </xf>
    <xf fontId="19" fillId="3" borderId="4" numFmtId="49" xfId="0" applyNumberFormat="1" applyFont="1" applyFill="1" applyBorder="1" applyAlignment="1">
      <alignment horizontal="center" vertical="center" wrapText="1"/>
    </xf>
    <xf fontId="17" fillId="3" borderId="4" numFmtId="0" xfId="0" applyFont="1" applyFill="1" applyBorder="1" applyAlignment="1">
      <alignment vertical="center" wrapText="1"/>
    </xf>
    <xf fontId="17" fillId="3" borderId="4" numFmtId="162" xfId="0" applyNumberFormat="1" applyFont="1" applyFill="1" applyBorder="1" applyAlignment="1">
      <alignment vertical="center" wrapText="1"/>
    </xf>
    <xf fontId="17" fillId="3" borderId="4" numFmtId="164" xfId="0" applyNumberFormat="1" applyFont="1" applyFill="1" applyBorder="1" applyAlignment="1">
      <alignment horizontal="right" vertical="center" wrapText="1"/>
    </xf>
    <xf fontId="6" fillId="3" borderId="4" numFmtId="49" xfId="0" applyNumberFormat="1" applyFont="1" applyFill="1" applyBorder="1" applyAlignment="1">
      <alignment horizontal="center" vertical="center" wrapText="1"/>
    </xf>
    <xf fontId="10" fillId="3" borderId="4" numFmtId="0" xfId="0" applyFont="1" applyFill="1" applyBorder="1" applyAlignment="1">
      <alignment horizontal="center" vertical="top" wrapText="1"/>
    </xf>
    <xf fontId="8" fillId="3" borderId="4" numFmtId="49" xfId="0" applyNumberFormat="1" applyFont="1" applyFill="1" applyBorder="1" applyAlignment="1">
      <alignment horizontal="center" vertical="center" wrapText="1"/>
    </xf>
    <xf fontId="9" fillId="3" borderId="4" numFmtId="0" xfId="0" applyFont="1" applyFill="1" applyBorder="1" applyAlignment="1">
      <alignment vertical="center" wrapText="1"/>
    </xf>
    <xf fontId="9" fillId="3" borderId="7" numFmtId="162" xfId="0" applyNumberFormat="1" applyFont="1" applyFill="1" applyBorder="1" applyAlignment="1">
      <alignment horizontal="right" vertical="center" wrapText="1"/>
    </xf>
    <xf fontId="9" fillId="3" borderId="4" numFmtId="162" xfId="0" applyNumberFormat="1" applyFont="1" applyFill="1" applyBorder="1" applyAlignment="1">
      <alignment horizontal="right" vertical="center" wrapText="1"/>
    </xf>
    <xf fontId="9" fillId="3" borderId="4" numFmtId="4" xfId="0" applyNumberFormat="1" applyFont="1" applyFill="1" applyBorder="1" applyAlignment="1">
      <alignment horizontal="right" vertical="center" wrapText="1"/>
    </xf>
    <xf fontId="9" fillId="3" borderId="4" numFmtId="164" xfId="0" applyNumberFormat="1" applyFont="1" applyFill="1" applyBorder="1" applyAlignment="1">
      <alignment horizontal="right" vertical="center" wrapText="1"/>
    </xf>
    <xf fontId="9" fillId="3" borderId="7" numFmtId="162" xfId="0" applyNumberFormat="1" applyFont="1" applyFill="1" applyBorder="1" applyAlignment="1">
      <alignment vertical="center" wrapText="1"/>
    </xf>
    <xf fontId="9" fillId="3" borderId="4" numFmtId="162" xfId="0" applyNumberFormat="1" applyFont="1" applyFill="1" applyBorder="1" applyAlignment="1">
      <alignment vertical="center" wrapText="1"/>
    </xf>
    <xf fontId="9" fillId="3" borderId="4" numFmtId="4" xfId="0" applyNumberFormat="1" applyFont="1" applyFill="1" applyBorder="1" applyAlignment="1">
      <alignment vertical="center" wrapText="1"/>
    </xf>
    <xf fontId="16" fillId="3" borderId="4" numFmtId="49" xfId="0" applyNumberFormat="1" applyFont="1" applyFill="1" applyBorder="1" applyAlignment="1">
      <alignment horizontal="center" vertical="top" wrapText="1"/>
    </xf>
    <xf fontId="17" fillId="3" borderId="4" numFmtId="165" xfId="0" applyNumberFormat="1" applyFont="1" applyFill="1" applyBorder="1" applyAlignment="1">
      <alignment vertical="center" wrapText="1"/>
    </xf>
    <xf fontId="17" fillId="3" borderId="4" numFmtId="162" xfId="0" applyNumberFormat="1" applyFont="1" applyFill="1" applyBorder="1" applyAlignment="1">
      <alignment horizontal="right" vertical="center" wrapText="1"/>
    </xf>
    <xf fontId="8" fillId="3" borderId="4" numFmtId="0" xfId="0" applyFont="1" applyFill="1" applyBorder="1" applyAlignment="1">
      <alignment horizontal="center" vertical="center"/>
    </xf>
    <xf fontId="9" fillId="3" borderId="4" numFmtId="165" xfId="0" applyNumberFormat="1" applyFont="1" applyFill="1" applyBorder="1" applyAlignment="1">
      <alignment vertical="center" wrapText="1"/>
    </xf>
    <xf fontId="20" fillId="3" borderId="0" numFmtId="0" xfId="0" applyFont="1" applyFill="1" applyAlignment="1">
      <alignment vertical="center"/>
    </xf>
    <xf fontId="21" fillId="3" borderId="4" numFmtId="49" xfId="0" applyNumberFormat="1" applyFont="1" applyFill="1" applyBorder="1" applyAlignment="1">
      <alignment horizontal="center" vertical="center" wrapText="1"/>
    </xf>
    <xf fontId="22" fillId="3" borderId="4" numFmtId="0" xfId="0" applyFont="1" applyFill="1" applyBorder="1" applyAlignment="1">
      <alignment horizontal="center" vertical="top" wrapText="1"/>
    </xf>
    <xf fontId="22" fillId="3" borderId="4" numFmtId="0" xfId="0" applyFont="1" applyFill="1" applyBorder="1" applyAlignment="1">
      <alignment vertical="center" wrapText="1"/>
    </xf>
    <xf fontId="22" fillId="3" borderId="4" numFmtId="162" xfId="0" applyNumberFormat="1" applyFont="1" applyFill="1" applyBorder="1" applyAlignment="1">
      <alignment horizontal="right" vertical="center" wrapText="1"/>
    </xf>
    <xf fontId="22" fillId="3" borderId="4" numFmtId="164" xfId="0" applyNumberFormat="1" applyFont="1" applyFill="1" applyBorder="1" applyAlignment="1">
      <alignment horizontal="right" vertical="center" wrapText="1"/>
    </xf>
    <xf fontId="6" fillId="3" borderId="4" numFmtId="1" xfId="0" applyNumberFormat="1" applyFont="1" applyFill="1" applyBorder="1" applyAlignment="1">
      <alignment horizontal="center" vertical="center" wrapText="1"/>
    </xf>
    <xf fontId="8" fillId="3" borderId="4" numFmtId="0" xfId="0" applyFont="1" applyFill="1" applyBorder="1" applyAlignment="1">
      <alignment horizontal="center" vertical="center" wrapText="1"/>
    </xf>
    <xf fontId="9" fillId="3" borderId="4" numFmtId="0" xfId="0" applyFont="1" applyFill="1" applyBorder="1" applyAlignment="1">
      <alignment horizontal="left" vertical="center" wrapText="1"/>
    </xf>
    <xf fontId="6" fillId="3" borderId="4" numFmtId="0" xfId="0" applyFont="1" applyFill="1" applyBorder="1" applyAlignment="1">
      <alignment horizontal="center" vertical="center" wrapText="1"/>
    </xf>
    <xf fontId="21" fillId="3" borderId="4" numFmtId="0" xfId="0" applyFont="1" applyFill="1" applyBorder="1" applyAlignment="1">
      <alignment horizontal="center" vertical="center" wrapText="1"/>
    </xf>
    <xf fontId="9" fillId="3" borderId="4" numFmtId="165" xfId="0" applyNumberFormat="1" applyFont="1" applyFill="1" applyBorder="1" applyAlignment="1">
      <alignment horizontal="left" vertical="center" wrapText="1"/>
    </xf>
    <xf fontId="23" fillId="3" borderId="0" numFmtId="0" xfId="0" applyFont="1" applyFill="1" applyAlignment="1">
      <alignment vertical="center"/>
    </xf>
    <xf fontId="24" fillId="3" borderId="4" numFmtId="49" xfId="0" applyNumberFormat="1" applyFont="1" applyFill="1" applyBorder="1" applyAlignment="1">
      <alignment horizontal="center" vertical="center" wrapText="1"/>
    </xf>
    <xf fontId="25" fillId="3" borderId="4" numFmtId="0" xfId="0" applyFont="1" applyFill="1" applyBorder="1" applyAlignment="1">
      <alignment horizontal="right" vertical="center"/>
    </xf>
    <xf fontId="26" fillId="3" borderId="4" numFmtId="0" xfId="0" applyFont="1" applyFill="1" applyBorder="1" applyAlignment="1">
      <alignment horizontal="left" vertical="center" wrapText="1"/>
    </xf>
    <xf fontId="26" fillId="3" borderId="7" numFmtId="162" xfId="0" applyNumberFormat="1" applyFont="1" applyFill="1" applyBorder="1" applyAlignment="1">
      <alignment horizontal="right" vertical="center" wrapText="1"/>
    </xf>
    <xf fontId="26" fillId="3" borderId="4" numFmtId="162" xfId="0" applyNumberFormat="1" applyFont="1" applyFill="1" applyBorder="1" applyAlignment="1">
      <alignment horizontal="right" vertical="center" wrapText="1"/>
    </xf>
    <xf fontId="26" fillId="3" borderId="4" numFmtId="164" xfId="0" applyNumberFormat="1" applyFont="1" applyFill="1" applyBorder="1" applyAlignment="1">
      <alignment horizontal="right" vertical="center" wrapText="1"/>
    </xf>
    <xf fontId="22" fillId="3" borderId="4" numFmtId="49" xfId="0" applyNumberFormat="1" applyFont="1" applyFill="1" applyBorder="1" applyAlignment="1">
      <alignment horizontal="center" vertical="top" wrapText="1"/>
    </xf>
    <xf fontId="22" fillId="3" borderId="0" numFmtId="0" xfId="0" applyFont="1" applyFill="1" applyAlignment="1">
      <alignment vertical="center"/>
    </xf>
    <xf fontId="22" fillId="3" borderId="4" numFmtId="49" xfId="0" applyNumberFormat="1" applyFont="1" applyFill="1" applyBorder="1" applyAlignment="1">
      <alignment horizontal="center" vertical="center" wrapText="1"/>
    </xf>
    <xf fontId="22" fillId="3" borderId="4" numFmtId="162" xfId="0" applyNumberFormat="1" applyFont="1" applyFill="1" applyBorder="1" applyAlignment="1">
      <alignment vertical="center" wrapText="1"/>
    </xf>
    <xf fontId="27" fillId="3" borderId="4" numFmtId="164" xfId="0" applyNumberFormat="1" applyFont="1" applyFill="1" applyBorder="1" applyAlignment="1">
      <alignment horizontal="right" vertical="center" wrapText="1"/>
    </xf>
    <xf fontId="12" fillId="3" borderId="4" numFmtId="164" xfId="0" applyNumberFormat="1" applyFont="1" applyFill="1" applyBorder="1" applyAlignment="1">
      <alignment horizontal="right" vertical="center" wrapText="1"/>
    </xf>
    <xf fontId="17" fillId="3" borderId="4" numFmtId="0" xfId="0" applyFont="1" applyFill="1" applyBorder="1" applyAlignment="1">
      <alignment vertical="center"/>
    </xf>
    <xf fontId="16" fillId="3" borderId="4" numFmtId="165" xfId="0" applyNumberFormat="1" applyFont="1" applyFill="1" applyBorder="1" applyAlignment="1">
      <alignment vertical="top"/>
    </xf>
    <xf fontId="28" fillId="3" borderId="4" numFmtId="165" xfId="0" applyNumberFormat="1" applyFont="1" applyFill="1" applyBorder="1" applyAlignment="1">
      <alignment vertical="center"/>
    </xf>
    <xf fontId="17" fillId="3" borderId="4" numFmtId="166" xfId="0" applyNumberFormat="1" applyFont="1" applyFill="1" applyBorder="1" applyAlignment="1">
      <alignment horizontal="center" vertical="center" wrapText="1"/>
    </xf>
    <xf fontId="18" fillId="3" borderId="4" numFmtId="49" xfId="0" applyNumberFormat="1" applyFont="1" applyFill="1" applyBorder="1" applyAlignment="1">
      <alignment vertical="center" wrapText="1"/>
    </xf>
    <xf fontId="16" fillId="3" borderId="4" numFmtId="0" xfId="0" applyFont="1" applyFill="1" applyBorder="1" applyAlignment="1">
      <alignment vertical="top" wrapText="1"/>
    </xf>
    <xf fontId="29" fillId="3" borderId="4" numFmtId="162" xfId="0" applyNumberFormat="1" applyFont="1" applyFill="1" applyBorder="1" applyAlignment="1">
      <alignment vertical="center" wrapText="1"/>
    </xf>
    <xf fontId="9" fillId="3" borderId="7" numFmtId="4" xfId="0" applyNumberFormat="1" applyFont="1" applyFill="1" applyBorder="1" applyAlignment="1">
      <alignment horizontal="right" vertical="center" wrapText="1"/>
    </xf>
    <xf fontId="29" fillId="3" borderId="4" numFmtId="0" xfId="0" applyFont="1" applyFill="1" applyBorder="1" applyAlignment="1">
      <alignment horizontal="left" vertical="center" wrapText="1"/>
    </xf>
    <xf fontId="9" fillId="3" borderId="8" numFmtId="162" xfId="0" applyNumberFormat="1" applyFont="1" applyFill="1" applyBorder="1" applyAlignment="1">
      <alignment horizontal="right" vertical="center" wrapText="1"/>
    </xf>
    <xf fontId="29" fillId="3" borderId="4" numFmtId="0" xfId="0" applyFont="1" applyFill="1" applyBorder="1" applyAlignment="1">
      <alignment horizontal="left" vertical="top" wrapText="1"/>
    </xf>
    <xf fontId="10" fillId="3" borderId="4" numFmtId="164" xfId="0" applyNumberFormat="1" applyFont="1" applyFill="1" applyBorder="1" applyAlignment="1">
      <alignment vertical="center" wrapText="1"/>
    </xf>
    <xf fontId="29" fillId="3" borderId="4" numFmtId="165" xfId="0" applyNumberFormat="1" applyFont="1" applyFill="1" applyBorder="1" applyAlignment="1">
      <alignment vertical="center" wrapText="1"/>
    </xf>
    <xf fontId="18" fillId="3" borderId="4" numFmtId="0" xfId="0" applyFont="1" applyFill="1" applyBorder="1" applyAlignment="1">
      <alignment vertical="center"/>
    </xf>
    <xf fontId="16" fillId="3" borderId="4" numFmtId="165" xfId="0" applyNumberFormat="1" applyFont="1" applyFill="1" applyBorder="1" applyAlignment="1">
      <alignment vertical="top" wrapText="1"/>
    </xf>
    <xf fontId="19" fillId="3" borderId="4" numFmtId="165" xfId="0" applyNumberFormat="1" applyFont="1" applyFill="1" applyBorder="1" applyAlignment="1">
      <alignment vertical="center" wrapText="1"/>
    </xf>
    <xf fontId="17" fillId="3" borderId="4" numFmtId="165" xfId="0" applyNumberFormat="1" applyFont="1" applyFill="1" applyBorder="1" applyAlignment="1">
      <alignment horizontal="right" vertical="center" wrapText="1"/>
    </xf>
    <xf fontId="6" fillId="3" borderId="0" numFmtId="166" xfId="0" applyNumberFormat="1" applyFont="1" applyFill="1" applyAlignment="1">
      <alignment horizontal="left" vertical="center"/>
    </xf>
    <xf fontId="12" fillId="3" borderId="0" numFmtId="167" xfId="0" applyNumberFormat="1" applyFont="1" applyFill="1" applyAlignment="1">
      <alignment horizontal="left" vertical="top"/>
    </xf>
    <xf fontId="8" fillId="3" borderId="0" numFmtId="0" xfId="0" applyFont="1" applyFill="1" applyAlignment="1">
      <alignment horizontal="center" vertical="center"/>
    </xf>
    <xf fontId="5" fillId="3" borderId="0" numFmtId="0" xfId="0" applyFont="1" applyFill="1" applyAlignment="1">
      <alignment horizontal="left" vertical="center"/>
    </xf>
    <xf fontId="9" fillId="3" borderId="0" numFmtId="162" xfId="0" applyNumberFormat="1" applyFont="1" applyFill="1" applyAlignment="1">
      <alignment horizontal="left" vertical="center"/>
    </xf>
    <xf fontId="5" fillId="3" borderId="0" numFmtId="162" xfId="0" applyNumberFormat="1" applyFont="1" applyFill="1" applyAlignment="1">
      <alignment horizontal="left" vertical="center"/>
    </xf>
    <xf fontId="5" fillId="3" borderId="0" numFmtId="163" xfId="0" applyNumberFormat="1" applyFont="1" applyFill="1" applyAlignment="1">
      <alignment horizontal="left" vertical="center"/>
    </xf>
    <xf fontId="6" fillId="3" borderId="0" numFmtId="163" xfId="0" applyNumberFormat="1" applyFont="1" applyFill="1" applyAlignment="1">
      <alignment horizontal="left" vertical="center"/>
    </xf>
  </cellXfs>
  <cellStyles count="109">
    <cellStyle name="Денежный 2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3 2" xfId="6"/>
    <cellStyle name="Обычный 14" xfId="7"/>
    <cellStyle name="Обычный 14 2" xfId="8"/>
    <cellStyle name="Обычный 15" xfId="9"/>
    <cellStyle name="Обычный 16" xfId="10"/>
    <cellStyle name="Обычный 17" xfId="11"/>
    <cellStyle name="Обычный 18" xfId="12"/>
    <cellStyle name="Обычный 19" xfId="13"/>
    <cellStyle name="Обычный 2" xfId="14"/>
    <cellStyle name="Обычный 2 2" xfId="15"/>
    <cellStyle name="Обычный 2 3" xfId="16"/>
    <cellStyle name="Обычный 20" xfId="17"/>
    <cellStyle name="Обычный 21" xfId="18"/>
    <cellStyle name="Обычный 22" xfId="19"/>
    <cellStyle name="Обычный 22 2" xfId="20"/>
    <cellStyle name="Обычный 23" xfId="21"/>
    <cellStyle name="Обычный 24" xfId="22"/>
    <cellStyle name="Обычный 25" xfId="23"/>
    <cellStyle name="Обычный 26" xfId="24"/>
    <cellStyle name="Обычный 27" xfId="25"/>
    <cellStyle name="Обычный 28" xfId="26"/>
    <cellStyle name="Обычный 29" xfId="27"/>
    <cellStyle name="Обычный 3" xfId="28"/>
    <cellStyle name="Обычный 3 2" xfId="29"/>
    <cellStyle name="Обычный 3 3" xfId="30"/>
    <cellStyle name="Обычный 30" xfId="31"/>
    <cellStyle name="Обычный 31" xfId="32"/>
    <cellStyle name="Обычный 32" xfId="33"/>
    <cellStyle name="Обычный 33" xfId="34"/>
    <cellStyle name="Обычный 34" xfId="35"/>
    <cellStyle name="Обычный 35" xfId="36"/>
    <cellStyle name="Обычный 36" xfId="37"/>
    <cellStyle name="Обычный 37" xfId="38"/>
    <cellStyle name="Обычный 38" xfId="39"/>
    <cellStyle name="Обычный 39" xfId="40"/>
    <cellStyle name="Обычный 4" xfId="41"/>
    <cellStyle name="Обычный 40" xfId="42"/>
    <cellStyle name="Обычный 41" xfId="43"/>
    <cellStyle name="Обычный 42" xfId="44"/>
    <cellStyle name="Обычный 43" xfId="45"/>
    <cellStyle name="Обычный 44" xfId="46"/>
    <cellStyle name="Обычный 45" xfId="47"/>
    <cellStyle name="Обычный 46" xfId="48"/>
    <cellStyle name="Обычный 47" xfId="49"/>
    <cellStyle name="Обычный 48" xfId="50"/>
    <cellStyle name="Обычный 49" xfId="51"/>
    <cellStyle name="Обычный 5" xfId="52"/>
    <cellStyle name="Обычный 5 2" xfId="53"/>
    <cellStyle name="Обычный 50" xfId="54"/>
    <cellStyle name="Обычный 51" xfId="55"/>
    <cellStyle name="Обычный 52" xfId="56"/>
    <cellStyle name="Обычный 53" xfId="57"/>
    <cellStyle name="Обычный 54" xfId="58"/>
    <cellStyle name="Обычный 55" xfId="59"/>
    <cellStyle name="Обычный 56" xfId="60"/>
    <cellStyle name="Обычный 57" xfId="61"/>
    <cellStyle name="Обычный 58" xfId="62"/>
    <cellStyle name="Обычный 59" xfId="63"/>
    <cellStyle name="Обычный 6" xfId="64"/>
    <cellStyle name="Обычный 60" xfId="65"/>
    <cellStyle name="Обычный 61" xfId="66"/>
    <cellStyle name="Обычный 62" xfId="67"/>
    <cellStyle name="Обычный 63" xfId="68"/>
    <cellStyle name="Обычный 64" xfId="69"/>
    <cellStyle name="Обычный 65" xfId="70"/>
    <cellStyle name="Обычный 66" xfId="71"/>
    <cellStyle name="Обычный 67" xfId="72"/>
    <cellStyle name="Обычный 68" xfId="73"/>
    <cellStyle name="Обычный 69" xfId="74"/>
    <cellStyle name="Обычный 7" xfId="75"/>
    <cellStyle name="Обычный 70" xfId="76"/>
    <cellStyle name="Обычный 71" xfId="77"/>
    <cellStyle name="Обычный 72" xfId="78"/>
    <cellStyle name="Обычный 73" xfId="79"/>
    <cellStyle name="Обычный 73 2" xfId="80"/>
    <cellStyle name="Обычный 74" xfId="81"/>
    <cellStyle name="Обычный 75" xfId="82"/>
    <cellStyle name="Обычный 76" xfId="83"/>
    <cellStyle name="Обычный 77" xfId="84"/>
    <cellStyle name="Обычный 78" xfId="85"/>
    <cellStyle name="Обычный 79" xfId="86"/>
    <cellStyle name="Обычный 8" xfId="87"/>
    <cellStyle name="Обычный 80" xfId="88"/>
    <cellStyle name="Обычный 81" xfId="89"/>
    <cellStyle name="Обычный 82" xfId="90"/>
    <cellStyle name="Обычный 83" xfId="91"/>
    <cellStyle name="Обычный 84" xfId="92"/>
    <cellStyle name="Обычный 85" xfId="93"/>
    <cellStyle name="Обычный 86" xfId="94"/>
    <cellStyle name="Обычный 87" xfId="95"/>
    <cellStyle name="Обычный 88" xfId="96"/>
    <cellStyle name="Обычный 89" xfId="97"/>
    <cellStyle name="Обычный 9" xfId="98"/>
    <cellStyle name="Обычный 90" xfId="99"/>
    <cellStyle name="Обычный 91" xfId="100"/>
    <cellStyle name="Обычный 92" xfId="101"/>
    <cellStyle name="Обычный 93" xfId="102"/>
    <cellStyle name="Обычный 94" xfId="103"/>
    <cellStyle name="Обычный 95" xfId="104"/>
    <cellStyle name="Процентный 2" xfId="105"/>
    <cellStyle name="Процентный 2 2" xfId="106"/>
    <cellStyle name="Финансовый 2" xfId="107"/>
    <cellStyle name="Финансовый 3" xfId="1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view="normal" zoomScale="100" workbookViewId="0">
      <pane xSplit="4" ySplit="5" topLeftCell="E6" activePane="bottomRight" state="frozen"/>
      <selection activeCell="G60" activeCellId="0" sqref="G60"/>
    </sheetView>
  </sheetViews>
  <sheetFormatPr defaultRowHeight="12.75"/>
  <cols>
    <col customWidth="1" hidden="1" min="1" max="1" style="2" width="8.28515625"/>
    <col customWidth="1" min="2" max="2" style="3" width="11.140625"/>
    <col customWidth="1" hidden="1" min="3" max="3" style="4" width="16.42578125"/>
    <col customWidth="1" min="4" max="4" style="1" width="65.85546875"/>
    <col customWidth="1" min="5" max="5" style="5" width="16.140625"/>
    <col customWidth="1" min="6" max="6" style="1" width="16.140625"/>
    <col customWidth="1" min="7" max="7" style="1" width="15.140625"/>
    <col customWidth="1" min="8" max="8" style="6" width="15.140625"/>
    <col customWidth="1" min="9" max="9" style="7" width="15"/>
    <col customWidth="1" min="10" max="10" style="7" width="15.28515625"/>
    <col customWidth="1" min="11" max="11" style="8" width="15.28515625"/>
    <col customWidth="1" min="12" max="12" style="8" width="15.7109375"/>
    <col customWidth="1" min="13" max="13" style="1" width="17.5703125"/>
    <col customWidth="1" min="14" max="14" style="1" width="15.421875"/>
    <col customWidth="1" min="15" max="15" style="1" width="11.421875"/>
    <col customWidth="1" min="16" max="18" style="1" width="11.42578125"/>
    <col customWidth="1" min="19" max="20" style="1" width="9.140625"/>
    <col min="21" max="16384" style="1" width="9.140625"/>
  </cols>
  <sheetData>
    <row r="1" ht="17.25">
      <c r="A1" s="9" t="s">
        <v>0</v>
      </c>
      <c r="B1" s="10"/>
      <c r="C1" s="11"/>
      <c r="D1" s="9"/>
      <c r="E1" s="12"/>
      <c r="F1" s="9"/>
      <c r="G1" s="9"/>
      <c r="H1" s="12"/>
      <c r="I1" s="9"/>
      <c r="J1" s="9"/>
      <c r="K1" s="9"/>
      <c r="L1" s="9"/>
      <c r="M1" s="9"/>
      <c r="N1" s="9"/>
      <c r="O1" s="9"/>
      <c r="P1" s="9"/>
      <c r="Q1" s="9"/>
      <c r="R1" s="9"/>
      <c r="S1" s="1"/>
      <c r="T1" s="1"/>
      <c r="U1" s="1"/>
      <c r="V1" s="1"/>
      <c r="W1" s="1"/>
      <c r="X1" s="1"/>
      <c r="Y1" s="1"/>
      <c r="Z1" s="1"/>
      <c r="AA1" s="1"/>
    </row>
    <row r="2" ht="15">
      <c r="A2" s="13"/>
      <c r="B2" s="14"/>
      <c r="C2" s="15"/>
      <c r="D2" s="9"/>
      <c r="E2" s="12"/>
      <c r="F2" s="9"/>
      <c r="G2" s="9"/>
      <c r="H2" s="12"/>
      <c r="I2" s="16"/>
      <c r="J2" s="17"/>
      <c r="K2" s="17"/>
      <c r="L2" s="17"/>
      <c r="M2" s="9"/>
      <c r="N2" s="9"/>
      <c r="O2" s="9"/>
      <c r="P2" s="18" t="s">
        <v>1</v>
      </c>
      <c r="Q2" s="18"/>
      <c r="R2" s="19" t="s">
        <v>2</v>
      </c>
      <c r="S2" s="1"/>
      <c r="T2" s="1"/>
      <c r="U2" s="1"/>
      <c r="V2" s="1"/>
      <c r="W2" s="1"/>
      <c r="X2" s="1"/>
      <c r="Y2" s="1"/>
      <c r="Z2" s="1"/>
      <c r="AA2" s="1"/>
      <c r="AB2" s="1"/>
    </row>
    <row r="3" s="20" customFormat="1" ht="15">
      <c r="A3" s="21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/>
      <c r="H3" s="26"/>
      <c r="I3" s="27" t="s">
        <v>9</v>
      </c>
      <c r="J3" s="27"/>
      <c r="K3" s="26" t="s">
        <v>10</v>
      </c>
      <c r="L3" s="26"/>
      <c r="M3" s="26"/>
      <c r="N3" s="26"/>
      <c r="O3" s="28" t="s">
        <v>11</v>
      </c>
      <c r="P3" s="29" t="s">
        <v>12</v>
      </c>
      <c r="Q3" s="29" t="s">
        <v>13</v>
      </c>
      <c r="R3" s="28" t="s">
        <v>14</v>
      </c>
      <c r="S3" s="20"/>
      <c r="T3" s="20"/>
      <c r="U3" s="20"/>
      <c r="V3" s="20"/>
      <c r="W3" s="20"/>
      <c r="X3" s="20"/>
      <c r="Y3" s="20"/>
      <c r="Z3" s="20"/>
      <c r="AA3" s="20"/>
    </row>
    <row r="4" s="20" customFormat="1" ht="55.5" customHeight="1">
      <c r="A4" s="30"/>
      <c r="B4" s="31"/>
      <c r="C4" s="32"/>
      <c r="D4" s="24"/>
      <c r="E4" s="25"/>
      <c r="F4" s="27" t="s">
        <v>15</v>
      </c>
      <c r="G4" s="27" t="s">
        <v>16</v>
      </c>
      <c r="H4" s="27" t="s">
        <v>17</v>
      </c>
      <c r="I4" s="33" t="s">
        <v>18</v>
      </c>
      <c r="J4" s="26" t="s">
        <v>17</v>
      </c>
      <c r="K4" s="34" t="s">
        <v>19</v>
      </c>
      <c r="L4" s="34" t="s">
        <v>20</v>
      </c>
      <c r="M4" s="34" t="s">
        <v>21</v>
      </c>
      <c r="N4" s="34" t="s">
        <v>22</v>
      </c>
      <c r="O4" s="28"/>
      <c r="P4" s="29"/>
      <c r="Q4" s="29"/>
      <c r="R4" s="28"/>
      <c r="S4" s="20"/>
      <c r="T4" s="20"/>
      <c r="U4" s="20"/>
      <c r="V4" s="20"/>
      <c r="W4" s="20"/>
      <c r="X4" s="20"/>
      <c r="Y4" s="20"/>
      <c r="Z4" s="20"/>
      <c r="AA4" s="20"/>
    </row>
    <row r="5" s="35" customFormat="1" ht="26.25" customHeight="1">
      <c r="A5" s="36"/>
      <c r="B5" s="37"/>
      <c r="C5" s="38"/>
      <c r="D5" s="39" t="s">
        <v>23</v>
      </c>
      <c r="E5" s="40">
        <f>SUM(E6:E16)</f>
        <v>7195281.5505970148</v>
      </c>
      <c r="F5" s="40">
        <f>SUM(F6:F16)</f>
        <v>28065221.000000004</v>
      </c>
      <c r="G5" s="40">
        <f>SUM(G6:G16)</f>
        <v>8548395.7999999989</v>
      </c>
      <c r="H5" s="40">
        <f>SUM(H6:H16)</f>
        <v>1600587.3</v>
      </c>
      <c r="I5" s="40">
        <f>SUM(I6:I16)</f>
        <v>8660462.9699999988</v>
      </c>
      <c r="J5" s="40">
        <f>SUM(J6:J16)</f>
        <v>1695240.5799999998</v>
      </c>
      <c r="K5" s="40">
        <f>SUM(K6:K16)</f>
        <v>1465181.4194029851</v>
      </c>
      <c r="L5" s="40">
        <f>SUM(L6:L16)</f>
        <v>112067.17000000087</v>
      </c>
      <c r="M5" s="40">
        <f>SUM(M6:M16)</f>
        <v>-19404758.030000001</v>
      </c>
      <c r="N5" s="40">
        <f>SUM(N6:N16)</f>
        <v>94653.280000000072</v>
      </c>
      <c r="O5" s="41">
        <f t="shared" ref="O5:O9" si="0">IFERROR(I5/E5,"")</f>
        <v>1.2036308668534885</v>
      </c>
      <c r="P5" s="41">
        <f t="shared" ref="P5:P9" si="1">IFERROR(J5/H5,"")</f>
        <v>1.0591365931742678</v>
      </c>
      <c r="Q5" s="41">
        <f t="shared" ref="Q5:Q9" si="2">IFERROR(I5/G5,"")</f>
        <v>1.013109731067904</v>
      </c>
      <c r="R5" s="41">
        <f t="shared" ref="R5:R9" si="3">IFERROR(I5/F5,"")</f>
        <v>0.30858345886533362</v>
      </c>
      <c r="S5" s="35"/>
      <c r="T5" s="35"/>
      <c r="U5" s="35"/>
      <c r="V5" s="35"/>
      <c r="W5" s="35"/>
      <c r="X5" s="35"/>
      <c r="Y5" s="35"/>
      <c r="Z5" s="35"/>
      <c r="AA5" s="35"/>
    </row>
    <row r="6" ht="17.25">
      <c r="A6" s="42"/>
      <c r="B6" s="43" t="s">
        <v>24</v>
      </c>
      <c r="C6" s="44" t="s">
        <v>25</v>
      </c>
      <c r="D6" s="45" t="s">
        <v>26</v>
      </c>
      <c r="E6" s="46">
        <f>5783922.49/33.5*30</f>
        <v>5179632.0805970151</v>
      </c>
      <c r="F6" s="46">
        <v>21478832.199999999</v>
      </c>
      <c r="G6" s="46">
        <v>6149114.9999999991</v>
      </c>
      <c r="H6" s="46">
        <v>1463805.5999999999</v>
      </c>
      <c r="I6" s="46">
        <v>6242659.46</v>
      </c>
      <c r="J6" s="46">
        <v>1553209.1599999999</v>
      </c>
      <c r="K6" s="47">
        <f t="shared" ref="K6:K9" si="4">I6-E6</f>
        <v>1063027.3794029849</v>
      </c>
      <c r="L6" s="47">
        <f t="shared" ref="L6:L9" si="5">I6-G6</f>
        <v>93544.460000000894</v>
      </c>
      <c r="M6" s="47">
        <f t="shared" ref="M6:M9" si="6">I6-F6</f>
        <v>-15236172.739999998</v>
      </c>
      <c r="N6" s="48">
        <f t="shared" ref="N6:N9" si="7">J6-H6</f>
        <v>89403.560000000056</v>
      </c>
      <c r="O6" s="49">
        <f t="shared" si="0"/>
        <v>1.2052322178220154</v>
      </c>
      <c r="P6" s="49">
        <f t="shared" si="1"/>
        <v>1.0610761155716306</v>
      </c>
      <c r="Q6" s="49">
        <f t="shared" si="2"/>
        <v>1.0152126704411937</v>
      </c>
      <c r="R6" s="49">
        <f t="shared" si="3"/>
        <v>0.29064240559596161</v>
      </c>
      <c r="S6" s="1"/>
      <c r="T6" s="1"/>
      <c r="U6" s="1"/>
      <c r="V6" s="1"/>
      <c r="W6" s="1"/>
      <c r="X6" s="1"/>
      <c r="Y6" s="1"/>
      <c r="Z6" s="1"/>
      <c r="AA6" s="1"/>
    </row>
    <row r="7" ht="17.25">
      <c r="A7" s="42"/>
      <c r="B7" s="43" t="s">
        <v>27</v>
      </c>
      <c r="C7" s="44" t="s">
        <v>28</v>
      </c>
      <c r="D7" s="45" t="s">
        <v>29</v>
      </c>
      <c r="E7" s="50">
        <v>33614.269999999997</v>
      </c>
      <c r="F7" s="50">
        <v>82008.100000000006</v>
      </c>
      <c r="G7" s="50">
        <v>32389.5</v>
      </c>
      <c r="H7" s="50">
        <v>7121</v>
      </c>
      <c r="I7" s="50">
        <v>34261.770000000004</v>
      </c>
      <c r="J7" s="50">
        <v>6632.21</v>
      </c>
      <c r="K7" s="51">
        <f t="shared" si="4"/>
        <v>647.50000000000728</v>
      </c>
      <c r="L7" s="51">
        <f t="shared" si="5"/>
        <v>1872.2700000000041</v>
      </c>
      <c r="M7" s="51">
        <f t="shared" si="6"/>
        <v>-47746.330000000002</v>
      </c>
      <c r="N7" s="51">
        <f t="shared" si="7"/>
        <v>-488.78999999999996</v>
      </c>
      <c r="O7" s="49">
        <f t="shared" si="0"/>
        <v>1.0192626524389792</v>
      </c>
      <c r="P7" s="49">
        <f t="shared" si="1"/>
        <v>0.93135935964049998</v>
      </c>
      <c r="Q7" s="49">
        <f t="shared" si="2"/>
        <v>1.0578048441624601</v>
      </c>
      <c r="R7" s="49">
        <f t="shared" si="3"/>
        <v>0.41778519438933476</v>
      </c>
      <c r="S7" s="1"/>
      <c r="T7" s="1"/>
      <c r="U7" s="1"/>
      <c r="V7" s="1"/>
      <c r="W7" s="1"/>
      <c r="X7" s="1"/>
      <c r="Y7" s="1"/>
      <c r="Z7" s="1"/>
      <c r="AA7" s="1"/>
      <c r="AC7" s="1"/>
    </row>
    <row r="8" ht="17.25">
      <c r="A8" s="42"/>
      <c r="B8" s="43" t="s">
        <v>24</v>
      </c>
      <c r="C8" s="44" t="s">
        <v>30</v>
      </c>
      <c r="D8" s="45" t="s">
        <v>31</v>
      </c>
      <c r="E8" s="50">
        <v>0</v>
      </c>
      <c r="F8" s="50">
        <v>52994.300000000003</v>
      </c>
      <c r="G8" s="50">
        <v>12000</v>
      </c>
      <c r="H8" s="50">
        <v>0</v>
      </c>
      <c r="I8" s="50">
        <v>8058.3799999999992</v>
      </c>
      <c r="J8" s="50">
        <v>702.54999999999995</v>
      </c>
      <c r="K8" s="51">
        <f t="shared" si="4"/>
        <v>8058.3799999999992</v>
      </c>
      <c r="L8" s="51">
        <f t="shared" si="5"/>
        <v>-3941.6200000000008</v>
      </c>
      <c r="M8" s="51">
        <f t="shared" si="6"/>
        <v>-44935.920000000006</v>
      </c>
      <c r="N8" s="51">
        <f t="shared" si="7"/>
        <v>702.54999999999995</v>
      </c>
      <c r="O8" s="49" t="str">
        <f t="shared" si="0"/>
        <v/>
      </c>
      <c r="P8" s="49" t="str">
        <f t="shared" si="1"/>
        <v/>
      </c>
      <c r="Q8" s="49">
        <f t="shared" si="2"/>
        <v>0.67153166666666664</v>
      </c>
      <c r="R8" s="49">
        <f t="shared" si="3"/>
        <v>0.15206125941846574</v>
      </c>
      <c r="S8" s="1"/>
      <c r="T8" s="1"/>
      <c r="U8" s="1"/>
      <c r="V8" s="1"/>
      <c r="W8" s="1"/>
      <c r="X8" s="1"/>
      <c r="Y8" s="1"/>
      <c r="Z8" s="1"/>
      <c r="AA8" s="1"/>
    </row>
    <row r="9" ht="17.25">
      <c r="A9" s="42"/>
      <c r="B9" s="43" t="s">
        <v>24</v>
      </c>
      <c r="C9" s="44" t="s">
        <v>32</v>
      </c>
      <c r="D9" s="45" t="s">
        <v>33</v>
      </c>
      <c r="E9" s="50">
        <v>609243.08999999997</v>
      </c>
      <c r="F9" s="50">
        <v>1259409.1000000001</v>
      </c>
      <c r="G9" s="50">
        <v>655732.30000000005</v>
      </c>
      <c r="H9" s="50">
        <v>64132.099999999999</v>
      </c>
      <c r="I9" s="50">
        <v>640152.5</v>
      </c>
      <c r="J9" s="50">
        <v>68896.989999999991</v>
      </c>
      <c r="K9" s="51">
        <f t="shared" si="4"/>
        <v>30909.410000000033</v>
      </c>
      <c r="L9" s="51">
        <f t="shared" si="5"/>
        <v>-15579.800000000047</v>
      </c>
      <c r="M9" s="51">
        <f t="shared" si="6"/>
        <v>-619256.60000000009</v>
      </c>
      <c r="N9" s="51">
        <f t="shared" si="7"/>
        <v>4764.8899999999921</v>
      </c>
      <c r="O9" s="49">
        <f t="shared" si="0"/>
        <v>1.0507341166561281</v>
      </c>
      <c r="P9" s="49">
        <f t="shared" si="1"/>
        <v>1.0742980504302837</v>
      </c>
      <c r="Q9" s="49">
        <f t="shared" si="2"/>
        <v>0.97624060916322097</v>
      </c>
      <c r="R9" s="49">
        <f t="shared" si="3"/>
        <v>0.50829591432998222</v>
      </c>
      <c r="S9" s="1"/>
      <c r="T9" s="1"/>
      <c r="U9" s="1"/>
      <c r="V9" s="1"/>
      <c r="W9" s="1"/>
      <c r="X9" s="1"/>
      <c r="Y9" s="1"/>
      <c r="Z9" s="1"/>
      <c r="AA9" s="1"/>
    </row>
    <row r="10" ht="17.25">
      <c r="A10" s="42"/>
      <c r="B10" s="43" t="s">
        <v>24</v>
      </c>
      <c r="C10" s="44" t="s">
        <v>34</v>
      </c>
      <c r="D10" s="45" t="s">
        <v>35</v>
      </c>
      <c r="E10" s="50">
        <v>444.85000000000002</v>
      </c>
      <c r="F10" s="50">
        <v>0</v>
      </c>
      <c r="G10" s="50">
        <v>0</v>
      </c>
      <c r="H10" s="50">
        <v>0</v>
      </c>
      <c r="I10" s="50">
        <v>176.72</v>
      </c>
      <c r="J10" s="50">
        <v>19.460000000000001</v>
      </c>
      <c r="K10" s="51">
        <f t="shared" ref="K10:K45" si="8">I10-E10</f>
        <v>-268.13</v>
      </c>
      <c r="L10" s="51">
        <f t="shared" ref="L10:L73" si="9">I10-G10</f>
        <v>176.72</v>
      </c>
      <c r="M10" s="51">
        <f t="shared" ref="M10:M45" si="10">I10-F10</f>
        <v>176.72</v>
      </c>
      <c r="N10" s="51">
        <f t="shared" ref="N10:N45" si="11">J10-H10</f>
        <v>19.460000000000001</v>
      </c>
      <c r="O10" s="49">
        <f t="shared" ref="O10:O73" si="12">IFERROR(I10/E10,"")</f>
        <v>0.39725750252894232</v>
      </c>
      <c r="P10" s="49" t="str">
        <f t="shared" ref="P10:P73" si="13">IFERROR(J10/H10,"")</f>
        <v/>
      </c>
      <c r="Q10" s="49" t="str">
        <f t="shared" ref="Q10:Q73" si="14">IFERROR(I10/G10,"")</f>
        <v/>
      </c>
      <c r="R10" s="49" t="str">
        <f t="shared" ref="R10:R73" si="15">IFERROR(I10/F10,"")</f>
        <v/>
      </c>
      <c r="S10" s="1"/>
      <c r="T10" s="1"/>
      <c r="U10" s="1"/>
      <c r="V10" s="1"/>
      <c r="W10" s="1"/>
      <c r="X10" s="1"/>
      <c r="Y10" s="1"/>
      <c r="Z10" s="1"/>
      <c r="AA10" s="1"/>
    </row>
    <row r="11" ht="17.25">
      <c r="A11" s="42"/>
      <c r="B11" s="43" t="s">
        <v>24</v>
      </c>
      <c r="C11" s="44" t="s">
        <v>36</v>
      </c>
      <c r="D11" s="45" t="s">
        <v>37</v>
      </c>
      <c r="E11" s="50">
        <v>1055.8199999999999</v>
      </c>
      <c r="F11" s="50">
        <v>1208.9000000000001</v>
      </c>
      <c r="G11" s="50">
        <v>899.89999999999998</v>
      </c>
      <c r="H11" s="50">
        <v>60</v>
      </c>
      <c r="I11" s="50">
        <v>993.94000000000005</v>
      </c>
      <c r="J11" s="50">
        <v>151.03</v>
      </c>
      <c r="K11" s="51">
        <f t="shared" si="8"/>
        <v>-61.879999999999882</v>
      </c>
      <c r="L11" s="51">
        <f t="shared" si="9"/>
        <v>94.040000000000077</v>
      </c>
      <c r="M11" s="51">
        <f t="shared" si="10"/>
        <v>-214.96000000000004</v>
      </c>
      <c r="N11" s="51">
        <f t="shared" si="11"/>
        <v>91.030000000000001</v>
      </c>
      <c r="O11" s="49">
        <f t="shared" si="12"/>
        <v>0.94139152507056134</v>
      </c>
      <c r="P11" s="49">
        <f t="shared" si="13"/>
        <v>2.5171666666666668</v>
      </c>
      <c r="Q11" s="49">
        <f t="shared" si="14"/>
        <v>1.1045005000555619</v>
      </c>
      <c r="R11" s="49">
        <f t="shared" si="15"/>
        <v>0.82218545785424768</v>
      </c>
      <c r="S11" s="1"/>
      <c r="T11" s="1"/>
      <c r="U11" s="1"/>
      <c r="V11" s="1"/>
      <c r="W11" s="1"/>
      <c r="X11" s="1"/>
      <c r="Y11" s="1"/>
      <c r="Z11" s="1"/>
      <c r="AA11" s="1"/>
    </row>
    <row r="12" ht="17.25">
      <c r="A12" s="42"/>
      <c r="B12" s="43" t="s">
        <v>24</v>
      </c>
      <c r="C12" s="44" t="s">
        <v>38</v>
      </c>
      <c r="D12" s="45" t="s">
        <v>39</v>
      </c>
      <c r="E12" s="50">
        <v>278016.53999999998</v>
      </c>
      <c r="F12" s="50">
        <v>615839.40000000002</v>
      </c>
      <c r="G12" s="50">
        <v>308592.29999999999</v>
      </c>
      <c r="H12" s="50">
        <v>5000</v>
      </c>
      <c r="I12" s="50">
        <v>297191.69</v>
      </c>
      <c r="J12" s="50">
        <v>10387.940000000001</v>
      </c>
      <c r="K12" s="51">
        <f t="shared" si="8"/>
        <v>19175.150000000023</v>
      </c>
      <c r="L12" s="51">
        <f t="shared" si="9"/>
        <v>-11400.609999999986</v>
      </c>
      <c r="M12" s="51">
        <f t="shared" si="10"/>
        <v>-318647.71000000002</v>
      </c>
      <c r="N12" s="51">
        <f t="shared" si="11"/>
        <v>5387.9400000000005</v>
      </c>
      <c r="O12" s="49">
        <f t="shared" si="12"/>
        <v>1.0689712561705862</v>
      </c>
      <c r="P12" s="49">
        <f t="shared" si="13"/>
        <v>2.077588</v>
      </c>
      <c r="Q12" s="49">
        <f t="shared" si="14"/>
        <v>0.96305607754956946</v>
      </c>
      <c r="R12" s="49">
        <f t="shared" si="15"/>
        <v>0.4825798576706849</v>
      </c>
      <c r="S12" s="1"/>
      <c r="T12" s="1"/>
      <c r="U12" s="1"/>
      <c r="V12" s="1"/>
      <c r="W12" s="1"/>
      <c r="X12" s="1"/>
      <c r="Y12" s="1"/>
      <c r="Z12" s="1"/>
      <c r="AA12" s="1"/>
    </row>
    <row r="13" ht="17.25">
      <c r="A13" s="42"/>
      <c r="B13" s="43" t="s">
        <v>40</v>
      </c>
      <c r="C13" s="44" t="s">
        <v>41</v>
      </c>
      <c r="D13" s="45" t="s">
        <v>42</v>
      </c>
      <c r="E13" s="50">
        <v>61248.370000000003</v>
      </c>
      <c r="F13" s="50">
        <v>1486170.1000000001</v>
      </c>
      <c r="G13" s="50">
        <v>64400</v>
      </c>
      <c r="H13" s="50">
        <v>6000</v>
      </c>
      <c r="I13" s="50">
        <v>68701.340000000011</v>
      </c>
      <c r="J13" s="50">
        <v>4959.21</v>
      </c>
      <c r="K13" s="51">
        <f t="shared" si="8"/>
        <v>7452.9700000000084</v>
      </c>
      <c r="L13" s="51">
        <f t="shared" si="9"/>
        <v>4301.3400000000111</v>
      </c>
      <c r="M13" s="51">
        <f t="shared" si="10"/>
        <v>-1417468.76</v>
      </c>
      <c r="N13" s="51">
        <f t="shared" si="11"/>
        <v>-1040.79</v>
      </c>
      <c r="O13" s="49">
        <f t="shared" si="12"/>
        <v>1.1216843811516946</v>
      </c>
      <c r="P13" s="49">
        <f t="shared" si="13"/>
        <v>0.82653500000000002</v>
      </c>
      <c r="Q13" s="49">
        <f t="shared" si="14"/>
        <v>1.06679099378882</v>
      </c>
      <c r="R13" s="49">
        <f t="shared" si="15"/>
        <v>0.046227104151806045</v>
      </c>
      <c r="S13" s="1"/>
      <c r="T13" s="1"/>
      <c r="U13" s="1"/>
      <c r="V13" s="1"/>
      <c r="W13" s="1"/>
      <c r="X13" s="1"/>
      <c r="Y13" s="1"/>
      <c r="Z13" s="1"/>
      <c r="AA13" s="1"/>
    </row>
    <row r="14" ht="17.25">
      <c r="A14" s="42"/>
      <c r="B14" s="43" t="s">
        <v>40</v>
      </c>
      <c r="C14" s="44" t="s">
        <v>43</v>
      </c>
      <c r="D14" s="45" t="s">
        <v>44</v>
      </c>
      <c r="E14" s="50">
        <v>943742.88</v>
      </c>
      <c r="F14" s="50">
        <v>2439929.7999999998</v>
      </c>
      <c r="G14" s="50">
        <v>1067724</v>
      </c>
      <c r="H14" s="50">
        <v>3700</v>
      </c>
      <c r="I14" s="50">
        <v>1103556.24</v>
      </c>
      <c r="J14" s="50">
        <v>-346.3900000000005</v>
      </c>
      <c r="K14" s="51">
        <f t="shared" si="8"/>
        <v>159813.35999999999</v>
      </c>
      <c r="L14" s="51">
        <f t="shared" si="9"/>
        <v>35832.239999999991</v>
      </c>
      <c r="M14" s="51">
        <f t="shared" si="10"/>
        <v>-1336373.5599999998</v>
      </c>
      <c r="N14" s="52">
        <f t="shared" si="11"/>
        <v>-4046.3900000000003</v>
      </c>
      <c r="O14" s="49">
        <f t="shared" si="12"/>
        <v>1.1693399371659365</v>
      </c>
      <c r="P14" s="49">
        <f t="shared" si="13"/>
        <v>-0.093618918918919047</v>
      </c>
      <c r="Q14" s="49">
        <f t="shared" si="14"/>
        <v>1.0335594591860817</v>
      </c>
      <c r="R14" s="49">
        <f t="shared" si="15"/>
        <v>0.452290160151329</v>
      </c>
      <c r="S14" s="1"/>
      <c r="T14" s="1"/>
      <c r="U14" s="1"/>
      <c r="V14" s="1"/>
      <c r="W14" s="1"/>
      <c r="X14" s="1"/>
      <c r="Y14" s="1"/>
      <c r="Z14" s="1"/>
      <c r="AA14" s="1"/>
    </row>
    <row r="15" ht="17.25">
      <c r="A15" s="42"/>
      <c r="B15" s="43"/>
      <c r="C15" s="44" t="s">
        <v>45</v>
      </c>
      <c r="D15" s="45" t="s">
        <v>46</v>
      </c>
      <c r="E15" s="50">
        <v>88283.650000000009</v>
      </c>
      <c r="F15" s="50">
        <v>648829.10000000009</v>
      </c>
      <c r="G15" s="50">
        <v>257542.79999999999</v>
      </c>
      <c r="H15" s="50">
        <v>50768.599999999999</v>
      </c>
      <c r="I15" s="50">
        <v>264710.92999999999</v>
      </c>
      <c r="J15" s="50">
        <v>50628.420000000006</v>
      </c>
      <c r="K15" s="51">
        <f t="shared" si="8"/>
        <v>176427.27999999997</v>
      </c>
      <c r="L15" s="51">
        <f t="shared" si="9"/>
        <v>7168.1300000000047</v>
      </c>
      <c r="M15" s="51">
        <f t="shared" si="10"/>
        <v>-384118.1700000001</v>
      </c>
      <c r="N15" s="52">
        <f t="shared" si="11"/>
        <v>-140.17999999999302</v>
      </c>
      <c r="O15" s="49">
        <f t="shared" si="12"/>
        <v>2.9984139758607622</v>
      </c>
      <c r="P15" s="49">
        <f t="shared" si="13"/>
        <v>0.99723884448261335</v>
      </c>
      <c r="Q15" s="49">
        <f t="shared" si="14"/>
        <v>1.0278327718732576</v>
      </c>
      <c r="R15" s="49">
        <f t="shared" si="15"/>
        <v>0.40798251804673979</v>
      </c>
      <c r="S15" s="1"/>
      <c r="T15" s="1"/>
      <c r="U15" s="1"/>
      <c r="V15" s="1"/>
      <c r="W15" s="1"/>
      <c r="X15" s="1"/>
      <c r="Y15" s="1"/>
      <c r="Z15" s="1"/>
      <c r="AA15" s="1"/>
    </row>
    <row r="16" ht="17.25">
      <c r="A16" s="42"/>
      <c r="B16" s="43" t="s">
        <v>40</v>
      </c>
      <c r="C16" s="44" t="s">
        <v>47</v>
      </c>
      <c r="D16" s="45" t="s">
        <v>48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f t="shared" si="8"/>
        <v>0</v>
      </c>
      <c r="L16" s="51">
        <f t="shared" si="9"/>
        <v>0</v>
      </c>
      <c r="M16" s="51">
        <f t="shared" si="10"/>
        <v>0</v>
      </c>
      <c r="N16" s="51">
        <f t="shared" si="11"/>
        <v>0</v>
      </c>
      <c r="O16" s="49" t="str">
        <f t="shared" si="12"/>
        <v/>
      </c>
      <c r="P16" s="49" t="str">
        <f t="shared" si="13"/>
        <v/>
      </c>
      <c r="Q16" s="49" t="str">
        <f t="shared" si="14"/>
        <v/>
      </c>
      <c r="R16" s="49" t="str">
        <f t="shared" si="15"/>
        <v/>
      </c>
      <c r="S16" s="1"/>
      <c r="T16" s="1"/>
      <c r="U16" s="1"/>
      <c r="V16" s="1"/>
      <c r="W16" s="1"/>
      <c r="X16" s="1"/>
      <c r="Y16" s="1"/>
      <c r="Z16" s="1"/>
      <c r="AA16" s="1"/>
    </row>
    <row r="17" s="35" customFormat="1" ht="27.75" customHeight="1">
      <c r="A17" s="36"/>
      <c r="B17" s="53"/>
      <c r="C17" s="38"/>
      <c r="D17" s="54" t="s">
        <v>49</v>
      </c>
      <c r="E17" s="55">
        <f>E21+E24+E33+E46+E51+E54+E57+E66</f>
        <v>3447899.3999999999</v>
      </c>
      <c r="F17" s="55">
        <f>F21+F24+F33+F46+F51+F54+F57+F66</f>
        <v>7543096.5999999996</v>
      </c>
      <c r="G17" s="55">
        <f>G21+G24+G33+G46+G51+G54+G57+G66</f>
        <v>2875784.5</v>
      </c>
      <c r="H17" s="55">
        <f>H21+H24+H33+H46+H51+H54+H57+H66</f>
        <v>613430.60000000009</v>
      </c>
      <c r="I17" s="55">
        <f>I21+I24+I33+I46+I51+I54+I57+I66</f>
        <v>3112617.0600000005</v>
      </c>
      <c r="J17" s="55">
        <f>J21+J24+J33+J46+J51+J54+J57+J66</f>
        <v>543280.34999999998</v>
      </c>
      <c r="K17" s="55">
        <f t="shared" si="8"/>
        <v>-335282.33999999939</v>
      </c>
      <c r="L17" s="55">
        <f t="shared" si="9"/>
        <v>236832.56000000052</v>
      </c>
      <c r="M17" s="55">
        <f t="shared" si="10"/>
        <v>-4430479.5399999991</v>
      </c>
      <c r="N17" s="55">
        <f t="shared" si="11"/>
        <v>-70150.250000000116</v>
      </c>
      <c r="O17" s="41">
        <f t="shared" si="12"/>
        <v>0.90275750504785623</v>
      </c>
      <c r="P17" s="41">
        <f t="shared" si="13"/>
        <v>0.88564272796303267</v>
      </c>
      <c r="Q17" s="41">
        <f t="shared" si="14"/>
        <v>1.0823540706892329</v>
      </c>
      <c r="R17" s="41">
        <f t="shared" si="15"/>
        <v>0.41264446487401485</v>
      </c>
      <c r="S17" s="35"/>
      <c r="T17" s="35"/>
      <c r="U17" s="35"/>
      <c r="V17" s="35"/>
      <c r="W17" s="35"/>
      <c r="X17" s="35"/>
      <c r="Y17" s="35"/>
      <c r="Z17" s="35"/>
      <c r="AA17" s="35"/>
    </row>
    <row r="18" ht="18" customHeight="1">
      <c r="A18" s="42" t="s">
        <v>50</v>
      </c>
      <c r="B18" s="43" t="s">
        <v>27</v>
      </c>
      <c r="C18" s="56" t="s">
        <v>51</v>
      </c>
      <c r="D18" s="57" t="s">
        <v>52</v>
      </c>
      <c r="E18" s="47">
        <v>89409.770000000004</v>
      </c>
      <c r="F18" s="47">
        <v>261278.39999999999</v>
      </c>
      <c r="G18" s="47">
        <v>104047.8</v>
      </c>
      <c r="H18" s="47">
        <v>21174.799999999999</v>
      </c>
      <c r="I18" s="47">
        <v>111947.56</v>
      </c>
      <c r="J18" s="47">
        <v>21244.459999999999</v>
      </c>
      <c r="K18" s="47">
        <f t="shared" si="8"/>
        <v>22537.789999999994</v>
      </c>
      <c r="L18" s="47">
        <f t="shared" si="9"/>
        <v>7899.7599999999948</v>
      </c>
      <c r="M18" s="47">
        <f t="shared" si="10"/>
        <v>-149330.84</v>
      </c>
      <c r="N18" s="48">
        <f t="shared" si="11"/>
        <v>69.659999999999854</v>
      </c>
      <c r="O18" s="49">
        <f t="shared" si="12"/>
        <v>1.2520730117077807</v>
      </c>
      <c r="P18" s="49">
        <f t="shared" si="13"/>
        <v>1.0032897595254737</v>
      </c>
      <c r="Q18" s="49">
        <f t="shared" si="14"/>
        <v>1.0759243347769005</v>
      </c>
      <c r="R18" s="49">
        <f t="shared" si="15"/>
        <v>0.42846082952130754</v>
      </c>
      <c r="S18" s="1"/>
      <c r="T18" s="1"/>
      <c r="U18" s="1"/>
      <c r="V18" s="1"/>
      <c r="W18" s="1"/>
      <c r="X18" s="1"/>
      <c r="Y18" s="1"/>
      <c r="Z18" s="1"/>
      <c r="AA18" s="1"/>
      <c r="AE18" s="1"/>
    </row>
    <row r="19" ht="17.25">
      <c r="A19" s="42"/>
      <c r="B19" s="43"/>
      <c r="C19" s="44" t="s">
        <v>53</v>
      </c>
      <c r="D19" s="57" t="s">
        <v>54</v>
      </c>
      <c r="E19" s="47">
        <v>4074.3499999999999</v>
      </c>
      <c r="F19" s="47">
        <v>3515.5999999999999</v>
      </c>
      <c r="G19" s="47">
        <v>3515.5999999999999</v>
      </c>
      <c r="H19" s="47">
        <v>0</v>
      </c>
      <c r="I19" s="47">
        <v>647</v>
      </c>
      <c r="J19" s="47">
        <v>0</v>
      </c>
      <c r="K19" s="47">
        <f t="shared" si="8"/>
        <v>-3427.3499999999999</v>
      </c>
      <c r="L19" s="47">
        <f t="shared" si="9"/>
        <v>-2868.5999999999999</v>
      </c>
      <c r="M19" s="47">
        <f t="shared" si="10"/>
        <v>-2868.5999999999999</v>
      </c>
      <c r="N19" s="48">
        <f t="shared" si="11"/>
        <v>0</v>
      </c>
      <c r="O19" s="49">
        <f t="shared" si="12"/>
        <v>0.15879833593088469</v>
      </c>
      <c r="P19" s="49" t="str">
        <f t="shared" si="13"/>
        <v/>
      </c>
      <c r="Q19" s="49">
        <f t="shared" si="14"/>
        <v>0.18403686426214588</v>
      </c>
      <c r="R19" s="49">
        <f t="shared" si="15"/>
        <v>0.18403686426214588</v>
      </c>
      <c r="S19" s="1"/>
      <c r="T19" s="1"/>
      <c r="U19" s="1"/>
      <c r="V19" s="1"/>
      <c r="W19" s="1"/>
      <c r="X19" s="1"/>
      <c r="Y19" s="1"/>
      <c r="Z19" s="1"/>
      <c r="AA19" s="1"/>
    </row>
    <row r="20" ht="17.25">
      <c r="A20" s="42"/>
      <c r="B20" s="43"/>
      <c r="C20" s="44" t="s">
        <v>55</v>
      </c>
      <c r="D20" s="57" t="s">
        <v>56</v>
      </c>
      <c r="E20" s="47">
        <v>56551.200000000004</v>
      </c>
      <c r="F20" s="47">
        <v>181842.60000000001</v>
      </c>
      <c r="G20" s="47">
        <v>75186.600000000006</v>
      </c>
      <c r="H20" s="47">
        <v>15000</v>
      </c>
      <c r="I20" s="47">
        <v>98727.679999999993</v>
      </c>
      <c r="J20" s="47">
        <v>21538.559999999998</v>
      </c>
      <c r="K20" s="47">
        <f t="shared" si="8"/>
        <v>42176.479999999989</v>
      </c>
      <c r="L20" s="47">
        <f t="shared" si="9"/>
        <v>23541.079999999987</v>
      </c>
      <c r="M20" s="47">
        <f t="shared" si="10"/>
        <v>-83114.920000000013</v>
      </c>
      <c r="N20" s="48">
        <f t="shared" si="11"/>
        <v>6538.5599999999977</v>
      </c>
      <c r="O20" s="49">
        <f t="shared" si="12"/>
        <v>1.7458105221463025</v>
      </c>
      <c r="P20" s="49">
        <f t="shared" si="13"/>
        <v>1.4359039999999998</v>
      </c>
      <c r="Q20" s="49">
        <f t="shared" si="14"/>
        <v>1.3131020687196919</v>
      </c>
      <c r="R20" s="49">
        <f t="shared" si="15"/>
        <v>0.54292932459170729</v>
      </c>
      <c r="S20" s="1"/>
      <c r="T20" s="1"/>
      <c r="U20" s="1"/>
      <c r="V20" s="1"/>
      <c r="W20" s="1"/>
      <c r="X20" s="1"/>
      <c r="Y20" s="1"/>
      <c r="Z20" s="1"/>
      <c r="AA20" s="1"/>
    </row>
    <row r="21" s="58" customFormat="1" ht="14.25">
      <c r="A21" s="59"/>
      <c r="B21" s="60"/>
      <c r="C21" s="59"/>
      <c r="D21" s="61" t="s">
        <v>57</v>
      </c>
      <c r="E21" s="62">
        <f>SUM(E18:E20)</f>
        <v>150035.32000000001</v>
      </c>
      <c r="F21" s="62">
        <f>SUM(F18:F20)</f>
        <v>446636.59999999998</v>
      </c>
      <c r="G21" s="62">
        <f>SUM(G18:G20)</f>
        <v>182750</v>
      </c>
      <c r="H21" s="62">
        <f>SUM(H18:H20)</f>
        <v>36174.800000000003</v>
      </c>
      <c r="I21" s="62">
        <f>SUM(I18:I20)</f>
        <v>211322.23999999999</v>
      </c>
      <c r="J21" s="62">
        <f>SUM(J18:J20)</f>
        <v>42783.019999999997</v>
      </c>
      <c r="K21" s="62">
        <f t="shared" si="8"/>
        <v>61286.919999999984</v>
      </c>
      <c r="L21" s="62">
        <f t="shared" si="9"/>
        <v>28572.239999999991</v>
      </c>
      <c r="M21" s="62">
        <f t="shared" si="10"/>
        <v>-235314.35999999999</v>
      </c>
      <c r="N21" s="62">
        <f t="shared" si="11"/>
        <v>6608.2199999999939</v>
      </c>
      <c r="O21" s="63">
        <f t="shared" si="12"/>
        <v>1.4084832824697544</v>
      </c>
      <c r="P21" s="63">
        <f t="shared" si="13"/>
        <v>1.1826746796112209</v>
      </c>
      <c r="Q21" s="63">
        <f t="shared" si="14"/>
        <v>1.1563460465116278</v>
      </c>
      <c r="R21" s="63">
        <f t="shared" si="15"/>
        <v>0.47314134130521324</v>
      </c>
      <c r="S21" s="58"/>
      <c r="T21" s="58"/>
      <c r="U21" s="58"/>
      <c r="V21" s="58"/>
      <c r="W21" s="58"/>
      <c r="X21" s="58"/>
      <c r="Y21" s="58"/>
      <c r="Z21" s="58"/>
      <c r="AA21" s="58"/>
    </row>
    <row r="22" ht="34.5">
      <c r="A22" s="64">
        <v>951</v>
      </c>
      <c r="B22" s="43" t="s">
        <v>24</v>
      </c>
      <c r="C22" s="65" t="s">
        <v>58</v>
      </c>
      <c r="D22" s="66" t="s">
        <v>59</v>
      </c>
      <c r="E22" s="46">
        <v>61220.550000000003</v>
      </c>
      <c r="F22" s="46">
        <v>104746.7</v>
      </c>
      <c r="G22" s="46">
        <v>37979.599999999999</v>
      </c>
      <c r="H22" s="46">
        <v>9163</v>
      </c>
      <c r="I22" s="46">
        <v>39625.010000000002</v>
      </c>
      <c r="J22" s="46">
        <v>6267.29</v>
      </c>
      <c r="K22" s="47">
        <f t="shared" si="8"/>
        <v>-21595.540000000001</v>
      </c>
      <c r="L22" s="47">
        <f t="shared" si="9"/>
        <v>1645.4100000000035</v>
      </c>
      <c r="M22" s="47">
        <f t="shared" si="10"/>
        <v>-65121.689999999995</v>
      </c>
      <c r="N22" s="47">
        <f t="shared" si="11"/>
        <v>-2895.71</v>
      </c>
      <c r="O22" s="49">
        <f t="shared" si="12"/>
        <v>0.64725014721363983</v>
      </c>
      <c r="P22" s="49">
        <f t="shared" si="13"/>
        <v>0.68397795481829093</v>
      </c>
      <c r="Q22" s="49">
        <f t="shared" si="14"/>
        <v>1.0433235210481417</v>
      </c>
      <c r="R22" s="49">
        <f t="shared" si="15"/>
        <v>0.37829363598089488</v>
      </c>
      <c r="S22" s="1"/>
      <c r="T22" s="1"/>
      <c r="U22" s="1"/>
      <c r="V22" s="1"/>
      <c r="W22" s="1"/>
      <c r="X22" s="1"/>
      <c r="Y22" s="1"/>
      <c r="Z22" s="1"/>
      <c r="AA22" s="1"/>
    </row>
    <row r="23" ht="17.25">
      <c r="A23" s="67"/>
      <c r="B23" s="43"/>
      <c r="C23" s="65" t="s">
        <v>60</v>
      </c>
      <c r="D23" s="57" t="s">
        <v>61</v>
      </c>
      <c r="E23" s="46">
        <v>7073.0200000000004</v>
      </c>
      <c r="F23" s="46">
        <v>11046.9</v>
      </c>
      <c r="G23" s="46">
        <v>3266.0999999999999</v>
      </c>
      <c r="H23" s="46">
        <v>739.39999999999998</v>
      </c>
      <c r="I23" s="46">
        <v>8091.8999999999996</v>
      </c>
      <c r="J23" s="46">
        <v>1682.8099999999999</v>
      </c>
      <c r="K23" s="47">
        <f t="shared" si="8"/>
        <v>1018.8799999999992</v>
      </c>
      <c r="L23" s="47">
        <f t="shared" si="9"/>
        <v>4825.7999999999993</v>
      </c>
      <c r="M23" s="47">
        <f t="shared" si="10"/>
        <v>-2955</v>
      </c>
      <c r="N23" s="47">
        <f t="shared" si="11"/>
        <v>943.40999999999997</v>
      </c>
      <c r="O23" s="49">
        <f t="shared" si="12"/>
        <v>1.1440516215138652</v>
      </c>
      <c r="P23" s="49">
        <f t="shared" si="13"/>
        <v>2.2759129023532596</v>
      </c>
      <c r="Q23" s="49">
        <f t="shared" si="14"/>
        <v>2.4775420225957565</v>
      </c>
      <c r="R23" s="49">
        <f t="shared" si="15"/>
        <v>0.7325041414333433</v>
      </c>
      <c r="S23" s="1"/>
      <c r="T23" s="1"/>
      <c r="U23" s="1"/>
      <c r="V23" s="1"/>
      <c r="W23" s="1"/>
      <c r="X23" s="1"/>
      <c r="Y23" s="1"/>
      <c r="Z23" s="1"/>
      <c r="AA23" s="1"/>
    </row>
    <row r="24" s="58" customFormat="1" ht="14.25">
      <c r="A24" s="68"/>
      <c r="B24" s="60"/>
      <c r="C24" s="59"/>
      <c r="D24" s="61" t="s">
        <v>57</v>
      </c>
      <c r="E24" s="62">
        <f>E22+E23</f>
        <v>68293.570000000007</v>
      </c>
      <c r="F24" s="62">
        <f>F22+F23</f>
        <v>115793.59999999999</v>
      </c>
      <c r="G24" s="62">
        <f>G22+G23</f>
        <v>41245.699999999997</v>
      </c>
      <c r="H24" s="62">
        <f>H22+H23</f>
        <v>9902.3999999999996</v>
      </c>
      <c r="I24" s="62">
        <f>I22+I23</f>
        <v>47716.910000000003</v>
      </c>
      <c r="J24" s="62">
        <f>J22+J23</f>
        <v>7950.1000000000004</v>
      </c>
      <c r="K24" s="62">
        <f t="shared" si="8"/>
        <v>-20576.660000000003</v>
      </c>
      <c r="L24" s="62">
        <f t="shared" si="9"/>
        <v>6471.2100000000064</v>
      </c>
      <c r="M24" s="62">
        <f t="shared" si="10"/>
        <v>-68076.689999999988</v>
      </c>
      <c r="N24" s="62">
        <f t="shared" si="11"/>
        <v>-1952.2999999999993</v>
      </c>
      <c r="O24" s="63">
        <f t="shared" si="12"/>
        <v>0.69870282077800294</v>
      </c>
      <c r="P24" s="63">
        <f t="shared" si="13"/>
        <v>0.80284577476167396</v>
      </c>
      <c r="Q24" s="63">
        <f t="shared" si="14"/>
        <v>1.1568941732107834</v>
      </c>
      <c r="R24" s="63">
        <f t="shared" si="15"/>
        <v>0.41208590112061466</v>
      </c>
      <c r="S24" s="58"/>
      <c r="T24" s="58"/>
      <c r="U24" s="58"/>
      <c r="V24" s="58"/>
      <c r="W24" s="58"/>
      <c r="X24" s="58"/>
      <c r="Y24" s="58"/>
      <c r="Z24" s="58"/>
      <c r="AA24" s="58"/>
    </row>
    <row r="25" ht="17.25">
      <c r="A25" s="42" t="s">
        <v>62</v>
      </c>
      <c r="B25" s="43" t="s">
        <v>63</v>
      </c>
      <c r="C25" s="44" t="s">
        <v>64</v>
      </c>
      <c r="D25" s="57" t="s">
        <v>65</v>
      </c>
      <c r="E25" s="47">
        <v>0</v>
      </c>
      <c r="F25" s="47">
        <v>7680</v>
      </c>
      <c r="G25" s="47">
        <v>0</v>
      </c>
      <c r="H25" s="47">
        <v>0</v>
      </c>
      <c r="I25" s="47">
        <v>0</v>
      </c>
      <c r="J25" s="47">
        <v>0</v>
      </c>
      <c r="K25" s="47">
        <f t="shared" si="8"/>
        <v>0</v>
      </c>
      <c r="L25" s="47">
        <f t="shared" si="9"/>
        <v>0</v>
      </c>
      <c r="M25" s="47">
        <f t="shared" si="10"/>
        <v>-7680</v>
      </c>
      <c r="N25" s="47">
        <f t="shared" si="11"/>
        <v>0</v>
      </c>
      <c r="O25" s="49" t="str">
        <f t="shared" si="12"/>
        <v/>
      </c>
      <c r="P25" s="49" t="str">
        <f t="shared" si="13"/>
        <v/>
      </c>
      <c r="Q25" s="49" t="str">
        <f t="shared" si="14"/>
        <v/>
      </c>
      <c r="R25" s="49">
        <f t="shared" si="15"/>
        <v>0</v>
      </c>
      <c r="S25" s="1"/>
      <c r="T25" s="1"/>
      <c r="U25" s="1"/>
      <c r="V25" s="1"/>
      <c r="W25" s="1"/>
      <c r="X25" s="1"/>
      <c r="Y25" s="1"/>
      <c r="Z25" s="1"/>
      <c r="AA25" s="1"/>
    </row>
    <row r="26" ht="17.25">
      <c r="A26" s="42"/>
      <c r="B26" s="43"/>
      <c r="C26" s="44" t="s">
        <v>66</v>
      </c>
      <c r="D26" s="69" t="s">
        <v>67</v>
      </c>
      <c r="E26" s="46">
        <v>33780.269999999997</v>
      </c>
      <c r="F26" s="46">
        <v>80987</v>
      </c>
      <c r="G26" s="46">
        <v>33100</v>
      </c>
      <c r="H26" s="46">
        <v>6500</v>
      </c>
      <c r="I26" s="46">
        <v>33196.540000000001</v>
      </c>
      <c r="J26" s="46">
        <v>7029.1099999999997</v>
      </c>
      <c r="K26" s="47">
        <f t="shared" si="8"/>
        <v>-583.72999999999593</v>
      </c>
      <c r="L26" s="47">
        <f t="shared" si="9"/>
        <v>96.540000000000873</v>
      </c>
      <c r="M26" s="47">
        <f t="shared" si="10"/>
        <v>-47790.459999999999</v>
      </c>
      <c r="N26" s="47">
        <f t="shared" si="11"/>
        <v>529.10999999999967</v>
      </c>
      <c r="O26" s="49">
        <f t="shared" si="12"/>
        <v>0.98271979472040938</v>
      </c>
      <c r="P26" s="49">
        <f t="shared" si="13"/>
        <v>1.0814015384615383</v>
      </c>
      <c r="Q26" s="49">
        <f t="shared" si="14"/>
        <v>1.0029166163141994</v>
      </c>
      <c r="R26" s="49">
        <f t="shared" si="15"/>
        <v>0.40989961351821896</v>
      </c>
      <c r="S26" s="1"/>
      <c r="T26" s="1"/>
      <c r="U26" s="1"/>
      <c r="V26" s="1"/>
      <c r="W26" s="1"/>
      <c r="X26" s="1"/>
      <c r="Y26" s="1"/>
      <c r="Z26" s="1"/>
      <c r="AA26" s="1"/>
    </row>
    <row r="27" ht="17.25">
      <c r="A27" s="42"/>
      <c r="B27" s="43"/>
      <c r="C27" s="56" t="s">
        <v>68</v>
      </c>
      <c r="D27" s="66" t="s">
        <v>69</v>
      </c>
      <c r="E27" s="46">
        <v>683.69000000000005</v>
      </c>
      <c r="F27" s="46">
        <v>557</v>
      </c>
      <c r="G27" s="46">
        <v>232</v>
      </c>
      <c r="H27" s="46">
        <v>46.399999999999999</v>
      </c>
      <c r="I27" s="46">
        <v>400.95999999999998</v>
      </c>
      <c r="J27" s="46">
        <v>31.449999999999999</v>
      </c>
      <c r="K27" s="47">
        <f t="shared" si="8"/>
        <v>-282.73000000000008</v>
      </c>
      <c r="L27" s="47">
        <f t="shared" si="9"/>
        <v>168.95999999999998</v>
      </c>
      <c r="M27" s="47">
        <f t="shared" si="10"/>
        <v>-156.04000000000002</v>
      </c>
      <c r="N27" s="47">
        <f t="shared" si="11"/>
        <v>-14.949999999999999</v>
      </c>
      <c r="O27" s="49">
        <f t="shared" si="12"/>
        <v>0.58646462578069003</v>
      </c>
      <c r="P27" s="49">
        <f t="shared" si="13"/>
        <v>0.67780172413793105</v>
      </c>
      <c r="Q27" s="49">
        <f t="shared" si="14"/>
        <v>1.7282758620689653</v>
      </c>
      <c r="R27" s="49">
        <f t="shared" si="15"/>
        <v>0.71985637342908437</v>
      </c>
      <c r="S27" s="1"/>
      <c r="T27" s="1"/>
      <c r="U27" s="1"/>
      <c r="V27" s="1"/>
      <c r="W27" s="1"/>
      <c r="X27" s="1"/>
      <c r="Y27" s="1"/>
      <c r="Z27" s="1"/>
      <c r="AA27" s="1"/>
    </row>
    <row r="28" ht="17.25">
      <c r="A28" s="42"/>
      <c r="B28" s="43"/>
      <c r="C28" s="56" t="s">
        <v>70</v>
      </c>
      <c r="D28" s="66" t="s">
        <v>71</v>
      </c>
      <c r="E28" s="47">
        <v>0</v>
      </c>
      <c r="F28" s="47">
        <v>8021.3000000000002</v>
      </c>
      <c r="G28" s="47">
        <v>0</v>
      </c>
      <c r="H28" s="47">
        <v>0</v>
      </c>
      <c r="I28" s="47">
        <v>0</v>
      </c>
      <c r="J28" s="47">
        <v>0</v>
      </c>
      <c r="K28" s="47">
        <f t="shared" si="8"/>
        <v>0</v>
      </c>
      <c r="L28" s="47">
        <f t="shared" si="9"/>
        <v>0</v>
      </c>
      <c r="M28" s="47">
        <f t="shared" si="10"/>
        <v>-8021.3000000000002</v>
      </c>
      <c r="N28" s="47">
        <f t="shared" si="11"/>
        <v>0</v>
      </c>
      <c r="O28" s="49" t="str">
        <f t="shared" si="12"/>
        <v/>
      </c>
      <c r="P28" s="49" t="str">
        <f t="shared" si="13"/>
        <v/>
      </c>
      <c r="Q28" s="49" t="str">
        <f t="shared" si="14"/>
        <v/>
      </c>
      <c r="R28" s="49">
        <f t="shared" si="15"/>
        <v>0</v>
      </c>
      <c r="S28" s="1"/>
      <c r="T28" s="1"/>
      <c r="U28" s="1"/>
      <c r="V28" s="1"/>
      <c r="W28" s="1"/>
      <c r="X28" s="1"/>
      <c r="Y28" s="1"/>
      <c r="Z28" s="1"/>
      <c r="AA28" s="1"/>
    </row>
    <row r="29" s="1" customFormat="1" ht="17.25">
      <c r="A29" s="42"/>
      <c r="B29" s="43"/>
      <c r="C29" s="56" t="s">
        <v>72</v>
      </c>
      <c r="D29" s="66" t="s">
        <v>73</v>
      </c>
      <c r="E29" s="47">
        <f>E30+E32+E31</f>
        <v>264670.17999999999</v>
      </c>
      <c r="F29" s="47">
        <f>F30+F32+F31</f>
        <v>84753.799999999988</v>
      </c>
      <c r="G29" s="47">
        <f>G30+G32+G31</f>
        <v>23577.599999999999</v>
      </c>
      <c r="H29" s="47">
        <f>H30+H32+H31</f>
        <v>5621.6000000000004</v>
      </c>
      <c r="I29" s="47">
        <f>I30+I32+I31</f>
        <v>29794.41</v>
      </c>
      <c r="J29" s="47">
        <f>J30+J32+J31</f>
        <v>2987.4700000000003</v>
      </c>
      <c r="K29" s="47">
        <f t="shared" si="8"/>
        <v>-234875.76999999999</v>
      </c>
      <c r="L29" s="47">
        <f t="shared" si="9"/>
        <v>6216.8100000000013</v>
      </c>
      <c r="M29" s="47">
        <f t="shared" si="10"/>
        <v>-54959.389999999985</v>
      </c>
      <c r="N29" s="47">
        <f t="shared" si="11"/>
        <v>-2634.1300000000001</v>
      </c>
      <c r="O29" s="49">
        <f t="shared" si="12"/>
        <v>0.11257184318989015</v>
      </c>
      <c r="P29" s="49">
        <f t="shared" si="13"/>
        <v>0.53142699587306108</v>
      </c>
      <c r="Q29" s="49">
        <f t="shared" si="14"/>
        <v>1.2636744197882737</v>
      </c>
      <c r="R29" s="49">
        <f t="shared" si="15"/>
        <v>0.35154069788021308</v>
      </c>
      <c r="S29" s="1"/>
      <c r="T29" s="1"/>
      <c r="U29" s="1"/>
      <c r="V29" s="1"/>
      <c r="W29" s="1"/>
      <c r="X29" s="1"/>
      <c r="Y29" s="1"/>
      <c r="Z29" s="1"/>
      <c r="AA29" s="1"/>
    </row>
    <row r="30" s="70" customFormat="1" ht="17.25" customHeight="1">
      <c r="A30" s="71"/>
      <c r="B30" s="60"/>
      <c r="C30" s="72" t="s">
        <v>74</v>
      </c>
      <c r="D30" s="73" t="s">
        <v>75</v>
      </c>
      <c r="E30" s="74">
        <v>252687.48000000001</v>
      </c>
      <c r="F30" s="74">
        <v>45675.099999999999</v>
      </c>
      <c r="G30" s="74">
        <v>9454.2999999999993</v>
      </c>
      <c r="H30" s="74">
        <v>2627.4000000000001</v>
      </c>
      <c r="I30" s="74">
        <v>13286.889999999999</v>
      </c>
      <c r="J30" s="74">
        <v>0</v>
      </c>
      <c r="K30" s="75">
        <f t="shared" si="8"/>
        <v>-239400.59000000003</v>
      </c>
      <c r="L30" s="75">
        <f t="shared" si="9"/>
        <v>3832.5900000000001</v>
      </c>
      <c r="M30" s="75">
        <f t="shared" si="10"/>
        <v>-32388.209999999999</v>
      </c>
      <c r="N30" s="75">
        <f t="shared" si="11"/>
        <v>-2627.4000000000001</v>
      </c>
      <c r="O30" s="76">
        <f t="shared" si="12"/>
        <v>0.052582304433919716</v>
      </c>
      <c r="P30" s="76">
        <f t="shared" si="13"/>
        <v>0</v>
      </c>
      <c r="Q30" s="76">
        <f t="shared" si="14"/>
        <v>1.4053806204584158</v>
      </c>
      <c r="R30" s="76">
        <f t="shared" si="15"/>
        <v>0.2909000746577457</v>
      </c>
      <c r="S30" s="70"/>
      <c r="T30" s="70"/>
      <c r="U30" s="70"/>
      <c r="V30" s="70"/>
      <c r="W30" s="70"/>
      <c r="X30" s="70"/>
      <c r="Y30" s="70"/>
      <c r="Z30" s="70"/>
      <c r="AA30" s="70"/>
    </row>
    <row r="31" s="70" customFormat="1" ht="16.5" customHeight="1">
      <c r="A31" s="71"/>
      <c r="B31" s="60"/>
      <c r="C31" s="72" t="s">
        <v>76</v>
      </c>
      <c r="D31" s="73" t="s">
        <v>77</v>
      </c>
      <c r="E31" s="74"/>
      <c r="F31" s="74">
        <v>481</v>
      </c>
      <c r="G31" s="74">
        <v>301.10000000000002</v>
      </c>
      <c r="H31" s="74">
        <v>0</v>
      </c>
      <c r="I31" s="74">
        <v>0</v>
      </c>
      <c r="J31" s="74">
        <v>0</v>
      </c>
      <c r="K31" s="75">
        <f t="shared" si="8"/>
        <v>0</v>
      </c>
      <c r="L31" s="75">
        <f t="shared" si="9"/>
        <v>-301.10000000000002</v>
      </c>
      <c r="M31" s="75">
        <f t="shared" si="10"/>
        <v>-481</v>
      </c>
      <c r="N31" s="75">
        <f t="shared" si="11"/>
        <v>0</v>
      </c>
      <c r="O31" s="76" t="str">
        <f t="shared" si="12"/>
        <v/>
      </c>
      <c r="P31" s="76" t="str">
        <f t="shared" si="13"/>
        <v/>
      </c>
      <c r="Q31" s="76">
        <f t="shared" si="14"/>
        <v>0</v>
      </c>
      <c r="R31" s="76">
        <f t="shared" si="15"/>
        <v>0</v>
      </c>
      <c r="S31" s="70"/>
      <c r="T31" s="70"/>
      <c r="U31" s="70"/>
      <c r="V31" s="70"/>
      <c r="W31" s="70"/>
      <c r="X31" s="70"/>
      <c r="Y31" s="70"/>
      <c r="Z31" s="70"/>
      <c r="AA31" s="70"/>
    </row>
    <row r="32" s="70" customFormat="1" ht="17.25" customHeight="1">
      <c r="A32" s="71"/>
      <c r="B32" s="60"/>
      <c r="C32" s="72" t="s">
        <v>78</v>
      </c>
      <c r="D32" s="73" t="s">
        <v>79</v>
      </c>
      <c r="E32" s="74">
        <v>11982.700000000001</v>
      </c>
      <c r="F32" s="74">
        <v>38597.699999999997</v>
      </c>
      <c r="G32" s="74">
        <v>13822.200000000001</v>
      </c>
      <c r="H32" s="74">
        <v>2994.1999999999998</v>
      </c>
      <c r="I32" s="74">
        <v>16507.52</v>
      </c>
      <c r="J32" s="74">
        <v>2987.4700000000003</v>
      </c>
      <c r="K32" s="75">
        <f t="shared" si="8"/>
        <v>4524.8199999999997</v>
      </c>
      <c r="L32" s="75">
        <f t="shared" si="9"/>
        <v>2685.3199999999997</v>
      </c>
      <c r="M32" s="75">
        <f t="shared" si="10"/>
        <v>-22090.179999999997</v>
      </c>
      <c r="N32" s="75">
        <f t="shared" si="11"/>
        <v>-6.7299999999995634</v>
      </c>
      <c r="O32" s="76">
        <f t="shared" si="12"/>
        <v>1.3776127250118921</v>
      </c>
      <c r="P32" s="76">
        <f t="shared" si="13"/>
        <v>0.99775232115423163</v>
      </c>
      <c r="Q32" s="76">
        <f t="shared" si="14"/>
        <v>1.1942758750415998</v>
      </c>
      <c r="R32" s="76">
        <f t="shared" si="15"/>
        <v>0.42768144215847065</v>
      </c>
      <c r="S32" s="70"/>
      <c r="T32" s="70"/>
      <c r="U32" s="70"/>
      <c r="V32" s="70"/>
      <c r="W32" s="70"/>
      <c r="X32" s="70"/>
      <c r="Y32" s="70"/>
      <c r="Z32" s="70"/>
      <c r="AA32" s="70"/>
    </row>
    <row r="33" s="58" customFormat="1" ht="14.25">
      <c r="A33" s="59"/>
      <c r="B33" s="77"/>
      <c r="C33" s="59"/>
      <c r="D33" s="61" t="s">
        <v>57</v>
      </c>
      <c r="E33" s="62">
        <f>SUM(E25:E29)</f>
        <v>299134.14000000001</v>
      </c>
      <c r="F33" s="62">
        <f>SUM(F25:F29)</f>
        <v>181999.09999999998</v>
      </c>
      <c r="G33" s="62">
        <f>SUM(G25:G29)</f>
        <v>56909.599999999999</v>
      </c>
      <c r="H33" s="62">
        <f>SUM(H25:H29)</f>
        <v>12168</v>
      </c>
      <c r="I33" s="62">
        <f>SUM(I25:I29)</f>
        <v>63391.910000000003</v>
      </c>
      <c r="J33" s="62">
        <f>SUM(J25:J29)</f>
        <v>10048.029999999999</v>
      </c>
      <c r="K33" s="62">
        <f t="shared" si="8"/>
        <v>-235742.23000000001</v>
      </c>
      <c r="L33" s="62">
        <f t="shared" si="9"/>
        <v>6482.3100000000049</v>
      </c>
      <c r="M33" s="62">
        <f t="shared" si="10"/>
        <v>-118607.18999999997</v>
      </c>
      <c r="N33" s="62">
        <f t="shared" si="11"/>
        <v>-2119.9700000000012</v>
      </c>
      <c r="O33" s="63">
        <f t="shared" si="12"/>
        <v>0.2119180044109977</v>
      </c>
      <c r="P33" s="63">
        <f t="shared" si="13"/>
        <v>0.82577498356344503</v>
      </c>
      <c r="Q33" s="63">
        <f t="shared" si="14"/>
        <v>1.1139053867888722</v>
      </c>
      <c r="R33" s="63">
        <f t="shared" si="15"/>
        <v>0.34830892020894616</v>
      </c>
      <c r="S33" s="58"/>
      <c r="T33" s="58"/>
      <c r="U33" s="58"/>
      <c r="V33" s="58"/>
      <c r="W33" s="58"/>
      <c r="X33" s="58"/>
      <c r="Y33" s="58"/>
      <c r="Z33" s="58"/>
      <c r="AA33" s="58"/>
    </row>
    <row r="34" ht="19.5" customHeight="1">
      <c r="A34" s="42" t="s">
        <v>80</v>
      </c>
      <c r="B34" s="43" t="s">
        <v>40</v>
      </c>
      <c r="C34" s="56" t="s">
        <v>81</v>
      </c>
      <c r="D34" s="66" t="s">
        <v>82</v>
      </c>
      <c r="E34" s="46">
        <v>112413.25</v>
      </c>
      <c r="F34" s="46">
        <v>293156.20000000001</v>
      </c>
      <c r="G34" s="46">
        <v>103800</v>
      </c>
      <c r="H34" s="46">
        <v>5300</v>
      </c>
      <c r="I34" s="46">
        <v>107520.06</v>
      </c>
      <c r="J34" s="46">
        <v>7657.54</v>
      </c>
      <c r="K34" s="47">
        <f t="shared" si="8"/>
        <v>-4893.1900000000023</v>
      </c>
      <c r="L34" s="47">
        <f t="shared" si="9"/>
        <v>3720.0599999999977</v>
      </c>
      <c r="M34" s="47">
        <f t="shared" si="10"/>
        <v>-185636.14000000001</v>
      </c>
      <c r="N34" s="47">
        <f t="shared" si="11"/>
        <v>2357.54</v>
      </c>
      <c r="O34" s="49">
        <f t="shared" si="12"/>
        <v>0.95647141240022859</v>
      </c>
      <c r="P34" s="49">
        <f t="shared" si="13"/>
        <v>1.4448188679245284</v>
      </c>
      <c r="Q34" s="49">
        <f t="shared" si="14"/>
        <v>1.0358387283236994</v>
      </c>
      <c r="R34" s="49">
        <f t="shared" si="15"/>
        <v>0.36676713642761094</v>
      </c>
      <c r="S34" s="1"/>
      <c r="T34" s="1"/>
      <c r="U34" s="1"/>
      <c r="V34" s="1"/>
      <c r="W34" s="1"/>
      <c r="X34" s="1"/>
      <c r="Y34" s="1"/>
      <c r="Z34" s="1"/>
      <c r="AA34" s="1"/>
    </row>
    <row r="35" ht="37.5" customHeight="1">
      <c r="A35" s="42"/>
      <c r="B35" s="43"/>
      <c r="C35" s="44" t="s">
        <v>83</v>
      </c>
      <c r="D35" s="66" t="s">
        <v>84</v>
      </c>
      <c r="E35" s="46">
        <v>14305.059999999999</v>
      </c>
      <c r="F35" s="46">
        <v>100194.10000000001</v>
      </c>
      <c r="G35" s="46">
        <v>45540</v>
      </c>
      <c r="H35" s="46">
        <v>21292</v>
      </c>
      <c r="I35" s="46">
        <v>70323.619999999995</v>
      </c>
      <c r="J35" s="46">
        <v>-2906.8600000000001</v>
      </c>
      <c r="K35" s="47">
        <f t="shared" si="8"/>
        <v>56018.559999999998</v>
      </c>
      <c r="L35" s="47">
        <f t="shared" si="9"/>
        <v>24783.619999999995</v>
      </c>
      <c r="M35" s="47">
        <f t="shared" si="10"/>
        <v>-29870.48000000001</v>
      </c>
      <c r="N35" s="47">
        <f t="shared" si="11"/>
        <v>-24198.860000000001</v>
      </c>
      <c r="O35" s="49">
        <f t="shared" si="12"/>
        <v>4.9159961580028328</v>
      </c>
      <c r="P35" s="49">
        <f t="shared" si="13"/>
        <v>-0.13652357693030245</v>
      </c>
      <c r="Q35" s="49">
        <f t="shared" si="14"/>
        <v>1.5442165129556433</v>
      </c>
      <c r="R35" s="49">
        <f t="shared" si="15"/>
        <v>0.70187386283224251</v>
      </c>
      <c r="S35" s="1"/>
      <c r="T35" s="1"/>
      <c r="U35" s="1"/>
      <c r="V35" s="1"/>
      <c r="W35" s="1"/>
      <c r="X35" s="1"/>
      <c r="Y35" s="1"/>
      <c r="Z35" s="1"/>
      <c r="AA35" s="1"/>
    </row>
    <row r="36" ht="34.5">
      <c r="A36" s="42"/>
      <c r="B36" s="43"/>
      <c r="C36" s="44" t="s">
        <v>85</v>
      </c>
      <c r="D36" s="57" t="s">
        <v>86</v>
      </c>
      <c r="E36" s="46">
        <v>15113.040000000001</v>
      </c>
      <c r="F36" s="46">
        <v>53573.900000000001</v>
      </c>
      <c r="G36" s="46">
        <v>19053</v>
      </c>
      <c r="H36" s="46">
        <v>639</v>
      </c>
      <c r="I36" s="46">
        <v>24827.669999999998</v>
      </c>
      <c r="J36" s="46">
        <v>220.88</v>
      </c>
      <c r="K36" s="47">
        <f t="shared" si="8"/>
        <v>9714.6299999999974</v>
      </c>
      <c r="L36" s="47">
        <f t="shared" si="9"/>
        <v>5774.6699999999983</v>
      </c>
      <c r="M36" s="47">
        <f t="shared" si="10"/>
        <v>-28746.230000000003</v>
      </c>
      <c r="N36" s="47">
        <f t="shared" si="11"/>
        <v>-418.12</v>
      </c>
      <c r="O36" s="49">
        <f t="shared" si="12"/>
        <v>1.6427978752123991</v>
      </c>
      <c r="P36" s="49">
        <f t="shared" si="13"/>
        <v>0.34566510172143972</v>
      </c>
      <c r="Q36" s="49">
        <f t="shared" si="14"/>
        <v>1.303084553613604</v>
      </c>
      <c r="R36" s="49">
        <f t="shared" si="15"/>
        <v>0.46342846050035552</v>
      </c>
      <c r="S36" s="1"/>
      <c r="T36" s="1"/>
      <c r="U36" s="1"/>
      <c r="V36" s="1"/>
      <c r="W36" s="1"/>
      <c r="X36" s="1"/>
      <c r="Y36" s="1"/>
      <c r="Z36" s="1"/>
      <c r="AA36" s="1"/>
    </row>
    <row r="37" ht="40.5" customHeight="1">
      <c r="A37" s="42"/>
      <c r="B37" s="43"/>
      <c r="C37" s="44" t="s">
        <v>87</v>
      </c>
      <c r="D37" s="66" t="s">
        <v>88</v>
      </c>
      <c r="E37" s="46">
        <v>402989.02000000002</v>
      </c>
      <c r="F37" s="46">
        <v>115809.2</v>
      </c>
      <c r="G37" s="46">
        <v>4524.6000000000004</v>
      </c>
      <c r="H37" s="46">
        <v>0</v>
      </c>
      <c r="I37" s="46">
        <v>10778.75</v>
      </c>
      <c r="J37" s="46">
        <v>0</v>
      </c>
      <c r="K37" s="47">
        <f t="shared" si="8"/>
        <v>-392210.27000000002</v>
      </c>
      <c r="L37" s="47">
        <f t="shared" si="9"/>
        <v>6254.1499999999996</v>
      </c>
      <c r="M37" s="47">
        <f t="shared" si="10"/>
        <v>-105030.45</v>
      </c>
      <c r="N37" s="47">
        <f t="shared" si="11"/>
        <v>0</v>
      </c>
      <c r="O37" s="49">
        <f t="shared" si="12"/>
        <v>0.026747006655417061</v>
      </c>
      <c r="P37" s="49" t="str">
        <f t="shared" si="13"/>
        <v/>
      </c>
      <c r="Q37" s="49">
        <f t="shared" si="14"/>
        <v>2.382254784953366</v>
      </c>
      <c r="R37" s="49">
        <f t="shared" si="15"/>
        <v>0.093073348231401301</v>
      </c>
      <c r="S37" s="1"/>
      <c r="T37" s="1"/>
      <c r="U37" s="1"/>
      <c r="V37" s="1"/>
      <c r="W37" s="1"/>
      <c r="X37" s="1"/>
      <c r="Y37" s="1"/>
      <c r="Z37" s="1"/>
      <c r="AA37" s="1"/>
    </row>
    <row r="38" ht="17.25">
      <c r="A38" s="42"/>
      <c r="B38" s="43"/>
      <c r="C38" s="44" t="s">
        <v>89</v>
      </c>
      <c r="D38" s="57" t="s">
        <v>90</v>
      </c>
      <c r="E38" s="46">
        <v>2870.8599999999997</v>
      </c>
      <c r="F38" s="46">
        <v>3436.3000000000002</v>
      </c>
      <c r="G38" s="46">
        <v>415</v>
      </c>
      <c r="H38" s="46">
        <v>0</v>
      </c>
      <c r="I38" s="46">
        <v>1950.2800000000002</v>
      </c>
      <c r="J38" s="46">
        <v>-82.799999999999997</v>
      </c>
      <c r="K38" s="47">
        <f t="shared" si="8"/>
        <v>-920.57999999999947</v>
      </c>
      <c r="L38" s="47">
        <f t="shared" si="9"/>
        <v>1535.2800000000002</v>
      </c>
      <c r="M38" s="47">
        <f t="shared" si="10"/>
        <v>-1486.02</v>
      </c>
      <c r="N38" s="47">
        <f t="shared" si="11"/>
        <v>-82.799999999999997</v>
      </c>
      <c r="O38" s="49">
        <f t="shared" si="12"/>
        <v>0.67933650543739521</v>
      </c>
      <c r="P38" s="49" t="str">
        <f t="shared" si="13"/>
        <v/>
      </c>
      <c r="Q38" s="49">
        <f t="shared" si="14"/>
        <v>4.6994698795180732</v>
      </c>
      <c r="R38" s="49">
        <f t="shared" si="15"/>
        <v>0.56755230916974653</v>
      </c>
      <c r="S38" s="1"/>
      <c r="T38" s="1"/>
      <c r="U38" s="1"/>
      <c r="V38" s="1"/>
      <c r="W38" s="1"/>
      <c r="X38" s="1"/>
      <c r="Y38" s="1"/>
      <c r="Z38" s="1"/>
      <c r="AA38" s="1"/>
    </row>
    <row r="39" ht="17.25">
      <c r="A39" s="42"/>
      <c r="B39" s="43"/>
      <c r="C39" s="44" t="s">
        <v>91</v>
      </c>
      <c r="D39" s="57" t="s">
        <v>92</v>
      </c>
      <c r="E39" s="46">
        <v>104.41999999999999</v>
      </c>
      <c r="F39" s="46">
        <v>0</v>
      </c>
      <c r="G39" s="46">
        <v>0</v>
      </c>
      <c r="H39" s="46">
        <v>0</v>
      </c>
      <c r="I39" s="46">
        <v>237.05000000000001</v>
      </c>
      <c r="J39" s="46">
        <v>13.23</v>
      </c>
      <c r="K39" s="47">
        <f t="shared" si="8"/>
        <v>132.63000000000002</v>
      </c>
      <c r="L39" s="47">
        <f t="shared" si="9"/>
        <v>237.05000000000001</v>
      </c>
      <c r="M39" s="47">
        <f t="shared" si="10"/>
        <v>237.05000000000001</v>
      </c>
      <c r="N39" s="47">
        <f t="shared" si="11"/>
        <v>13.23</v>
      </c>
      <c r="O39" s="49">
        <f t="shared" si="12"/>
        <v>2.270158973376748</v>
      </c>
      <c r="P39" s="49" t="str">
        <f t="shared" si="13"/>
        <v/>
      </c>
      <c r="Q39" s="49" t="str">
        <f t="shared" si="14"/>
        <v/>
      </c>
      <c r="R39" s="49" t="str">
        <f t="shared" si="15"/>
        <v/>
      </c>
      <c r="S39" s="1"/>
      <c r="T39" s="1"/>
      <c r="U39" s="1"/>
      <c r="V39" s="1"/>
      <c r="W39" s="1"/>
      <c r="X39" s="1"/>
      <c r="Y39" s="1"/>
      <c r="Z39" s="1"/>
      <c r="AA39" s="1"/>
    </row>
    <row r="40" ht="34.5">
      <c r="A40" s="42"/>
      <c r="B40" s="43"/>
      <c r="C40" s="56" t="s">
        <v>93</v>
      </c>
      <c r="D40" s="66" t="s">
        <v>94</v>
      </c>
      <c r="E40" s="47">
        <v>57196.480000000003</v>
      </c>
      <c r="F40" s="47">
        <v>202788.70000000001</v>
      </c>
      <c r="G40" s="47">
        <v>71030</v>
      </c>
      <c r="H40" s="47">
        <v>18500</v>
      </c>
      <c r="I40" s="47">
        <v>69202.240000000005</v>
      </c>
      <c r="J40" s="47">
        <v>4298.6500000000005</v>
      </c>
      <c r="K40" s="47">
        <f t="shared" si="8"/>
        <v>12005.760000000002</v>
      </c>
      <c r="L40" s="47">
        <f t="shared" si="9"/>
        <v>-1827.7599999999948</v>
      </c>
      <c r="M40" s="47">
        <f t="shared" si="10"/>
        <v>-133586.46000000002</v>
      </c>
      <c r="N40" s="47">
        <f t="shared" si="11"/>
        <v>-14201.349999999999</v>
      </c>
      <c r="O40" s="49">
        <f t="shared" si="12"/>
        <v>1.2099038262494475</v>
      </c>
      <c r="P40" s="49">
        <f t="shared" si="13"/>
        <v>0.23235945945945949</v>
      </c>
      <c r="Q40" s="49">
        <f t="shared" si="14"/>
        <v>0.97426777417992405</v>
      </c>
      <c r="R40" s="49">
        <f t="shared" si="15"/>
        <v>0.34125293963618292</v>
      </c>
      <c r="S40" s="1"/>
      <c r="T40" s="1"/>
      <c r="U40" s="1"/>
      <c r="V40" s="1"/>
      <c r="W40" s="1"/>
      <c r="X40" s="1"/>
      <c r="Y40" s="1"/>
      <c r="Z40" s="1"/>
      <c r="AA40" s="1"/>
    </row>
    <row r="41" ht="34.5">
      <c r="A41" s="42"/>
      <c r="B41" s="43"/>
      <c r="C41" s="56" t="s">
        <v>95</v>
      </c>
      <c r="D41" s="66" t="s">
        <v>96</v>
      </c>
      <c r="E41" s="47">
        <v>0</v>
      </c>
      <c r="F41" s="47">
        <v>0</v>
      </c>
      <c r="G41" s="47">
        <v>0</v>
      </c>
      <c r="H41" s="47">
        <v>0</v>
      </c>
      <c r="I41" s="47">
        <v>12263.459999999999</v>
      </c>
      <c r="J41" s="47">
        <v>1062.46</v>
      </c>
      <c r="K41" s="47">
        <f t="shared" si="8"/>
        <v>12263.459999999999</v>
      </c>
      <c r="L41" s="47">
        <f t="shared" si="9"/>
        <v>12263.459999999999</v>
      </c>
      <c r="M41" s="47">
        <f t="shared" si="10"/>
        <v>12263.459999999999</v>
      </c>
      <c r="N41" s="47">
        <f t="shared" si="11"/>
        <v>1062.46</v>
      </c>
      <c r="O41" s="49" t="str">
        <f t="shared" si="12"/>
        <v/>
      </c>
      <c r="P41" s="49" t="str">
        <f t="shared" si="13"/>
        <v/>
      </c>
      <c r="Q41" s="49" t="str">
        <f t="shared" si="14"/>
        <v/>
      </c>
      <c r="R41" s="49" t="str">
        <f t="shared" si="15"/>
        <v/>
      </c>
      <c r="S41" s="1"/>
      <c r="T41" s="1"/>
      <c r="U41" s="1"/>
      <c r="V41" s="1"/>
      <c r="W41" s="1"/>
      <c r="X41" s="1"/>
      <c r="Y41" s="1"/>
      <c r="Z41" s="1"/>
      <c r="AA41" s="1"/>
    </row>
    <row r="42" ht="34.5">
      <c r="A42" s="42"/>
      <c r="B42" s="43"/>
      <c r="C42" s="56" t="s">
        <v>97</v>
      </c>
      <c r="D42" s="66" t="s">
        <v>98</v>
      </c>
      <c r="E42" s="47">
        <v>70837.479999999996</v>
      </c>
      <c r="F42" s="47">
        <v>96901.899999999994</v>
      </c>
      <c r="G42" s="47">
        <v>28100</v>
      </c>
      <c r="H42" s="47">
        <v>7750</v>
      </c>
      <c r="I42" s="47">
        <v>31215.549999999999</v>
      </c>
      <c r="J42" s="47">
        <v>5831.71</v>
      </c>
      <c r="K42" s="47">
        <f t="shared" si="8"/>
        <v>-39621.929999999993</v>
      </c>
      <c r="L42" s="47">
        <f t="shared" si="9"/>
        <v>3115.5499999999993</v>
      </c>
      <c r="M42" s="47">
        <f t="shared" si="10"/>
        <v>-65686.349999999991</v>
      </c>
      <c r="N42" s="47">
        <f t="shared" si="11"/>
        <v>-1918.29</v>
      </c>
      <c r="O42" s="49">
        <f t="shared" si="12"/>
        <v>0.4406643206393</v>
      </c>
      <c r="P42" s="49">
        <f t="shared" si="13"/>
        <v>0.75247870967741937</v>
      </c>
      <c r="Q42" s="49">
        <f t="shared" si="14"/>
        <v>1.110873665480427</v>
      </c>
      <c r="R42" s="49">
        <f t="shared" si="15"/>
        <v>0.3221355824808389</v>
      </c>
      <c r="S42" s="1"/>
      <c r="T42" s="1"/>
      <c r="U42" s="1"/>
      <c r="V42" s="1"/>
      <c r="W42" s="1"/>
      <c r="X42" s="1"/>
      <c r="Y42" s="1"/>
      <c r="Z42" s="1"/>
      <c r="AA42" s="1"/>
    </row>
    <row r="43" ht="44.25" customHeight="1">
      <c r="A43" s="42"/>
      <c r="B43" s="43"/>
      <c r="C43" s="56" t="s">
        <v>99</v>
      </c>
      <c r="D43" s="66" t="s">
        <v>100</v>
      </c>
      <c r="E43" s="47">
        <v>127.01000000000001</v>
      </c>
      <c r="F43" s="47">
        <v>0</v>
      </c>
      <c r="G43" s="47">
        <v>0</v>
      </c>
      <c r="H43" s="47">
        <v>0</v>
      </c>
      <c r="I43" s="47">
        <v>3764.7399999999998</v>
      </c>
      <c r="J43" s="47">
        <v>0</v>
      </c>
      <c r="K43" s="47">
        <f t="shared" si="8"/>
        <v>3637.7299999999996</v>
      </c>
      <c r="L43" s="47">
        <f t="shared" si="9"/>
        <v>3764.7399999999998</v>
      </c>
      <c r="M43" s="47">
        <f t="shared" si="10"/>
        <v>3764.7399999999998</v>
      </c>
      <c r="N43" s="47">
        <f t="shared" si="11"/>
        <v>0</v>
      </c>
      <c r="O43" s="49">
        <f t="shared" si="12"/>
        <v>29.641288087552159</v>
      </c>
      <c r="P43" s="49" t="str">
        <f t="shared" si="13"/>
        <v/>
      </c>
      <c r="Q43" s="49" t="str">
        <f t="shared" si="14"/>
        <v/>
      </c>
      <c r="R43" s="49"/>
      <c r="S43" s="1"/>
      <c r="T43" s="1"/>
      <c r="U43" s="1"/>
      <c r="V43" s="1"/>
      <c r="W43" s="1"/>
      <c r="X43" s="1"/>
      <c r="Y43" s="1"/>
      <c r="Z43" s="1"/>
      <c r="AA43" s="1"/>
    </row>
    <row r="44" ht="17.25">
      <c r="A44" s="42"/>
      <c r="B44" s="43"/>
      <c r="C44" s="44" t="s">
        <v>55</v>
      </c>
      <c r="D44" s="57" t="s">
        <v>56</v>
      </c>
      <c r="E44" s="47">
        <v>6092.5099999999993</v>
      </c>
      <c r="F44" s="47">
        <v>12977.999999999998</v>
      </c>
      <c r="G44" s="47">
        <v>3302</v>
      </c>
      <c r="H44" s="47">
        <v>0</v>
      </c>
      <c r="I44" s="47">
        <v>3317.1199999999999</v>
      </c>
      <c r="J44" s="47">
        <v>506.12</v>
      </c>
      <c r="K44" s="47">
        <f t="shared" si="8"/>
        <v>-2775.3899999999994</v>
      </c>
      <c r="L44" s="47">
        <f t="shared" si="9"/>
        <v>15.119999999999891</v>
      </c>
      <c r="M44" s="47">
        <f t="shared" si="10"/>
        <v>-9660.8799999999974</v>
      </c>
      <c r="N44" s="47">
        <f t="shared" si="11"/>
        <v>506.12</v>
      </c>
      <c r="O44" s="49">
        <f t="shared" si="12"/>
        <v>0.54445868779862494</v>
      </c>
      <c r="P44" s="49" t="str">
        <f t="shared" si="13"/>
        <v/>
      </c>
      <c r="Q44" s="49">
        <f t="shared" si="14"/>
        <v>1.0045790430042398</v>
      </c>
      <c r="R44" s="49">
        <f t="shared" si="15"/>
        <v>0.25559562336261366</v>
      </c>
      <c r="S44" s="1"/>
      <c r="T44" s="1"/>
      <c r="U44" s="1"/>
      <c r="V44" s="1"/>
      <c r="W44" s="1"/>
      <c r="X44" s="1"/>
      <c r="Y44" s="1"/>
      <c r="Z44" s="1"/>
      <c r="AA44" s="1"/>
    </row>
    <row r="45" ht="34.5">
      <c r="A45" s="42"/>
      <c r="B45" s="43"/>
      <c r="C45" s="44" t="s">
        <v>101</v>
      </c>
      <c r="D45" s="57" t="s">
        <v>102</v>
      </c>
      <c r="E45" s="47">
        <v>24247.689999999999</v>
      </c>
      <c r="F45" s="47">
        <v>68465.100000000006</v>
      </c>
      <c r="G45" s="47">
        <v>22484.5</v>
      </c>
      <c r="H45" s="47">
        <v>3661</v>
      </c>
      <c r="I45" s="47">
        <v>29528.73</v>
      </c>
      <c r="J45" s="47">
        <v>5270.1400000000003</v>
      </c>
      <c r="K45" s="47">
        <f t="shared" si="8"/>
        <v>5281.0400000000009</v>
      </c>
      <c r="L45" s="47">
        <f t="shared" si="9"/>
        <v>7044.2299999999996</v>
      </c>
      <c r="M45" s="47">
        <f t="shared" si="10"/>
        <v>-38936.37000000001</v>
      </c>
      <c r="N45" s="47">
        <f t="shared" si="11"/>
        <v>1609.1400000000003</v>
      </c>
      <c r="O45" s="49">
        <f t="shared" si="12"/>
        <v>1.2177955920749564</v>
      </c>
      <c r="P45" s="49">
        <f t="shared" si="13"/>
        <v>1.4395356459983613</v>
      </c>
      <c r="Q45" s="49">
        <f t="shared" si="14"/>
        <v>1.3132927127576774</v>
      </c>
      <c r="R45" s="49">
        <f t="shared" si="15"/>
        <v>0.43129609100110855</v>
      </c>
      <c r="S45" s="1"/>
      <c r="T45" s="1"/>
      <c r="U45" s="1"/>
      <c r="V45" s="1"/>
      <c r="W45" s="1"/>
      <c r="X45" s="1"/>
      <c r="Y45" s="1"/>
      <c r="Z45" s="1"/>
      <c r="AA45" s="1"/>
    </row>
    <row r="46" s="78" customFormat="1" ht="14.25">
      <c r="A46" s="59"/>
      <c r="B46" s="77"/>
      <c r="C46" s="79"/>
      <c r="D46" s="61" t="s">
        <v>57</v>
      </c>
      <c r="E46" s="80">
        <f>SUM(E34:E45)</f>
        <v>706296.81999999995</v>
      </c>
      <c r="F46" s="80">
        <f>SUM(F34:F45)</f>
        <v>947303.40000000014</v>
      </c>
      <c r="G46" s="80">
        <f>SUM(G34:G45)</f>
        <v>298249.09999999998</v>
      </c>
      <c r="H46" s="80">
        <f>SUM(H34:H45)</f>
        <v>57142</v>
      </c>
      <c r="I46" s="80">
        <f>SUM(I34:I45)</f>
        <v>364929.26999999996</v>
      </c>
      <c r="J46" s="80">
        <f>SUM(J34:J45)</f>
        <v>21871.069999999996</v>
      </c>
      <c r="K46" s="80">
        <f>SUM(K34:K45)</f>
        <v>-341367.55000000005</v>
      </c>
      <c r="L46" s="80">
        <f t="shared" si="9"/>
        <v>66680.169999999984</v>
      </c>
      <c r="M46" s="80">
        <f>SUM(M34:M45)</f>
        <v>-582374.13000000012</v>
      </c>
      <c r="N46" s="80">
        <f>SUM(N34:N45)</f>
        <v>-35270.93</v>
      </c>
      <c r="O46" s="63">
        <f t="shared" si="12"/>
        <v>0.51667975795218779</v>
      </c>
      <c r="P46" s="63">
        <f t="shared" si="13"/>
        <v>0.38274946624199357</v>
      </c>
      <c r="Q46" s="63">
        <f t="shared" si="14"/>
        <v>1.223572074484047</v>
      </c>
      <c r="R46" s="63">
        <f t="shared" si="15"/>
        <v>0.38522955792199193</v>
      </c>
      <c r="S46" s="78"/>
      <c r="T46" s="78"/>
      <c r="U46" s="78"/>
      <c r="V46" s="78"/>
      <c r="W46" s="78"/>
      <c r="X46" s="78"/>
      <c r="Y46" s="78"/>
      <c r="Z46" s="78"/>
      <c r="AA46" s="78"/>
    </row>
    <row r="47" ht="17.25">
      <c r="A47" s="42" t="s">
        <v>103</v>
      </c>
      <c r="B47" s="43" t="s">
        <v>104</v>
      </c>
      <c r="C47" s="44" t="s">
        <v>105</v>
      </c>
      <c r="D47" s="57" t="s">
        <v>106</v>
      </c>
      <c r="E47" s="46">
        <v>269753.81</v>
      </c>
      <c r="F47" s="46">
        <v>653882.09999999998</v>
      </c>
      <c r="G47" s="46">
        <v>297355.09999999998</v>
      </c>
      <c r="H47" s="46">
        <v>54074.400000000001</v>
      </c>
      <c r="I47" s="46">
        <v>284515.91999999998</v>
      </c>
      <c r="J47" s="46">
        <v>51927.849999999999</v>
      </c>
      <c r="K47" s="47">
        <f t="shared" ref="K47:K78" si="16">I47-E47</f>
        <v>14762.109999999986</v>
      </c>
      <c r="L47" s="47">
        <f t="shared" si="9"/>
        <v>-12839.179999999993</v>
      </c>
      <c r="M47" s="47">
        <f t="shared" ref="M47:M78" si="17">I47-F47</f>
        <v>-369366.17999999999</v>
      </c>
      <c r="N47" s="47">
        <f t="shared" ref="N47:N78" si="18">J47-H47</f>
        <v>-2146.5500000000029</v>
      </c>
      <c r="O47" s="49">
        <f t="shared" si="12"/>
        <v>1.0547243799818804</v>
      </c>
      <c r="P47" s="49">
        <f t="shared" si="13"/>
        <v>0.96030376666222828</v>
      </c>
      <c r="Q47" s="49">
        <f t="shared" si="14"/>
        <v>0.95682206224140764</v>
      </c>
      <c r="R47" s="49">
        <f t="shared" si="15"/>
        <v>0.43511807403811786</v>
      </c>
      <c r="S47" s="1"/>
      <c r="T47" s="1"/>
      <c r="U47" s="1"/>
      <c r="V47" s="1"/>
      <c r="W47" s="1"/>
      <c r="X47" s="1"/>
      <c r="Y47" s="1"/>
      <c r="Z47" s="1"/>
      <c r="AA47" s="1"/>
    </row>
    <row r="48" ht="17.25">
      <c r="A48" s="42"/>
      <c r="B48" s="43"/>
      <c r="C48" s="44" t="s">
        <v>107</v>
      </c>
      <c r="D48" s="57" t="s">
        <v>108</v>
      </c>
      <c r="E48" s="46">
        <v>174908.04000000001</v>
      </c>
      <c r="F48" s="46">
        <v>423200.79999999999</v>
      </c>
      <c r="G48" s="46">
        <v>191843</v>
      </c>
      <c r="H48" s="46">
        <v>33923.599999999999</v>
      </c>
      <c r="I48" s="46">
        <v>210054.92999999999</v>
      </c>
      <c r="J48" s="46">
        <v>35281.910000000003</v>
      </c>
      <c r="K48" s="47">
        <f t="shared" si="16"/>
        <v>35146.889999999985</v>
      </c>
      <c r="L48" s="47">
        <f t="shared" si="9"/>
        <v>18211.929999999993</v>
      </c>
      <c r="M48" s="47">
        <f t="shared" si="17"/>
        <v>-213145.87</v>
      </c>
      <c r="N48" s="47">
        <f t="shared" si="18"/>
        <v>1358.3100000000049</v>
      </c>
      <c r="O48" s="49">
        <f t="shared" si="12"/>
        <v>1.2009449651371085</v>
      </c>
      <c r="P48" s="49">
        <f t="shared" si="13"/>
        <v>1.0400402669527999</v>
      </c>
      <c r="Q48" s="49">
        <f t="shared" si="14"/>
        <v>1.0949314283033522</v>
      </c>
      <c r="R48" s="49">
        <f t="shared" si="15"/>
        <v>0.49634814017364809</v>
      </c>
      <c r="S48" s="1"/>
      <c r="T48" s="1"/>
      <c r="U48" s="1"/>
      <c r="V48" s="1"/>
      <c r="W48" s="1"/>
      <c r="X48" s="1"/>
      <c r="Y48" s="1"/>
      <c r="Z48" s="1"/>
      <c r="AA48" s="1"/>
    </row>
    <row r="49" ht="34.5">
      <c r="A49" s="42"/>
      <c r="B49" s="43"/>
      <c r="C49" s="44" t="s">
        <v>109</v>
      </c>
      <c r="D49" s="57" t="s">
        <v>110</v>
      </c>
      <c r="E49" s="46">
        <v>1601050.6000000001</v>
      </c>
      <c r="F49" s="46">
        <v>4515290.5999999996</v>
      </c>
      <c r="G49" s="46">
        <v>1724637.8</v>
      </c>
      <c r="H49" s="46">
        <v>395217.79999999999</v>
      </c>
      <c r="I49" s="46">
        <v>1683600.3100000001</v>
      </c>
      <c r="J49" s="46">
        <v>338434.56</v>
      </c>
      <c r="K49" s="47">
        <f t="shared" si="16"/>
        <v>82549.709999999963</v>
      </c>
      <c r="L49" s="47">
        <f t="shared" si="9"/>
        <v>-41037.489999999991</v>
      </c>
      <c r="M49" s="47">
        <f t="shared" si="17"/>
        <v>-2831690.2899999996</v>
      </c>
      <c r="N49" s="48">
        <f t="shared" si="18"/>
        <v>-56783.239999999991</v>
      </c>
      <c r="O49" s="49">
        <f t="shared" si="12"/>
        <v>1.0515597133532195</v>
      </c>
      <c r="P49" s="49">
        <f t="shared" si="13"/>
        <v>0.85632418377917185</v>
      </c>
      <c r="Q49" s="49">
        <f t="shared" si="14"/>
        <v>0.97620515449678769</v>
      </c>
      <c r="R49" s="49">
        <f t="shared" si="15"/>
        <v>0.37286643521903112</v>
      </c>
      <c r="S49" s="1"/>
      <c r="T49" s="1"/>
      <c r="U49" s="1"/>
      <c r="V49" s="1"/>
      <c r="W49" s="1"/>
      <c r="X49" s="1"/>
      <c r="Y49" s="1"/>
      <c r="Z49" s="1"/>
      <c r="AA49" s="1"/>
    </row>
    <row r="50" ht="34.5">
      <c r="A50" s="42"/>
      <c r="B50" s="43"/>
      <c r="C50" s="44" t="s">
        <v>111</v>
      </c>
      <c r="D50" s="57" t="s">
        <v>112</v>
      </c>
      <c r="E50" s="46">
        <v>344.23000000000002</v>
      </c>
      <c r="F50" s="46">
        <v>4371.8000000000002</v>
      </c>
      <c r="G50" s="46">
        <v>1105</v>
      </c>
      <c r="H50" s="46">
        <v>472.5</v>
      </c>
      <c r="I50" s="46">
        <v>980.07000000000005</v>
      </c>
      <c r="J50" s="46">
        <v>340.10000000000002</v>
      </c>
      <c r="K50" s="47">
        <f t="shared" si="16"/>
        <v>635.84000000000003</v>
      </c>
      <c r="L50" s="47">
        <f t="shared" si="9"/>
        <v>-124.92999999999995</v>
      </c>
      <c r="M50" s="47">
        <f t="shared" si="17"/>
        <v>-3391.73</v>
      </c>
      <c r="N50" s="47">
        <f t="shared" si="18"/>
        <v>-132.39999999999998</v>
      </c>
      <c r="O50" s="49">
        <f t="shared" si="12"/>
        <v>2.8471370885744998</v>
      </c>
      <c r="P50" s="49">
        <f t="shared" si="13"/>
        <v>0.71978835978835987</v>
      </c>
      <c r="Q50" s="49">
        <f t="shared" si="14"/>
        <v>0.88694117647058823</v>
      </c>
      <c r="R50" s="49">
        <f t="shared" si="15"/>
        <v>0.22417997163639691</v>
      </c>
      <c r="S50" s="1"/>
      <c r="T50" s="1"/>
      <c r="U50" s="1"/>
      <c r="V50" s="1"/>
      <c r="W50" s="1"/>
      <c r="X50" s="1"/>
      <c r="Y50" s="1"/>
      <c r="Z50" s="1"/>
      <c r="AA50" s="1"/>
    </row>
    <row r="51" s="58" customFormat="1" ht="14.25">
      <c r="A51" s="59"/>
      <c r="B51" s="60"/>
      <c r="C51" s="59"/>
      <c r="D51" s="61" t="s">
        <v>57</v>
      </c>
      <c r="E51" s="62">
        <f>SUM(E47:E50)</f>
        <v>2046056.6800000002</v>
      </c>
      <c r="F51" s="62">
        <f>SUM(F47:F50)</f>
        <v>5596745.2999999998</v>
      </c>
      <c r="G51" s="62">
        <f>SUM(G47:G50)</f>
        <v>2214940.8999999999</v>
      </c>
      <c r="H51" s="62">
        <f>SUM(H47:H50)</f>
        <v>483688.29999999999</v>
      </c>
      <c r="I51" s="62">
        <f>SUM(I47:I50)</f>
        <v>2179151.23</v>
      </c>
      <c r="J51" s="62">
        <f>SUM(J47:J50)</f>
        <v>425984.41999999998</v>
      </c>
      <c r="K51" s="62">
        <f t="shared" si="16"/>
        <v>133094.54999999981</v>
      </c>
      <c r="L51" s="62">
        <f t="shared" si="9"/>
        <v>-35789.669999999925</v>
      </c>
      <c r="M51" s="62">
        <f t="shared" si="17"/>
        <v>-3417594.0699999998</v>
      </c>
      <c r="N51" s="62">
        <f t="shared" si="18"/>
        <v>-57703.880000000005</v>
      </c>
      <c r="O51" s="63">
        <f t="shared" si="12"/>
        <v>1.065049297656798</v>
      </c>
      <c r="P51" s="63">
        <f t="shared" si="13"/>
        <v>0.88070027743073376</v>
      </c>
      <c r="Q51" s="63">
        <f t="shared" si="14"/>
        <v>0.98384170430913076</v>
      </c>
      <c r="R51" s="63">
        <f t="shared" si="15"/>
        <v>0.38936044311325013</v>
      </c>
      <c r="S51" s="58"/>
      <c r="T51" s="58"/>
      <c r="U51" s="58"/>
      <c r="V51" s="58"/>
      <c r="W51" s="58"/>
      <c r="X51" s="58"/>
      <c r="Y51" s="58"/>
      <c r="Z51" s="58"/>
      <c r="AA51" s="58"/>
    </row>
    <row r="52" ht="17.25">
      <c r="A52" s="64">
        <v>991</v>
      </c>
      <c r="B52" s="43" t="s">
        <v>113</v>
      </c>
      <c r="C52" s="56" t="s">
        <v>68</v>
      </c>
      <c r="D52" s="66" t="s">
        <v>114</v>
      </c>
      <c r="E52" s="46">
        <v>26029.43</v>
      </c>
      <c r="F52" s="46">
        <v>66470.800000000003</v>
      </c>
      <c r="G52" s="46">
        <v>26300</v>
      </c>
      <c r="H52" s="46">
        <v>5200</v>
      </c>
      <c r="I52" s="46">
        <v>26679.200000000001</v>
      </c>
      <c r="J52" s="46">
        <v>5163.8400000000001</v>
      </c>
      <c r="K52" s="47">
        <f t="shared" si="16"/>
        <v>649.77000000000044</v>
      </c>
      <c r="L52" s="47">
        <f t="shared" si="9"/>
        <v>379.20000000000073</v>
      </c>
      <c r="M52" s="47">
        <f t="shared" si="17"/>
        <v>-39791.600000000006</v>
      </c>
      <c r="N52" s="47">
        <f t="shared" si="18"/>
        <v>-36.159999999999854</v>
      </c>
      <c r="O52" s="49">
        <f t="shared" si="12"/>
        <v>1.0249628977661056</v>
      </c>
      <c r="P52" s="49">
        <f t="shared" si="13"/>
        <v>0.99304615384615391</v>
      </c>
      <c r="Q52" s="49">
        <f t="shared" si="14"/>
        <v>1.0144182509505704</v>
      </c>
      <c r="R52" s="49">
        <f t="shared" si="15"/>
        <v>0.40136721688320287</v>
      </c>
      <c r="S52" s="1"/>
      <c r="T52" s="1"/>
      <c r="U52" s="1"/>
      <c r="V52" s="1"/>
      <c r="W52" s="1"/>
      <c r="X52" s="1"/>
      <c r="Y52" s="1"/>
      <c r="Z52" s="1"/>
      <c r="AA52" s="1"/>
    </row>
    <row r="53" ht="17.25">
      <c r="A53" s="67"/>
      <c r="B53" s="43"/>
      <c r="C53" s="44" t="s">
        <v>115</v>
      </c>
      <c r="D53" s="57" t="s">
        <v>116</v>
      </c>
      <c r="E53" s="46">
        <v>5299.6099999999997</v>
      </c>
      <c r="F53" s="46">
        <v>0</v>
      </c>
      <c r="G53" s="46">
        <v>0</v>
      </c>
      <c r="H53" s="46">
        <v>0</v>
      </c>
      <c r="I53" s="46">
        <v>1813.8399999999999</v>
      </c>
      <c r="J53" s="46">
        <v>0</v>
      </c>
      <c r="K53" s="47">
        <f t="shared" si="16"/>
        <v>-3485.7699999999995</v>
      </c>
      <c r="L53" s="47">
        <f t="shared" si="9"/>
        <v>1813.8399999999999</v>
      </c>
      <c r="M53" s="47">
        <f t="shared" si="17"/>
        <v>1813.8399999999999</v>
      </c>
      <c r="N53" s="47">
        <f t="shared" si="18"/>
        <v>0</v>
      </c>
      <c r="O53" s="49">
        <f t="shared" si="12"/>
        <v>0.34225914737122165</v>
      </c>
      <c r="P53" s="49" t="str">
        <f t="shared" si="13"/>
        <v/>
      </c>
      <c r="Q53" s="49" t="str">
        <f t="shared" si="14"/>
        <v/>
      </c>
      <c r="R53" s="49" t="str">
        <f t="shared" si="15"/>
        <v/>
      </c>
      <c r="S53" s="1"/>
      <c r="T53" s="1"/>
      <c r="U53" s="1"/>
      <c r="V53" s="1"/>
      <c r="W53" s="1"/>
      <c r="X53" s="1"/>
      <c r="Y53" s="1"/>
      <c r="Z53" s="1"/>
      <c r="AA53" s="1"/>
    </row>
    <row r="54" s="58" customFormat="1" ht="14.25">
      <c r="A54" s="68"/>
      <c r="B54" s="60"/>
      <c r="C54" s="59"/>
      <c r="D54" s="61" t="s">
        <v>57</v>
      </c>
      <c r="E54" s="62">
        <f>SUM(E52:E53)</f>
        <v>31329.040000000001</v>
      </c>
      <c r="F54" s="62">
        <f>SUM(F52:F53)</f>
        <v>66470.800000000003</v>
      </c>
      <c r="G54" s="62">
        <f>SUM(G52:G53)</f>
        <v>26300</v>
      </c>
      <c r="H54" s="62">
        <f>SUM(H52:H53)</f>
        <v>5200</v>
      </c>
      <c r="I54" s="62">
        <f>SUM(I52:I53)</f>
        <v>28493.040000000001</v>
      </c>
      <c r="J54" s="62">
        <f>SUM(J52:J53)</f>
        <v>5163.8400000000001</v>
      </c>
      <c r="K54" s="62">
        <f t="shared" si="16"/>
        <v>-2836</v>
      </c>
      <c r="L54" s="62">
        <f t="shared" si="9"/>
        <v>2193.0400000000009</v>
      </c>
      <c r="M54" s="62">
        <f t="shared" si="17"/>
        <v>-37977.760000000002</v>
      </c>
      <c r="N54" s="62">
        <f t="shared" si="18"/>
        <v>-36.159999999999854</v>
      </c>
      <c r="O54" s="63">
        <f t="shared" si="12"/>
        <v>0.9094769581193678</v>
      </c>
      <c r="P54" s="63">
        <f t="shared" si="13"/>
        <v>0.99304615384615391</v>
      </c>
      <c r="Q54" s="63">
        <f t="shared" si="14"/>
        <v>1.0833855513307986</v>
      </c>
      <c r="R54" s="63">
        <f t="shared" si="15"/>
        <v>0.4286549883557893</v>
      </c>
      <c r="S54" s="58"/>
      <c r="T54" s="58"/>
      <c r="U54" s="58"/>
      <c r="V54" s="58"/>
      <c r="W54" s="58"/>
      <c r="X54" s="58"/>
      <c r="Y54" s="58"/>
      <c r="Z54" s="58"/>
      <c r="AA54" s="58"/>
    </row>
    <row r="55" ht="17.25">
      <c r="A55" s="42" t="s">
        <v>117</v>
      </c>
      <c r="B55" s="43" t="s">
        <v>118</v>
      </c>
      <c r="C55" s="44" t="s">
        <v>119</v>
      </c>
      <c r="D55" s="57" t="s">
        <v>120</v>
      </c>
      <c r="E55" s="46">
        <v>22202.939999999999</v>
      </c>
      <c r="F55" s="46">
        <v>24461.700000000001</v>
      </c>
      <c r="G55" s="46">
        <v>11890.6</v>
      </c>
      <c r="H55" s="46">
        <v>157.80000000000001</v>
      </c>
      <c r="I55" s="46">
        <v>38898.400000000016</v>
      </c>
      <c r="J55" s="46">
        <v>472.80000000000001</v>
      </c>
      <c r="K55" s="47">
        <f t="shared" si="16"/>
        <v>16695.460000000017</v>
      </c>
      <c r="L55" s="47">
        <f t="shared" si="9"/>
        <v>27007.800000000017</v>
      </c>
      <c r="M55" s="47">
        <f t="shared" si="17"/>
        <v>14436.700000000015</v>
      </c>
      <c r="N55" s="47">
        <f t="shared" si="18"/>
        <v>315</v>
      </c>
      <c r="O55" s="81">
        <f t="shared" si="12"/>
        <v>1.7519481654231386</v>
      </c>
      <c r="P55" s="81">
        <f t="shared" si="13"/>
        <v>2.9961977186311786</v>
      </c>
      <c r="Q55" s="81">
        <f t="shared" si="14"/>
        <v>3.2713572065328926</v>
      </c>
      <c r="R55" s="49">
        <f t="shared" si="15"/>
        <v>1.5901756623619787</v>
      </c>
      <c r="S55" s="1"/>
      <c r="T55" s="1"/>
      <c r="U55" s="1"/>
      <c r="V55" s="1"/>
      <c r="W55" s="1"/>
      <c r="X55" s="1"/>
      <c r="Y55" s="1"/>
      <c r="Z55" s="1"/>
      <c r="AA55" s="1"/>
    </row>
    <row r="56" ht="17.25">
      <c r="A56" s="42"/>
      <c r="B56" s="43"/>
      <c r="C56" s="44" t="s">
        <v>121</v>
      </c>
      <c r="D56" s="57" t="s">
        <v>122</v>
      </c>
      <c r="E56" s="46">
        <v>18368.880000000001</v>
      </c>
      <c r="F56" s="46">
        <v>50550.300000000003</v>
      </c>
      <c r="G56" s="46">
        <v>5400</v>
      </c>
      <c r="H56" s="46">
        <v>1700</v>
      </c>
      <c r="I56" s="46">
        <v>13048.379999999999</v>
      </c>
      <c r="J56" s="46">
        <v>1284.9000000000001</v>
      </c>
      <c r="K56" s="47">
        <f t="shared" si="16"/>
        <v>-5320.5000000000018</v>
      </c>
      <c r="L56" s="47">
        <f t="shared" si="9"/>
        <v>7648.3799999999992</v>
      </c>
      <c r="M56" s="47">
        <f t="shared" si="17"/>
        <v>-37501.920000000006</v>
      </c>
      <c r="N56" s="47">
        <f t="shared" si="18"/>
        <v>-415.09999999999991</v>
      </c>
      <c r="O56" s="81">
        <f t="shared" si="12"/>
        <v>0.71035250924389504</v>
      </c>
      <c r="P56" s="81">
        <f t="shared" si="13"/>
        <v>0.75582352941176478</v>
      </c>
      <c r="Q56" s="81">
        <f t="shared" si="14"/>
        <v>2.4163666666666663</v>
      </c>
      <c r="R56" s="49">
        <f t="shared" si="15"/>
        <v>0.25812665800202961</v>
      </c>
      <c r="S56" s="1"/>
      <c r="T56" s="1"/>
      <c r="U56" s="1"/>
      <c r="V56" s="1"/>
      <c r="W56" s="1"/>
      <c r="X56" s="1"/>
      <c r="Y56" s="1"/>
      <c r="Z56" s="1"/>
      <c r="AA56" s="1"/>
    </row>
    <row r="57" s="58" customFormat="1" ht="14.25">
      <c r="A57" s="59"/>
      <c r="B57" s="60"/>
      <c r="C57" s="59"/>
      <c r="D57" s="61" t="s">
        <v>57</v>
      </c>
      <c r="E57" s="62">
        <f>SUBTOTAL(9,E55:E56)</f>
        <v>40571.82</v>
      </c>
      <c r="F57" s="62">
        <f>SUBTOTAL(9,F55:F56)</f>
        <v>75012</v>
      </c>
      <c r="G57" s="62">
        <f>SUBTOTAL(9,G55:G56)</f>
        <v>17290.599999999999</v>
      </c>
      <c r="H57" s="62">
        <f>SUBTOTAL(9,H55:H56)</f>
        <v>1857.8</v>
      </c>
      <c r="I57" s="62">
        <f>SUBTOTAL(9,I55:I56)</f>
        <v>51946.780000000013</v>
      </c>
      <c r="J57" s="62">
        <f>SUBTOTAL(9,J55:J56)</f>
        <v>1757.7</v>
      </c>
      <c r="K57" s="62">
        <f t="shared" si="16"/>
        <v>11374.960000000014</v>
      </c>
      <c r="L57" s="62">
        <f t="shared" si="9"/>
        <v>34656.180000000015</v>
      </c>
      <c r="M57" s="62">
        <f t="shared" si="17"/>
        <v>-23065.219999999987</v>
      </c>
      <c r="N57" s="62">
        <f t="shared" si="18"/>
        <v>-100.09999999999991</v>
      </c>
      <c r="O57" s="63">
        <f t="shared" si="12"/>
        <v>1.2803660274545241</v>
      </c>
      <c r="P57" s="63">
        <f t="shared" si="13"/>
        <v>0.94611906556141678</v>
      </c>
      <c r="Q57" s="63">
        <f t="shared" si="14"/>
        <v>3.0043364602732132</v>
      </c>
      <c r="R57" s="63">
        <f t="shared" si="15"/>
        <v>0.69251293126433122</v>
      </c>
      <c r="S57" s="58"/>
      <c r="T57" s="58"/>
      <c r="U57" s="58"/>
      <c r="V57" s="58"/>
      <c r="W57" s="58"/>
      <c r="X57" s="58"/>
      <c r="Y57" s="58"/>
      <c r="Z57" s="58"/>
      <c r="AA57" s="58"/>
    </row>
    <row r="58" ht="17.25">
      <c r="A58" s="67"/>
      <c r="B58" s="43" t="s">
        <v>123</v>
      </c>
      <c r="C58" s="44" t="s">
        <v>124</v>
      </c>
      <c r="D58" s="69" t="s">
        <v>125</v>
      </c>
      <c r="E58" s="47">
        <v>182.05000000000001</v>
      </c>
      <c r="F58" s="47">
        <v>30.699999999999999</v>
      </c>
      <c r="G58" s="47">
        <v>30.699999999999999</v>
      </c>
      <c r="H58" s="47">
        <v>0</v>
      </c>
      <c r="I58" s="47">
        <v>1706.8199999999999</v>
      </c>
      <c r="J58" s="47">
        <v>391.01999999999998</v>
      </c>
      <c r="K58" s="47">
        <f t="shared" si="16"/>
        <v>1524.77</v>
      </c>
      <c r="L58" s="47">
        <f t="shared" si="9"/>
        <v>1676.1199999999999</v>
      </c>
      <c r="M58" s="47">
        <f t="shared" si="17"/>
        <v>1676.1199999999999</v>
      </c>
      <c r="N58" s="47">
        <f t="shared" si="18"/>
        <v>391.01999999999998</v>
      </c>
      <c r="O58" s="49">
        <f t="shared" si="12"/>
        <v>9.3755561658884918</v>
      </c>
      <c r="P58" s="49" t="str">
        <f t="shared" si="13"/>
        <v/>
      </c>
      <c r="Q58" s="49">
        <f t="shared" si="14"/>
        <v>55.596742671009771</v>
      </c>
      <c r="R58" s="49">
        <f t="shared" si="15"/>
        <v>55.596742671009771</v>
      </c>
      <c r="S58" s="1"/>
      <c r="T58" s="1"/>
      <c r="U58" s="1"/>
      <c r="V58" s="1"/>
      <c r="W58" s="1"/>
      <c r="X58" s="1"/>
      <c r="Y58" s="1"/>
      <c r="Z58" s="1"/>
      <c r="AA58" s="1"/>
    </row>
    <row r="59" ht="17.25">
      <c r="A59" s="67"/>
      <c r="B59" s="43"/>
      <c r="C59" s="44" t="s">
        <v>89</v>
      </c>
      <c r="D59" s="57" t="s">
        <v>126</v>
      </c>
      <c r="E59" s="47">
        <v>652.06000000000006</v>
      </c>
      <c r="F59" s="47">
        <v>26</v>
      </c>
      <c r="G59" s="47">
        <v>26</v>
      </c>
      <c r="H59" s="47">
        <v>0</v>
      </c>
      <c r="I59" s="47">
        <v>1539.8399999999999</v>
      </c>
      <c r="J59" s="47">
        <v>1282.5999999999999</v>
      </c>
      <c r="K59" s="47">
        <f t="shared" si="16"/>
        <v>887.77999999999986</v>
      </c>
      <c r="L59" s="47">
        <f t="shared" si="9"/>
        <v>1513.8399999999999</v>
      </c>
      <c r="M59" s="47">
        <f t="shared" si="17"/>
        <v>1513.8399999999999</v>
      </c>
      <c r="N59" s="47">
        <f t="shared" si="18"/>
        <v>1282.5999999999999</v>
      </c>
      <c r="O59" s="49">
        <f t="shared" si="12"/>
        <v>2.3615004754163724</v>
      </c>
      <c r="P59" s="49" t="str">
        <f t="shared" si="13"/>
        <v/>
      </c>
      <c r="Q59" s="49">
        <f t="shared" si="14"/>
        <v>59.224615384615383</v>
      </c>
      <c r="R59" s="82">
        <f t="shared" si="15"/>
        <v>59.224615384615383</v>
      </c>
      <c r="S59" s="1"/>
      <c r="T59" s="1"/>
      <c r="U59" s="1"/>
      <c r="V59" s="1"/>
      <c r="W59" s="1"/>
      <c r="X59" s="1"/>
      <c r="Y59" s="1"/>
      <c r="Z59" s="1"/>
      <c r="AA59" s="1"/>
    </row>
    <row r="60" ht="17.25">
      <c r="A60" s="67"/>
      <c r="B60" s="43"/>
      <c r="C60" s="44" t="s">
        <v>53</v>
      </c>
      <c r="D60" s="57" t="s">
        <v>54</v>
      </c>
      <c r="E60" s="46">
        <v>352.19999999999999</v>
      </c>
      <c r="F60" s="46">
        <v>371</v>
      </c>
      <c r="G60" s="46">
        <v>371</v>
      </c>
      <c r="H60" s="46">
        <v>0</v>
      </c>
      <c r="I60" s="46">
        <v>0</v>
      </c>
      <c r="J60" s="46">
        <v>0</v>
      </c>
      <c r="K60" s="47">
        <f t="shared" si="16"/>
        <v>-352.19999999999999</v>
      </c>
      <c r="L60" s="47">
        <f t="shared" si="9"/>
        <v>-371</v>
      </c>
      <c r="M60" s="47">
        <f t="shared" si="17"/>
        <v>-371</v>
      </c>
      <c r="N60" s="47">
        <f t="shared" si="18"/>
        <v>0</v>
      </c>
      <c r="O60" s="49">
        <f t="shared" si="12"/>
        <v>0</v>
      </c>
      <c r="P60" s="49" t="str">
        <f t="shared" si="13"/>
        <v/>
      </c>
      <c r="Q60" s="49">
        <f t="shared" si="14"/>
        <v>0</v>
      </c>
      <c r="R60" s="49">
        <f t="shared" si="15"/>
        <v>0</v>
      </c>
      <c r="S60" s="1"/>
      <c r="T60" s="1"/>
      <c r="U60" s="1"/>
      <c r="V60" s="1"/>
      <c r="W60" s="1"/>
      <c r="X60" s="1"/>
      <c r="Y60" s="1"/>
      <c r="Z60" s="1"/>
      <c r="AA60" s="1"/>
    </row>
    <row r="61" ht="34.5">
      <c r="A61" s="67"/>
      <c r="B61" s="43"/>
      <c r="C61" s="44" t="s">
        <v>127</v>
      </c>
      <c r="D61" s="57" t="s">
        <v>128</v>
      </c>
      <c r="E61" s="47">
        <v>48425.079999999587</v>
      </c>
      <c r="F61" s="47">
        <v>8722.7000000000007</v>
      </c>
      <c r="G61" s="47">
        <v>974.70000000000005</v>
      </c>
      <c r="H61" s="47">
        <v>239.90000000000001</v>
      </c>
      <c r="I61" s="47">
        <v>36765.690000000759</v>
      </c>
      <c r="J61" s="47">
        <v>10560.400000000031</v>
      </c>
      <c r="K61" s="47">
        <f t="shared" si="16"/>
        <v>-11659.389999998828</v>
      </c>
      <c r="L61" s="47">
        <f t="shared" si="9"/>
        <v>35790.990000000762</v>
      </c>
      <c r="M61" s="47">
        <f t="shared" si="17"/>
        <v>28042.990000000758</v>
      </c>
      <c r="N61" s="47">
        <f t="shared" si="18"/>
        <v>10320.500000000031</v>
      </c>
      <c r="O61" s="49">
        <f t="shared" si="12"/>
        <v>0.75922827592646358</v>
      </c>
      <c r="P61" s="49">
        <f t="shared" si="13"/>
        <v>44.02000833680713</v>
      </c>
      <c r="Q61" s="49">
        <f t="shared" si="14"/>
        <v>37.720006155741004</v>
      </c>
      <c r="R61" s="49">
        <f t="shared" si="15"/>
        <v>4.2149437674115529</v>
      </c>
      <c r="S61" s="1"/>
      <c r="T61" s="1"/>
      <c r="U61" s="1"/>
      <c r="V61" s="1"/>
      <c r="W61" s="1"/>
      <c r="X61" s="1"/>
      <c r="Y61" s="1"/>
      <c r="Z61" s="1"/>
      <c r="AA61" s="1"/>
    </row>
    <row r="62" ht="17.25">
      <c r="A62" s="67"/>
      <c r="B62" s="43"/>
      <c r="C62" s="44" t="s">
        <v>55</v>
      </c>
      <c r="D62" s="57" t="s">
        <v>56</v>
      </c>
      <c r="E62" s="47">
        <v>55875.830000000002</v>
      </c>
      <c r="F62" s="47">
        <v>103985.40000000005</v>
      </c>
      <c r="G62" s="47">
        <v>36696.199999999997</v>
      </c>
      <c r="H62" s="47">
        <v>7057.4000000000015</v>
      </c>
      <c r="I62" s="47">
        <v>80178.720000000059</v>
      </c>
      <c r="J62" s="47">
        <v>15225.34</v>
      </c>
      <c r="K62" s="47">
        <f t="shared" si="16"/>
        <v>24302.890000000058</v>
      </c>
      <c r="L62" s="47">
        <f t="shared" si="9"/>
        <v>43482.520000000062</v>
      </c>
      <c r="M62" s="47">
        <f t="shared" si="17"/>
        <v>-23806.679999999993</v>
      </c>
      <c r="N62" s="47">
        <f t="shared" si="18"/>
        <v>8167.9399999999987</v>
      </c>
      <c r="O62" s="49">
        <f t="shared" si="12"/>
        <v>1.434944590532258</v>
      </c>
      <c r="P62" s="49">
        <f t="shared" si="13"/>
        <v>2.1573582339105051</v>
      </c>
      <c r="Q62" s="49">
        <f t="shared" si="14"/>
        <v>2.1849324998228719</v>
      </c>
      <c r="R62" s="49">
        <f t="shared" si="15"/>
        <v>0.77105747537635105</v>
      </c>
      <c r="S62" s="1"/>
      <c r="T62" s="1"/>
      <c r="U62" s="1"/>
      <c r="V62" s="1"/>
      <c r="W62" s="1"/>
      <c r="X62" s="1"/>
      <c r="Y62" s="1"/>
      <c r="Z62" s="1"/>
      <c r="AA62" s="1"/>
    </row>
    <row r="63" ht="17.25">
      <c r="A63" s="67"/>
      <c r="B63" s="43"/>
      <c r="C63" s="44" t="s">
        <v>129</v>
      </c>
      <c r="D63" s="57" t="s">
        <v>130</v>
      </c>
      <c r="E63" s="47">
        <v>-211.56</v>
      </c>
      <c r="F63" s="47">
        <v>0</v>
      </c>
      <c r="G63" s="47">
        <v>0</v>
      </c>
      <c r="H63" s="47">
        <v>0</v>
      </c>
      <c r="I63" s="47">
        <v>378.18000000000001</v>
      </c>
      <c r="J63" s="47">
        <v>171.27000000000001</v>
      </c>
      <c r="K63" s="47">
        <f t="shared" si="16"/>
        <v>589.74000000000001</v>
      </c>
      <c r="L63" s="47">
        <f t="shared" si="9"/>
        <v>378.18000000000001</v>
      </c>
      <c r="M63" s="47">
        <f t="shared" si="17"/>
        <v>378.18000000000001</v>
      </c>
      <c r="N63" s="47">
        <f t="shared" si="18"/>
        <v>171.27000000000001</v>
      </c>
      <c r="O63" s="49">
        <f t="shared" si="12"/>
        <v>-1.7875779920589903</v>
      </c>
      <c r="P63" s="49" t="str">
        <f t="shared" si="13"/>
        <v/>
      </c>
      <c r="Q63" s="49" t="str">
        <f t="shared" si="14"/>
        <v/>
      </c>
      <c r="R63" s="49" t="str">
        <f t="shared" si="15"/>
        <v/>
      </c>
      <c r="S63" s="1"/>
      <c r="T63" s="1"/>
      <c r="U63" s="1"/>
      <c r="V63" s="1"/>
      <c r="W63" s="1"/>
      <c r="X63" s="1"/>
      <c r="Y63" s="1"/>
      <c r="Z63" s="1"/>
      <c r="AA63" s="1"/>
    </row>
    <row r="64" ht="17.25">
      <c r="A64" s="67"/>
      <c r="B64" s="43"/>
      <c r="C64" s="44" t="s">
        <v>131</v>
      </c>
      <c r="D64" s="57" t="s">
        <v>132</v>
      </c>
      <c r="E64" s="47">
        <v>386.80000000000001</v>
      </c>
      <c r="F64" s="47">
        <v>0</v>
      </c>
      <c r="G64" s="47">
        <v>0</v>
      </c>
      <c r="H64" s="47">
        <v>0</v>
      </c>
      <c r="I64" s="47">
        <v>39244.309999999998</v>
      </c>
      <c r="J64" s="47">
        <v>91.539999999999992</v>
      </c>
      <c r="K64" s="47">
        <f t="shared" si="16"/>
        <v>38857.509999999995</v>
      </c>
      <c r="L64" s="47">
        <f t="shared" si="9"/>
        <v>39244.309999999998</v>
      </c>
      <c r="M64" s="47">
        <f t="shared" si="17"/>
        <v>39244.309999999998</v>
      </c>
      <c r="N64" s="47">
        <f t="shared" si="18"/>
        <v>91.539999999999992</v>
      </c>
      <c r="O64" s="49">
        <f t="shared" si="12"/>
        <v>101.45891933815925</v>
      </c>
      <c r="P64" s="49" t="str">
        <f t="shared" si="13"/>
        <v/>
      </c>
      <c r="Q64" s="49" t="str">
        <f t="shared" si="14"/>
        <v/>
      </c>
      <c r="R64" s="49" t="str">
        <f t="shared" si="15"/>
        <v/>
      </c>
      <c r="S64" s="1"/>
      <c r="T64" s="1"/>
      <c r="U64" s="1"/>
      <c r="V64" s="1"/>
      <c r="W64" s="1"/>
      <c r="X64" s="1"/>
      <c r="Y64" s="1"/>
      <c r="Z64" s="1"/>
      <c r="AA64" s="1"/>
    </row>
    <row r="65" ht="22.5">
      <c r="A65" s="67"/>
      <c r="B65" s="43"/>
      <c r="C65" s="44" t="s">
        <v>133</v>
      </c>
      <c r="D65" s="57" t="s">
        <v>134</v>
      </c>
      <c r="E65" s="47">
        <v>519.55000000000007</v>
      </c>
      <c r="F65" s="47">
        <v>0</v>
      </c>
      <c r="G65" s="47">
        <v>0</v>
      </c>
      <c r="H65" s="47">
        <v>0</v>
      </c>
      <c r="I65" s="47">
        <v>5852.1199999999999</v>
      </c>
      <c r="J65" s="47">
        <v>0</v>
      </c>
      <c r="K65" s="47">
        <f t="shared" si="16"/>
        <v>5332.5699999999997</v>
      </c>
      <c r="L65" s="47">
        <f t="shared" si="9"/>
        <v>5852.1199999999999</v>
      </c>
      <c r="M65" s="47">
        <f t="shared" si="17"/>
        <v>5852.1199999999999</v>
      </c>
      <c r="N65" s="47">
        <f t="shared" si="18"/>
        <v>0</v>
      </c>
      <c r="O65" s="49">
        <f t="shared" si="12"/>
        <v>11.263824463478008</v>
      </c>
      <c r="P65" s="49" t="str">
        <f t="shared" si="13"/>
        <v/>
      </c>
      <c r="Q65" s="49" t="str">
        <f t="shared" si="14"/>
        <v/>
      </c>
      <c r="R65" s="49" t="str">
        <f t="shared" si="15"/>
        <v/>
      </c>
      <c r="S65" s="1"/>
      <c r="T65" s="1"/>
      <c r="U65" s="1"/>
      <c r="V65" s="1"/>
      <c r="W65" s="1"/>
      <c r="X65" s="1"/>
      <c r="Y65" s="1"/>
      <c r="Z65" s="1"/>
      <c r="AA65" s="1"/>
    </row>
    <row r="66" s="58" customFormat="1" ht="15">
      <c r="A66" s="68"/>
      <c r="B66" s="60"/>
      <c r="C66" s="59"/>
      <c r="D66" s="61" t="s">
        <v>57</v>
      </c>
      <c r="E66" s="62">
        <f>SUM(E58:E65)</f>
        <v>106182.0099999996</v>
      </c>
      <c r="F66" s="62">
        <f>SUM(F58:F65)</f>
        <v>113135.80000000005</v>
      </c>
      <c r="G66" s="62">
        <f>SUM(G58:G65)</f>
        <v>38098.599999999999</v>
      </c>
      <c r="H66" s="62">
        <f>SUM(H58:H65)</f>
        <v>7297.3000000000011</v>
      </c>
      <c r="I66" s="62">
        <f>SUM(I58:I65)</f>
        <v>165665.68000000081</v>
      </c>
      <c r="J66" s="62">
        <f>SUM(J58:J65)</f>
        <v>27722.170000000031</v>
      </c>
      <c r="K66" s="62">
        <f t="shared" si="16"/>
        <v>59483.670000001206</v>
      </c>
      <c r="L66" s="62">
        <f t="shared" si="9"/>
        <v>127567.0800000008</v>
      </c>
      <c r="M66" s="62">
        <f t="shared" si="17"/>
        <v>52529.880000000761</v>
      </c>
      <c r="N66" s="62">
        <f t="shared" si="18"/>
        <v>20424.870000000032</v>
      </c>
      <c r="O66" s="63">
        <f t="shared" si="12"/>
        <v>1.5602047842191105</v>
      </c>
      <c r="P66" s="63">
        <f t="shared" si="13"/>
        <v>3.7989626300138446</v>
      </c>
      <c r="Q66" s="63">
        <f t="shared" si="14"/>
        <v>4.3483403589633429</v>
      </c>
      <c r="R66" s="63">
        <f t="shared" si="15"/>
        <v>1.4643082030621672</v>
      </c>
      <c r="S66" s="58"/>
      <c r="T66" s="58"/>
      <c r="U66" s="58"/>
      <c r="V66" s="58"/>
      <c r="W66" s="58"/>
      <c r="X66" s="58"/>
      <c r="Y66" s="58"/>
      <c r="Z66" s="58"/>
      <c r="AA66" s="58"/>
    </row>
    <row r="67" s="35" customFormat="1" ht="36.75" customHeight="1">
      <c r="A67" s="83"/>
      <c r="B67" s="84"/>
      <c r="C67" s="85"/>
      <c r="D67" s="86" t="s">
        <v>135</v>
      </c>
      <c r="E67" s="55">
        <f>E5+E17</f>
        <v>10643180.950597014</v>
      </c>
      <c r="F67" s="55">
        <f>F5+F17</f>
        <v>35608317.600000001</v>
      </c>
      <c r="G67" s="55">
        <f>G5+G17</f>
        <v>11424180.299999999</v>
      </c>
      <c r="H67" s="55">
        <f>H5+H17</f>
        <v>2214017.9000000004</v>
      </c>
      <c r="I67" s="55">
        <f>I5+I17</f>
        <v>11773080.029999999</v>
      </c>
      <c r="J67" s="55">
        <f>J5+J17</f>
        <v>2238520.9299999997</v>
      </c>
      <c r="K67" s="55">
        <f t="shared" si="16"/>
        <v>1129899.0794029851</v>
      </c>
      <c r="L67" s="55">
        <f t="shared" si="9"/>
        <v>348899.73000000045</v>
      </c>
      <c r="M67" s="55">
        <f t="shared" si="17"/>
        <v>-23835237.57</v>
      </c>
      <c r="N67" s="55">
        <f t="shared" si="18"/>
        <v>24503.029999999329</v>
      </c>
      <c r="O67" s="41">
        <f t="shared" si="12"/>
        <v>1.1061617842116651</v>
      </c>
      <c r="P67" s="41">
        <f t="shared" si="13"/>
        <v>1.0110672230789097</v>
      </c>
      <c r="Q67" s="41">
        <f t="shared" si="14"/>
        <v>1.0305404607453543</v>
      </c>
      <c r="R67" s="41">
        <f t="shared" si="15"/>
        <v>0.33062724732605731</v>
      </c>
      <c r="S67" s="35"/>
      <c r="T67" s="35"/>
      <c r="U67" s="35"/>
      <c r="V67" s="35"/>
      <c r="W67" s="35"/>
      <c r="X67" s="35"/>
      <c r="Y67" s="35"/>
      <c r="Z67" s="35"/>
      <c r="AA67" s="35"/>
    </row>
    <row r="68" s="35" customFormat="1">
      <c r="A68" s="87"/>
      <c r="B68" s="88"/>
      <c r="C68" s="38"/>
      <c r="D68" s="54" t="s">
        <v>136</v>
      </c>
      <c r="E68" s="55">
        <f>SUM(E69:E77)</f>
        <v>10197075.15</v>
      </c>
      <c r="F68" s="55">
        <f>SUM(F69:F77)</f>
        <v>26278850.700000003</v>
      </c>
      <c r="G68" s="55">
        <f>SUM(G69:G77)</f>
        <v>10810279.98</v>
      </c>
      <c r="H68" s="55">
        <f>SUM(H69:H77)</f>
        <v>2477511.2399999998</v>
      </c>
      <c r="I68" s="55">
        <f>SUM(I69:I77)</f>
        <v>10759850.909999996</v>
      </c>
      <c r="J68" s="55">
        <f>SUM(J69:J77)</f>
        <v>2583428.3899999992</v>
      </c>
      <c r="K68" s="55">
        <f t="shared" si="16"/>
        <v>562775.75999999605</v>
      </c>
      <c r="L68" s="55">
        <f t="shared" si="9"/>
        <v>-50429.070000004023</v>
      </c>
      <c r="M68" s="55">
        <f t="shared" si="17"/>
        <v>-15518999.790000007</v>
      </c>
      <c r="N68" s="55">
        <f t="shared" si="18"/>
        <v>105917.14999999944</v>
      </c>
      <c r="O68" s="41">
        <f t="shared" si="12"/>
        <v>1.055189919827157</v>
      </c>
      <c r="P68" s="41">
        <f t="shared" si="13"/>
        <v>1.0427514306655574</v>
      </c>
      <c r="Q68" s="41">
        <f t="shared" si="14"/>
        <v>0.9953350819688942</v>
      </c>
      <c r="R68" s="41">
        <f t="shared" si="15"/>
        <v>0.40944906734448611</v>
      </c>
      <c r="S68" s="35"/>
      <c r="T68" s="35"/>
      <c r="U68" s="35"/>
      <c r="V68" s="35"/>
      <c r="W68" s="35"/>
      <c r="X68" s="35"/>
      <c r="Y68" s="35"/>
      <c r="Z68" s="35"/>
      <c r="AA68" s="35"/>
    </row>
    <row r="69" ht="22.5">
      <c r="A69" s="42"/>
      <c r="B69" s="43"/>
      <c r="C69" s="44" t="s">
        <v>137</v>
      </c>
      <c r="D69" s="89" t="s">
        <v>138</v>
      </c>
      <c r="E69" s="46">
        <v>217715.60000000001</v>
      </c>
      <c r="F69" s="47">
        <v>415518.29999999999</v>
      </c>
      <c r="G69" s="47">
        <v>265314.70000000001</v>
      </c>
      <c r="H69" s="47">
        <v>75101.800000000003</v>
      </c>
      <c r="I69" s="46">
        <v>299329.59999999998</v>
      </c>
      <c r="J69" s="46">
        <v>107348.10000000001</v>
      </c>
      <c r="K69" s="47">
        <f t="shared" si="16"/>
        <v>81613.999999999971</v>
      </c>
      <c r="L69" s="47">
        <f t="shared" si="9"/>
        <v>34014.899999999965</v>
      </c>
      <c r="M69" s="47">
        <f t="shared" si="17"/>
        <v>-116188.70000000001</v>
      </c>
      <c r="N69" s="47">
        <f t="shared" si="18"/>
        <v>32246.300000000003</v>
      </c>
      <c r="O69" s="49">
        <f t="shared" si="12"/>
        <v>1.3748651911025207</v>
      </c>
      <c r="P69" s="49">
        <f t="shared" si="13"/>
        <v>1.429367871342631</v>
      </c>
      <c r="Q69" s="49">
        <f t="shared" si="14"/>
        <v>1.1282058626981466</v>
      </c>
      <c r="R69" s="49">
        <f t="shared" si="15"/>
        <v>0.72037645514048354</v>
      </c>
      <c r="S69" s="1"/>
      <c r="T69" s="1"/>
      <c r="U69" s="1"/>
      <c r="V69" s="1"/>
      <c r="W69" s="1"/>
      <c r="X69" s="1"/>
      <c r="Y69" s="1"/>
      <c r="Z69" s="1"/>
      <c r="AA69" s="1"/>
    </row>
    <row r="70" ht="18" customHeight="1">
      <c r="A70" s="42"/>
      <c r="B70" s="43"/>
      <c r="C70" s="44" t="s">
        <v>139</v>
      </c>
      <c r="D70" s="89" t="s">
        <v>140</v>
      </c>
      <c r="E70" s="46">
        <v>2017069.7400000002</v>
      </c>
      <c r="F70" s="47">
        <v>6681476.1999999993</v>
      </c>
      <c r="G70" s="47">
        <v>1365220.7</v>
      </c>
      <c r="H70" s="47">
        <f>334579.54-50464.04</f>
        <v>284115.5</v>
      </c>
      <c r="I70" s="46">
        <v>1276753.1699999997</v>
      </c>
      <c r="J70" s="46">
        <v>334579.53999999998</v>
      </c>
      <c r="K70" s="47">
        <f t="shared" si="16"/>
        <v>-740316.57000000053</v>
      </c>
      <c r="L70" s="47">
        <f t="shared" si="9"/>
        <v>-88467.530000000261</v>
      </c>
      <c r="M70" s="47">
        <f t="shared" si="17"/>
        <v>-5404723.0299999993</v>
      </c>
      <c r="N70" s="47">
        <f t="shared" si="18"/>
        <v>50464.039999999979</v>
      </c>
      <c r="O70" s="49">
        <f t="shared" si="12"/>
        <v>0.63297423221469751</v>
      </c>
      <c r="P70" s="49">
        <f t="shared" si="13"/>
        <v>1.1776180461819223</v>
      </c>
      <c r="Q70" s="49">
        <f t="shared" si="14"/>
        <v>0.93519910004294526</v>
      </c>
      <c r="R70" s="49">
        <f t="shared" si="15"/>
        <v>0.19108848580497823</v>
      </c>
      <c r="S70" s="1"/>
      <c r="T70" s="1"/>
      <c r="U70" s="1"/>
      <c r="V70" s="1"/>
      <c r="W70" s="1"/>
      <c r="X70" s="1"/>
      <c r="Y70" s="1"/>
      <c r="Z70" s="1"/>
      <c r="AA70" s="1"/>
      <c r="AC70" s="1"/>
    </row>
    <row r="71" ht="16.5" customHeight="1">
      <c r="A71" s="42"/>
      <c r="B71" s="43"/>
      <c r="C71" s="44" t="s">
        <v>141</v>
      </c>
      <c r="D71" s="89" t="s">
        <v>142</v>
      </c>
      <c r="E71" s="46">
        <v>5860542.6400000006</v>
      </c>
      <c r="F71" s="47">
        <v>15931150.800000001</v>
      </c>
      <c r="G71" s="47">
        <v>7135806.9000000004</v>
      </c>
      <c r="H71" s="46">
        <v>1799792.1399999999</v>
      </c>
      <c r="I71" s="46">
        <v>7135806.9699999997</v>
      </c>
      <c r="J71" s="90">
        <v>1800783.1399999999</v>
      </c>
      <c r="K71" s="47">
        <f t="shared" si="16"/>
        <v>1275264.3299999991</v>
      </c>
      <c r="L71" s="47">
        <f t="shared" si="9"/>
        <v>0.069999999366700649</v>
      </c>
      <c r="M71" s="47">
        <f t="shared" si="17"/>
        <v>-8795343.8300000019</v>
      </c>
      <c r="N71" s="47">
        <f t="shared" si="18"/>
        <v>991</v>
      </c>
      <c r="O71" s="49">
        <f t="shared" si="12"/>
        <v>1.217601749246892</v>
      </c>
      <c r="P71" s="49">
        <f t="shared" si="13"/>
        <v>1.0005506191398301</v>
      </c>
      <c r="Q71" s="49">
        <f t="shared" si="14"/>
        <v>1.0000000098096824</v>
      </c>
      <c r="R71" s="49">
        <f t="shared" si="15"/>
        <v>0.44791534896524859</v>
      </c>
      <c r="S71" s="1"/>
      <c r="T71" s="1"/>
      <c r="U71" s="1"/>
      <c r="V71" s="1"/>
      <c r="W71" s="1"/>
      <c r="X71" s="1"/>
      <c r="Y71" s="1"/>
      <c r="Z71" s="1"/>
      <c r="AA71" s="1"/>
    </row>
    <row r="72" ht="22.5">
      <c r="A72" s="42"/>
      <c r="B72" s="43"/>
      <c r="C72" s="44" t="s">
        <v>143</v>
      </c>
      <c r="D72" s="91" t="s">
        <v>144</v>
      </c>
      <c r="E72" s="46">
        <v>1715846.3699999999</v>
      </c>
      <c r="F72" s="47">
        <v>3244060.7999999998</v>
      </c>
      <c r="G72" s="47">
        <v>2037293.0800000001</v>
      </c>
      <c r="H72" s="47">
        <f>268037.76+50464.04</f>
        <v>318501.79999999999</v>
      </c>
      <c r="I72" s="46">
        <v>2031696.4200000002</v>
      </c>
      <c r="J72" s="46">
        <v>340678.19</v>
      </c>
      <c r="K72" s="47">
        <f t="shared" si="16"/>
        <v>315850.05000000028</v>
      </c>
      <c r="L72" s="47">
        <f t="shared" si="9"/>
        <v>-5596.6599999999162</v>
      </c>
      <c r="M72" s="47">
        <f t="shared" si="17"/>
        <v>-1212364.3799999997</v>
      </c>
      <c r="N72" s="47">
        <f t="shared" si="18"/>
        <v>22176.390000000014</v>
      </c>
      <c r="O72" s="49">
        <f t="shared" si="12"/>
        <v>1.1840782808544801</v>
      </c>
      <c r="P72" s="49">
        <f t="shared" si="13"/>
        <v>1.0696272046186239</v>
      </c>
      <c r="Q72" s="49">
        <f t="shared" si="14"/>
        <v>0.99725289402151218</v>
      </c>
      <c r="R72" s="49">
        <f t="shared" si="15"/>
        <v>0.62628185636964639</v>
      </c>
      <c r="S72" s="1"/>
      <c r="T72" s="1"/>
      <c r="U72" s="1"/>
      <c r="V72" s="1"/>
      <c r="W72" s="1"/>
      <c r="X72" s="1"/>
      <c r="Y72" s="1"/>
      <c r="Z72" s="1"/>
      <c r="AA72" s="1"/>
    </row>
    <row r="73" ht="33">
      <c r="A73" s="42"/>
      <c r="B73" s="43"/>
      <c r="C73" s="44" t="s">
        <v>145</v>
      </c>
      <c r="D73" s="91" t="s">
        <v>146</v>
      </c>
      <c r="E73" s="46">
        <v>446.21999999999997</v>
      </c>
      <c r="F73" s="46">
        <v>0</v>
      </c>
      <c r="G73" s="92">
        <v>0</v>
      </c>
      <c r="H73" s="46">
        <v>0</v>
      </c>
      <c r="I73" s="46">
        <v>7159.8599999999997</v>
      </c>
      <c r="J73" s="46">
        <v>0</v>
      </c>
      <c r="K73" s="47">
        <f t="shared" si="16"/>
        <v>6713.6399999999994</v>
      </c>
      <c r="L73" s="47">
        <f t="shared" si="9"/>
        <v>7159.8599999999997</v>
      </c>
      <c r="M73" s="47">
        <f t="shared" si="17"/>
        <v>7159.8599999999997</v>
      </c>
      <c r="N73" s="47">
        <f t="shared" si="18"/>
        <v>0</v>
      </c>
      <c r="O73" s="82">
        <f t="shared" si="12"/>
        <v>16.045582896329165</v>
      </c>
      <c r="P73" s="49" t="str">
        <f t="shared" si="13"/>
        <v/>
      </c>
      <c r="Q73" s="49" t="str">
        <f t="shared" si="14"/>
        <v/>
      </c>
      <c r="R73" s="49" t="str">
        <f t="shared" si="15"/>
        <v/>
      </c>
      <c r="S73" s="1"/>
      <c r="T73" s="1"/>
      <c r="U73" s="1"/>
      <c r="V73" s="1"/>
      <c r="W73" s="1"/>
      <c r="X73" s="1"/>
      <c r="Y73" s="1"/>
      <c r="Z73" s="1"/>
      <c r="AA73" s="1"/>
    </row>
    <row r="74" ht="19.5" customHeight="1">
      <c r="A74" s="42"/>
      <c r="B74" s="43"/>
      <c r="C74" s="44" t="s">
        <v>147</v>
      </c>
      <c r="D74" s="91" t="s">
        <v>148</v>
      </c>
      <c r="E74" s="46">
        <v>429922.91999999998</v>
      </c>
      <c r="F74" s="46">
        <v>0</v>
      </c>
      <c r="G74" s="46">
        <v>0</v>
      </c>
      <c r="H74" s="46">
        <v>0</v>
      </c>
      <c r="I74" s="46">
        <v>44836.290000000001</v>
      </c>
      <c r="J74" s="46">
        <v>0</v>
      </c>
      <c r="K74" s="47">
        <f t="shared" si="16"/>
        <v>-385086.63</v>
      </c>
      <c r="L74" s="47">
        <f t="shared" ref="L74:L78" si="19">I74-G74</f>
        <v>44836.290000000001</v>
      </c>
      <c r="M74" s="47">
        <f t="shared" si="17"/>
        <v>44836.290000000001</v>
      </c>
      <c r="N74" s="47">
        <f t="shared" si="18"/>
        <v>0</v>
      </c>
      <c r="O74" s="49">
        <f t="shared" ref="O74:O78" si="20">IFERROR(I74/E74,"")</f>
        <v>0.1042891362944781</v>
      </c>
      <c r="P74" s="49" t="str">
        <f t="shared" ref="P74:P78" si="21">IFERROR(J74/H74,"")</f>
        <v/>
      </c>
      <c r="Q74" s="49" t="str">
        <f t="shared" ref="Q74:Q78" si="22">IFERROR(I74/G74,"")</f>
        <v/>
      </c>
      <c r="R74" s="49" t="str">
        <f t="shared" ref="R74:R78" si="23">IFERROR(I74/F74,"")</f>
        <v/>
      </c>
      <c r="S74" s="1"/>
      <c r="T74" s="1"/>
      <c r="U74" s="1"/>
      <c r="V74" s="1"/>
      <c r="W74" s="1"/>
      <c r="X74" s="1"/>
      <c r="Y74" s="1"/>
      <c r="Z74" s="1"/>
      <c r="AA74" s="1"/>
    </row>
    <row r="75" ht="30" customHeight="1">
      <c r="A75" s="36"/>
      <c r="B75" s="37"/>
      <c r="C75" s="44" t="s">
        <v>149</v>
      </c>
      <c r="D75" s="93" t="s">
        <v>150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52.530000000000001</v>
      </c>
      <c r="K75" s="51">
        <f t="shared" si="16"/>
        <v>0</v>
      </c>
      <c r="L75" s="51">
        <f t="shared" si="19"/>
        <v>0</v>
      </c>
      <c r="M75" s="51">
        <f t="shared" si="17"/>
        <v>0</v>
      </c>
      <c r="N75" s="51">
        <f t="shared" si="18"/>
        <v>52.530000000000001</v>
      </c>
      <c r="O75" s="94" t="str">
        <f t="shared" si="20"/>
        <v/>
      </c>
      <c r="P75" s="49" t="str">
        <f t="shared" si="21"/>
        <v/>
      </c>
      <c r="Q75" s="49" t="str">
        <f t="shared" si="22"/>
        <v/>
      </c>
      <c r="R75" s="49" t="str">
        <f t="shared" si="23"/>
        <v/>
      </c>
      <c r="S75" s="1"/>
      <c r="T75" s="1"/>
      <c r="U75" s="1"/>
      <c r="V75" s="1"/>
      <c r="W75" s="1"/>
      <c r="X75" s="1"/>
      <c r="Y75" s="1"/>
      <c r="Z75" s="1"/>
      <c r="AA75" s="1"/>
    </row>
    <row r="76" ht="33">
      <c r="A76" s="42"/>
      <c r="B76" s="43"/>
      <c r="C76" s="44" t="s">
        <v>151</v>
      </c>
      <c r="D76" s="95" t="s">
        <v>152</v>
      </c>
      <c r="E76" s="46">
        <v>80740.350000000006</v>
      </c>
      <c r="F76" s="46">
        <v>6644.5999999999995</v>
      </c>
      <c r="G76" s="46">
        <v>6644.5999999999995</v>
      </c>
      <c r="H76" s="46">
        <v>0</v>
      </c>
      <c r="I76" s="46">
        <v>26552.18</v>
      </c>
      <c r="J76" s="46">
        <v>0.089999999999999997</v>
      </c>
      <c r="K76" s="47">
        <f t="shared" si="16"/>
        <v>-54188.170000000006</v>
      </c>
      <c r="L76" s="47">
        <f t="shared" si="19"/>
        <v>19907.580000000002</v>
      </c>
      <c r="M76" s="47">
        <f t="shared" si="17"/>
        <v>19907.580000000002</v>
      </c>
      <c r="N76" s="47">
        <f t="shared" si="18"/>
        <v>0.089999999999999997</v>
      </c>
      <c r="O76" s="49">
        <f t="shared" si="20"/>
        <v>0.3288588667252495</v>
      </c>
      <c r="P76" s="49" t="str">
        <f t="shared" si="21"/>
        <v/>
      </c>
      <c r="Q76" s="49">
        <f t="shared" si="22"/>
        <v>3.9960539385365563</v>
      </c>
      <c r="R76" s="49">
        <f t="shared" si="23"/>
        <v>3.9960539385365563</v>
      </c>
      <c r="S76" s="1"/>
      <c r="T76" s="1"/>
      <c r="U76" s="1"/>
      <c r="V76" s="1"/>
      <c r="W76" s="1"/>
      <c r="X76" s="1"/>
      <c r="Y76" s="1"/>
      <c r="Z76" s="1"/>
      <c r="AA76" s="1"/>
    </row>
    <row r="77" ht="14.25" customHeight="1">
      <c r="A77" s="42"/>
      <c r="B77" s="43"/>
      <c r="C77" s="44" t="s">
        <v>153</v>
      </c>
      <c r="D77" s="95" t="s">
        <v>154</v>
      </c>
      <c r="E77" s="46">
        <v>-125208.69</v>
      </c>
      <c r="F77" s="46">
        <v>0</v>
      </c>
      <c r="G77" s="46">
        <v>0</v>
      </c>
      <c r="H77" s="46">
        <v>0</v>
      </c>
      <c r="I77" s="46">
        <v>-62283.580000000002</v>
      </c>
      <c r="J77" s="46">
        <v>-13.199999999999999</v>
      </c>
      <c r="K77" s="47">
        <f t="shared" si="16"/>
        <v>62925.110000000001</v>
      </c>
      <c r="L77" s="47">
        <f t="shared" si="19"/>
        <v>-62283.580000000002</v>
      </c>
      <c r="M77" s="47">
        <f t="shared" si="17"/>
        <v>-62283.580000000002</v>
      </c>
      <c r="N77" s="47">
        <f t="shared" si="18"/>
        <v>-13.199999999999999</v>
      </c>
      <c r="O77" s="49">
        <f t="shared" si="20"/>
        <v>0.49743815704804517</v>
      </c>
      <c r="P77" s="49" t="str">
        <f t="shared" si="21"/>
        <v/>
      </c>
      <c r="Q77" s="49" t="str">
        <f t="shared" si="22"/>
        <v/>
      </c>
      <c r="R77" s="49" t="str">
        <f t="shared" si="23"/>
        <v/>
      </c>
      <c r="S77" s="1"/>
      <c r="T77" s="1"/>
      <c r="U77" s="1"/>
      <c r="V77" s="1"/>
      <c r="W77" s="1"/>
      <c r="X77" s="1"/>
      <c r="Y77" s="1"/>
      <c r="Z77" s="1"/>
      <c r="AA77" s="1"/>
    </row>
    <row r="78" s="35" customFormat="1" ht="22.5" customHeight="1">
      <c r="A78" s="96"/>
      <c r="B78" s="97"/>
      <c r="C78" s="98"/>
      <c r="D78" s="99" t="s">
        <v>155</v>
      </c>
      <c r="E78" s="55">
        <f>E67+E68</f>
        <v>20840256.100597017</v>
      </c>
      <c r="F78" s="55">
        <f>F67+F68</f>
        <v>61887168.300000004</v>
      </c>
      <c r="G78" s="55">
        <f>G67+G68</f>
        <v>22234460.280000001</v>
      </c>
      <c r="H78" s="55">
        <f>H67+H68</f>
        <v>4691529.1400000006</v>
      </c>
      <c r="I78" s="55">
        <f>I67+I68</f>
        <v>22532930.939999998</v>
      </c>
      <c r="J78" s="55">
        <f>J67+J68</f>
        <v>4821949.3199999984</v>
      </c>
      <c r="K78" s="55">
        <f t="shared" si="16"/>
        <v>1692674.8394029811</v>
      </c>
      <c r="L78" s="55">
        <f t="shared" si="19"/>
        <v>298470.65999999642</v>
      </c>
      <c r="M78" s="55">
        <f t="shared" si="17"/>
        <v>-39354237.360000007</v>
      </c>
      <c r="N78" s="55">
        <f t="shared" si="18"/>
        <v>130420.17999999784</v>
      </c>
      <c r="O78" s="41">
        <f t="shared" si="20"/>
        <v>1.0812214030015923</v>
      </c>
      <c r="P78" s="41">
        <f t="shared" si="21"/>
        <v>1.0277990770403693</v>
      </c>
      <c r="Q78" s="41">
        <f t="shared" si="22"/>
        <v>1.013423787051331</v>
      </c>
      <c r="R78" s="41">
        <f t="shared" si="23"/>
        <v>0.36409697775750383</v>
      </c>
      <c r="S78" s="35"/>
      <c r="T78" s="35"/>
      <c r="U78" s="35"/>
      <c r="V78" s="35"/>
      <c r="W78" s="35"/>
      <c r="X78" s="35"/>
      <c r="Y78" s="35"/>
      <c r="Z78" s="35"/>
      <c r="AA78" s="35"/>
    </row>
    <row r="79">
      <c r="A79" s="100" t="s">
        <v>156</v>
      </c>
      <c r="B79" s="101" t="s">
        <v>157</v>
      </c>
      <c r="C79" s="102"/>
      <c r="D79" s="103"/>
      <c r="E79" s="104"/>
      <c r="F79" s="105"/>
      <c r="G79" s="105"/>
      <c r="H79" s="105"/>
      <c r="I79" s="106"/>
      <c r="J79" s="106"/>
      <c r="K79" s="107"/>
      <c r="L79" s="107"/>
      <c r="M79" s="105"/>
      <c r="N79" s="105"/>
      <c r="O79" s="105"/>
      <c r="S79" s="1"/>
      <c r="T79" s="1"/>
      <c r="U79" s="1"/>
      <c r="V79" s="1"/>
      <c r="W79" s="1"/>
      <c r="X79" s="1"/>
      <c r="Y79" s="1"/>
    </row>
    <row r="80">
      <c r="E80" s="5"/>
      <c r="U80" s="1"/>
      <c r="W80" s="1"/>
      <c r="X80" s="1"/>
      <c r="Y80" s="1"/>
    </row>
    <row r="81" ht="12.75">
      <c r="A81" s="2"/>
      <c r="B81" s="3"/>
      <c r="C81" s="4"/>
      <c r="D81" s="1"/>
      <c r="E81" s="5"/>
      <c r="F81" s="1"/>
      <c r="G81" s="1"/>
      <c r="H81" s="6"/>
      <c r="I81" s="7"/>
      <c r="J81" s="7"/>
      <c r="K81" s="8"/>
      <c r="L81" s="8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2.75">
      <c r="A82" s="2"/>
      <c r="B82" s="3"/>
      <c r="C82" s="4"/>
      <c r="D82" s="1"/>
      <c r="E82" s="5"/>
      <c r="F82" s="1"/>
      <c r="G82" s="1"/>
      <c r="H82" s="6"/>
      <c r="I82" s="7"/>
      <c r="J82" s="7"/>
      <c r="K82" s="8"/>
      <c r="L82" s="8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2.75">
      <c r="E83" s="5"/>
      <c r="F83" s="1"/>
      <c r="G83" s="1"/>
      <c r="H83" s="6"/>
      <c r="I83" s="7"/>
      <c r="J83" s="7"/>
      <c r="K83" s="8"/>
      <c r="L83" s="8"/>
      <c r="U83" s="1"/>
      <c r="V83" s="1"/>
      <c r="W83" s="1"/>
      <c r="X83" s="1"/>
    </row>
    <row r="84" ht="12.75">
      <c r="F84" s="1"/>
      <c r="H84" s="6"/>
      <c r="I84" s="7"/>
      <c r="J84" s="7"/>
      <c r="U84" s="1"/>
      <c r="V84" s="1"/>
      <c r="W84" s="1"/>
    </row>
    <row r="85" ht="12.75">
      <c r="F85" s="1"/>
      <c r="H85" s="6"/>
      <c r="I85" s="7"/>
      <c r="J85" s="7"/>
      <c r="U85" s="1"/>
      <c r="V85" s="1"/>
      <c r="W85" s="1"/>
    </row>
    <row r="86" ht="12.75">
      <c r="F86" s="1"/>
      <c r="H86" s="6"/>
      <c r="I86" s="7"/>
      <c r="J86" s="7"/>
      <c r="U86" s="1"/>
      <c r="V86" s="1"/>
      <c r="W86" s="1"/>
    </row>
    <row r="87" ht="12.75">
      <c r="E87" s="5"/>
      <c r="F87" s="1"/>
      <c r="H87" s="6"/>
      <c r="I87" s="7"/>
      <c r="J87" s="7"/>
      <c r="U87" s="1"/>
      <c r="V87" s="1"/>
      <c r="W87" s="1"/>
    </row>
    <row r="88" ht="12.75">
      <c r="H88" s="6"/>
      <c r="W88" s="1"/>
    </row>
    <row r="89" ht="12.75">
      <c r="H89" s="6"/>
      <c r="I89" s="7"/>
      <c r="J89" s="7"/>
      <c r="K89" s="8"/>
      <c r="V89" s="1"/>
      <c r="W89" s="1"/>
      <c r="X89" s="1"/>
    </row>
    <row r="90" ht="12.75">
      <c r="H90" s="6"/>
      <c r="I90" s="7"/>
      <c r="J90" s="7"/>
      <c r="K90" s="8"/>
    </row>
    <row r="91" ht="12.75">
      <c r="H91" s="6"/>
      <c r="I91" s="7"/>
      <c r="J91" s="7"/>
      <c r="K91" s="8"/>
    </row>
    <row r="92" ht="12.75">
      <c r="J92" s="7"/>
      <c r="K92" s="8"/>
    </row>
    <row r="93" ht="12.75">
      <c r="H93" s="6"/>
      <c r="I93" s="7"/>
    </row>
    <row r="94" ht="12.75">
      <c r="H94" s="6"/>
      <c r="I94" s="7"/>
    </row>
    <row r="95" ht="12.75">
      <c r="E95" s="5"/>
      <c r="F95" s="1"/>
      <c r="G95" s="1"/>
      <c r="H95" s="6"/>
      <c r="I95" s="7"/>
      <c r="J95" s="7"/>
    </row>
    <row r="96" ht="12.75">
      <c r="E96" s="5"/>
      <c r="F96" s="1"/>
      <c r="G96" s="1"/>
      <c r="H96" s="6"/>
      <c r="I96" s="7"/>
      <c r="J96" s="7"/>
    </row>
    <row r="97" ht="12.75">
      <c r="E97" s="5"/>
      <c r="F97" s="1"/>
      <c r="G97" s="1"/>
      <c r="H97" s="6"/>
      <c r="I97" s="7"/>
      <c r="J97" s="7"/>
    </row>
    <row r="98" ht="12.75">
      <c r="E98" s="5"/>
      <c r="F98" s="1"/>
      <c r="G98" s="1"/>
      <c r="H98" s="6"/>
      <c r="I98" s="7"/>
      <c r="J98" s="7"/>
    </row>
    <row r="99" ht="12.75">
      <c r="E99" s="5"/>
      <c r="F99" s="1"/>
      <c r="G99" s="1"/>
      <c r="H99" s="6"/>
      <c r="I99" s="7"/>
      <c r="J99" s="7"/>
    </row>
    <row r="100" ht="12.75">
      <c r="E100" s="5"/>
      <c r="F100" s="1"/>
      <c r="G100" s="1"/>
      <c r="H100" s="6"/>
      <c r="I100" s="7"/>
      <c r="J100" s="7"/>
    </row>
    <row r="101" ht="12.75">
      <c r="E101" s="5"/>
      <c r="F101" s="1"/>
      <c r="G101" s="1"/>
      <c r="H101" s="6"/>
      <c r="I101" s="7"/>
      <c r="J101" s="7"/>
    </row>
    <row r="102" ht="12.75">
      <c r="E102" s="5"/>
      <c r="F102" s="1"/>
      <c r="G102" s="1"/>
      <c r="H102" s="6"/>
      <c r="I102" s="7"/>
      <c r="J102" s="7"/>
    </row>
    <row r="105" ht="12.75">
      <c r="F105" s="1"/>
      <c r="G105" s="1"/>
      <c r="H105" s="6"/>
    </row>
  </sheetData>
  <autoFilter ref="A4:R80"/>
  <mergeCells count="33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6"/>
    <mergeCell ref="A17:C17"/>
    <mergeCell ref="A18:A21"/>
    <mergeCell ref="B18:B21"/>
    <mergeCell ref="A22:A24"/>
    <mergeCell ref="B22:B24"/>
    <mergeCell ref="A25:A33"/>
    <mergeCell ref="B25:B33"/>
    <mergeCell ref="A34:A46"/>
    <mergeCell ref="B34:B46"/>
    <mergeCell ref="A47:A51"/>
    <mergeCell ref="B47:B51"/>
    <mergeCell ref="A52:A54"/>
    <mergeCell ref="B52:B54"/>
    <mergeCell ref="A55:A57"/>
    <mergeCell ref="B55:B57"/>
    <mergeCell ref="A58:A66"/>
    <mergeCell ref="B58:B66"/>
    <mergeCell ref="A69:A77"/>
    <mergeCell ref="B69:B77"/>
  </mergeCells>
  <printOptions headings="0" gridLines="0"/>
  <pageMargins left="0.17000000000000001" right="0" top="0.51181102362204722" bottom="0.40999999999999998" header="0.19685039370078738" footer="0.15748031496062992"/>
  <pageSetup paperSize="9" scale="52" fitToWidth="1" fitToHeight="2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lastModifiedBy>bogdanova-aa</cp:lastModifiedBy>
  <cp:revision>125</cp:revision>
  <dcterms:created xsi:type="dcterms:W3CDTF">2015-02-26T11:08:47Z</dcterms:created>
  <dcterms:modified xsi:type="dcterms:W3CDTF">2025-06-09T11:32:39Z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