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9.06.2025" sheetId="1" state="visible" r:id="rId1"/>
  </sheets>
  <definedNames>
    <definedName name="_xlnm._FilterDatabase" localSheetId="0" hidden="1">'на 09.06.2025'!$A$4:$R$80</definedName>
    <definedName name="Print_Titles" localSheetId="0" hidden="0">'на 09.06.2025'!$3:$4</definedName>
    <definedName name="Print_Area" localSheetId="0" hidden="0">'на 09.06.2025'!$A$1:$R$80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09.06.2025'!$A$4:$R$80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<sst xmlns="http://schemas.openxmlformats.org/spreadsheetml/2006/main" count="158" uniqueCount="158">
  <si>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</si>
  <si>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</si>
  <si>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</si>
  <si>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</si>
  <si>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</si>
  <si>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</si>
  <si>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</si>
  <si>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по 06.06.2024 вкл.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</si>
  <si>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</si>
  <si>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</si>
  <si>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</si>
  <si>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</si>
  <si>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</si>
  <si>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</si>
  <si>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</si>
  <si>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</si>
  <si>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 - июнь</t>
  </si>
  <si>
    <t>июнь</t>
  </si>
  <si>
    <t xml:space="preserve">с нач. года на 09.06.2025 (по 06.06.2025 вкл.)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</si>
  <si>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</si>
  <si>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</si>
  <si>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</si>
  <si>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май от плана май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</si>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</sst>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30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color indexed="2"/>
      <name val="Times New Roman"/>
    </font>
    <font>
      <sz val="14.000000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color indexed="2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color indexed="2"/>
      <name val="Times New Roman"/>
    </font>
    <font>
      <i/>
      <sz val="12.000000"/>
      <name val="Times New Roman"/>
    </font>
    <font>
      <i/>
      <sz val="14.000000"/>
      <name val="Times New Roman"/>
    </font>
    <font>
      <b/>
      <sz val="8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0"/>
        <bgColor theme="0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9">
    <xf fontId="0" fillId="0" borderId="0" numFmtId="0" xfId="0"/>
    <xf fontId="5" fillId="3" borderId="0" numFmtId="0" xfId="0" applyFont="1" applyFill="1" applyAlignment="1">
      <alignment vertical="center"/>
    </xf>
    <xf fontId="6" fillId="3" borderId="0" numFmtId="0" xfId="0" applyFont="1" applyFill="1" applyAlignment="1">
      <alignment vertical="center"/>
    </xf>
    <xf fontId="7" fillId="3" borderId="0" numFmtId="0" xfId="0" applyFont="1" applyFill="1" applyAlignment="1">
      <alignment vertical="top"/>
    </xf>
    <xf fontId="8" fillId="3" borderId="0" numFmtId="0" xfId="0" applyFont="1" applyFill="1" applyAlignment="1">
      <alignment vertical="center"/>
    </xf>
    <xf fontId="9" fillId="3" borderId="0" numFmtId="162" xfId="0" applyNumberFormat="1" applyFont="1" applyFill="1" applyAlignment="1">
      <alignment vertical="center"/>
    </xf>
    <xf fontId="5" fillId="3" borderId="0" numFmtId="162" xfId="0" applyNumberFormat="1" applyFont="1" applyFill="1" applyAlignment="1">
      <alignment vertical="center"/>
    </xf>
    <xf fontId="5" fillId="3" borderId="0" numFmtId="163" xfId="0" applyNumberFormat="1" applyFont="1" applyFill="1" applyAlignment="1">
      <alignment vertical="center"/>
    </xf>
    <xf fontId="6" fillId="3" borderId="0" numFmtId="163" xfId="0" applyNumberFormat="1" applyFont="1" applyFill="1" applyAlignment="1">
      <alignment vertical="center"/>
    </xf>
    <xf fontId="9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horizontal="center" vertical="top" wrapText="1"/>
    </xf>
    <xf fontId="11" fillId="3" borderId="0" numFmtId="0" xfId="0" applyFont="1" applyFill="1" applyAlignment="1">
      <alignment vertical="center" wrapText="1"/>
    </xf>
    <xf fontId="9" fillId="3" borderId="0" numFmtId="162" xfId="0" applyNumberFormat="1" applyFont="1" applyFill="1" applyAlignment="1">
      <alignment horizontal="center" vertical="center" wrapText="1"/>
    </xf>
    <xf fontId="6" fillId="3" borderId="0" numFmtId="49" xfId="0" applyNumberFormat="1" applyFont="1" applyFill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top" wrapText="1"/>
    </xf>
    <xf fontId="8" fillId="3" borderId="0" numFmtId="0" xfId="0" applyFont="1" applyFill="1" applyAlignment="1">
      <alignment horizontal="center" vertical="center" wrapText="1"/>
    </xf>
    <xf fontId="9" fillId="3" borderId="0" numFmtId="163" xfId="0" applyNumberFormat="1" applyFont="1" applyFill="1" applyAlignment="1">
      <alignment horizontal="center" vertical="center" wrapText="1"/>
    </xf>
    <xf fontId="6" fillId="3" borderId="0" numFmtId="163" xfId="0" applyNumberFormat="1" applyFont="1" applyFill="1" applyAlignment="1">
      <alignment horizontal="center" vertical="center" wrapText="1"/>
    </xf>
    <xf fontId="12" fillId="3" borderId="0" numFmtId="0" xfId="0" applyFont="1" applyFill="1" applyAlignment="1">
      <alignment horizontal="right" vertical="center" wrapText="1"/>
    </xf>
    <xf fontId="12" fillId="3" borderId="0" numFmtId="0" xfId="0" applyFont="1" applyFill="1" applyAlignment="1">
      <alignment horizontal="right" vertical="center"/>
    </xf>
    <xf fontId="13" fillId="3" borderId="0" numFmtId="0" xfId="0" applyFont="1" applyFill="1" applyAlignment="1">
      <alignment vertical="center"/>
    </xf>
    <xf fontId="14" fillId="3" borderId="2" numFmtId="49" xfId="0" applyNumberFormat="1" applyFont="1" applyFill="1" applyBorder="1" applyAlignment="1">
      <alignment horizontal="center" vertical="center" wrapText="1"/>
    </xf>
    <xf fontId="15" fillId="3" borderId="2" numFmtId="0" xfId="0" applyFont="1" applyFill="1" applyBorder="1" applyAlignment="1">
      <alignment horizontal="center" vertical="center" wrapText="1"/>
    </xf>
    <xf fontId="14" fillId="3" borderId="3" numFmtId="49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center" wrapText="1"/>
    </xf>
    <xf fontId="16" fillId="3" borderId="5" numFmtId="162" xfId="0" applyNumberFormat="1" applyFont="1" applyFill="1" applyBorder="1" applyAlignment="1">
      <alignment horizontal="center" vertical="center" wrapText="1"/>
    </xf>
    <xf fontId="15" fillId="3" borderId="4" numFmtId="162" xfId="0" applyNumberFormat="1" applyFont="1" applyFill="1" applyBorder="1" applyAlignment="1">
      <alignment horizontal="center" vertical="center" wrapText="1"/>
    </xf>
    <xf fontId="15" fillId="3" borderId="4" numFmtId="163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top" wrapText="1"/>
    </xf>
    <xf fontId="15" fillId="3" borderId="4" numFmtId="164" xfId="105" applyNumberFormat="1" applyFont="1" applyFill="1" applyBorder="1" applyAlignment="1" applyProtection="1">
      <alignment horizontal="center" vertical="top" wrapText="1"/>
    </xf>
    <xf fontId="14" fillId="3" borderId="6" numFmtId="49" xfId="0" applyNumberFormat="1" applyFont="1" applyFill="1" applyBorder="1" applyAlignment="1">
      <alignment horizontal="center" vertical="center" wrapText="1"/>
    </xf>
    <xf fontId="15" fillId="3" borderId="6" numFmtId="0" xfId="0" applyFont="1" applyFill="1" applyBorder="1" applyAlignment="1">
      <alignment horizontal="center" vertical="center" wrapText="1"/>
    </xf>
    <xf fontId="14" fillId="3" borderId="7" numFmtId="49" xfId="0" applyNumberFormat="1" applyFont="1" applyFill="1" applyBorder="1" applyAlignment="1">
      <alignment horizontal="center" vertical="center" wrapText="1"/>
    </xf>
    <xf fontId="16" fillId="3" borderId="4" numFmtId="162" xfId="0" applyNumberFormat="1" applyFont="1" applyFill="1" applyBorder="1" applyAlignment="1">
      <alignment horizontal="center" vertical="center" wrapText="1"/>
    </xf>
    <xf fontId="16" fillId="3" borderId="4" numFmtId="163" xfId="0" applyNumberFormat="1" applyFont="1" applyFill="1" applyBorder="1" applyAlignment="1">
      <alignment horizontal="center" vertical="top" wrapText="1"/>
    </xf>
    <xf fontId="15" fillId="3" borderId="4" numFmtId="162" xfId="0" applyNumberFormat="1" applyFont="1" applyFill="1" applyBorder="1" applyAlignment="1">
      <alignment horizontal="center" vertical="top" wrapText="1"/>
    </xf>
    <xf fontId="17" fillId="3" borderId="0" numFmtId="0" xfId="0" applyFont="1" applyFill="1" applyAlignment="1">
      <alignment vertical="center"/>
    </xf>
    <xf fontId="18" fillId="3" borderId="4" numFmtId="49" xfId="0" applyNumberFormat="1" applyFont="1" applyFill="1" applyBorder="1" applyAlignment="1">
      <alignment horizontal="center" vertical="center" wrapText="1"/>
    </xf>
    <xf fontId="16" fillId="3" borderId="4" numFmtId="0" xfId="0" applyFont="1" applyFill="1" applyBorder="1" applyAlignment="1">
      <alignment horizontal="center" vertical="top" wrapText="1"/>
    </xf>
    <xf fontId="19" fillId="3" borderId="4" numFmtId="49" xfId="0" applyNumberFormat="1" applyFont="1" applyFill="1" applyBorder="1" applyAlignment="1">
      <alignment horizontal="center" vertical="center" wrapText="1"/>
    </xf>
    <xf fontId="17" fillId="3" borderId="4" numFmtId="0" xfId="0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vertical="center" wrapText="1"/>
    </xf>
    <xf fontId="17" fillId="3" borderId="4" numFmtId="164" xfId="0" applyNumberFormat="1" applyFont="1" applyFill="1" applyBorder="1" applyAlignment="1">
      <alignment horizontal="right" vertical="center" wrapText="1"/>
    </xf>
    <xf fontId="6" fillId="3" borderId="4" numFmtId="49" xfId="0" applyNumberFormat="1" applyFont="1" applyFill="1" applyBorder="1" applyAlignment="1">
      <alignment horizontal="center" vertical="center" wrapText="1"/>
    </xf>
    <xf fontId="10" fillId="3" borderId="4" numFmtId="0" xfId="0" applyFont="1" applyFill="1" applyBorder="1" applyAlignment="1">
      <alignment horizontal="center" vertical="top" wrapText="1"/>
    </xf>
    <xf fontId="8" fillId="3" borderId="4" numFmtId="49" xfId="0" applyNumberFormat="1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vertical="center" wrapText="1"/>
    </xf>
    <xf fontId="9" fillId="3" borderId="8" numFmtId="162" xfId="0" applyNumberFormat="1" applyFont="1" applyFill="1" applyBorder="1" applyAlignment="1">
      <alignment horizontal="right" vertical="center" wrapText="1"/>
    </xf>
    <xf fontId="9" fillId="3" borderId="4" numFmtId="162" xfId="0" applyNumberFormat="1" applyFont="1" applyFill="1" applyBorder="1" applyAlignment="1">
      <alignment horizontal="right" vertical="center" wrapText="1"/>
    </xf>
    <xf fontId="9" fillId="3" borderId="4" numFmtId="4" xfId="0" applyNumberFormat="1" applyFont="1" applyFill="1" applyBorder="1" applyAlignment="1">
      <alignment horizontal="right" vertical="center" wrapText="1"/>
    </xf>
    <xf fontId="9" fillId="3" borderId="4" numFmtId="164" xfId="0" applyNumberFormat="1" applyFont="1" applyFill="1" applyBorder="1" applyAlignment="1">
      <alignment horizontal="right" vertical="center" wrapText="1"/>
    </xf>
    <xf fontId="9" fillId="3" borderId="8" numFmtId="162" xfId="0" applyNumberFormat="1" applyFont="1" applyFill="1" applyBorder="1" applyAlignment="1">
      <alignment vertical="center" wrapText="1"/>
    </xf>
    <xf fontId="9" fillId="3" borderId="4" numFmtId="162" xfId="0" applyNumberFormat="1" applyFont="1" applyFill="1" applyBorder="1" applyAlignment="1">
      <alignment vertical="center" wrapText="1"/>
    </xf>
    <xf fontId="9" fillId="3" borderId="4" numFmtId="4" xfId="0" applyNumberFormat="1" applyFont="1" applyFill="1" applyBorder="1" applyAlignment="1">
      <alignment vertical="center" wrapText="1"/>
    </xf>
    <xf fontId="16" fillId="3" borderId="4" numFmtId="49" xfId="0" applyNumberFormat="1" applyFont="1" applyFill="1" applyBorder="1" applyAlignment="1">
      <alignment horizontal="center" vertical="top" wrapText="1"/>
    </xf>
    <xf fontId="17" fillId="3" borderId="4" numFmtId="165" xfId="0" applyNumberFormat="1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horizontal="right" vertical="center" wrapText="1"/>
    </xf>
    <xf fontId="8" fillId="3" borderId="4" numFmtId="0" xfId="0" applyFont="1" applyFill="1" applyBorder="1" applyAlignment="1">
      <alignment horizontal="center" vertical="center"/>
    </xf>
    <xf fontId="9" fillId="3" borderId="4" numFmtId="165" xfId="0" applyNumberFormat="1" applyFont="1" applyFill="1" applyBorder="1" applyAlignment="1">
      <alignment vertical="center" wrapText="1"/>
    </xf>
    <xf fontId="20" fillId="3" borderId="0" numFmtId="0" xfId="0" applyFont="1" applyFill="1" applyAlignment="1">
      <alignment vertical="center"/>
    </xf>
    <xf fontId="21" fillId="3" borderId="4" numFmtId="49" xfId="0" applyNumberFormat="1" applyFont="1" applyFill="1" applyBorder="1" applyAlignment="1">
      <alignment horizontal="center" vertical="center" wrapText="1"/>
    </xf>
    <xf fontId="22" fillId="3" borderId="4" numFmtId="0" xfId="0" applyFont="1" applyFill="1" applyBorder="1" applyAlignment="1">
      <alignment horizontal="center" vertical="top" wrapText="1"/>
    </xf>
    <xf fontId="22" fillId="3" borderId="4" numFmtId="0" xfId="0" applyFont="1" applyFill="1" applyBorder="1" applyAlignment="1">
      <alignment vertical="center" wrapText="1"/>
    </xf>
    <xf fontId="22" fillId="3" borderId="4" numFmtId="162" xfId="0" applyNumberFormat="1" applyFont="1" applyFill="1" applyBorder="1" applyAlignment="1">
      <alignment horizontal="right" vertical="center" wrapText="1"/>
    </xf>
    <xf fontId="22" fillId="3" borderId="4" numFmtId="164" xfId="0" applyNumberFormat="1" applyFont="1" applyFill="1" applyBorder="1" applyAlignment="1">
      <alignment horizontal="right" vertical="center" wrapText="1"/>
    </xf>
    <xf fontId="6" fillId="3" borderId="4" numFmtId="1" xfId="0" applyNumberFormat="1" applyFont="1" applyFill="1" applyBorder="1" applyAlignment="1">
      <alignment horizontal="center" vertical="center" wrapText="1"/>
    </xf>
    <xf fontId="8" fillId="3" borderId="4" numFmtId="0" xfId="0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horizontal="left" vertical="center" wrapText="1"/>
    </xf>
    <xf fontId="6" fillId="3" borderId="4" numFmtId="0" xfId="0" applyFont="1" applyFill="1" applyBorder="1" applyAlignment="1">
      <alignment horizontal="center" vertical="center" wrapText="1"/>
    </xf>
    <xf fontId="21" fillId="3" borderId="4" numFmtId="0" xfId="0" applyFont="1" applyFill="1" applyBorder="1" applyAlignment="1">
      <alignment horizontal="center" vertical="center" wrapText="1"/>
    </xf>
    <xf fontId="9" fillId="3" borderId="4" numFmtId="165" xfId="0" applyNumberFormat="1" applyFont="1" applyFill="1" applyBorder="1" applyAlignment="1">
      <alignment horizontal="left" vertical="center" wrapText="1"/>
    </xf>
    <xf fontId="23" fillId="3" borderId="0" numFmtId="0" xfId="0" applyFont="1" applyFill="1" applyAlignment="1">
      <alignment vertical="center"/>
    </xf>
    <xf fontId="24" fillId="3" borderId="4" numFmtId="49" xfId="0" applyNumberFormat="1" applyFont="1" applyFill="1" applyBorder="1" applyAlignment="1">
      <alignment horizontal="center" vertical="center" wrapText="1"/>
    </xf>
    <xf fontId="25" fillId="3" borderId="4" numFmtId="0" xfId="0" applyFont="1" applyFill="1" applyBorder="1" applyAlignment="1">
      <alignment horizontal="right" vertical="center"/>
    </xf>
    <xf fontId="26" fillId="3" borderId="4" numFmtId="0" xfId="0" applyFont="1" applyFill="1" applyBorder="1" applyAlignment="1">
      <alignment horizontal="left" vertical="center" wrapText="1"/>
    </xf>
    <xf fontId="26" fillId="3" borderId="8" numFmtId="162" xfId="0" applyNumberFormat="1" applyFont="1" applyFill="1" applyBorder="1" applyAlignment="1">
      <alignment horizontal="right" vertical="center" wrapText="1"/>
    </xf>
    <xf fontId="26" fillId="3" borderId="4" numFmtId="162" xfId="0" applyNumberFormat="1" applyFont="1" applyFill="1" applyBorder="1" applyAlignment="1">
      <alignment horizontal="right" vertical="center" wrapText="1"/>
    </xf>
    <xf fontId="26" fillId="3" borderId="4" numFmtId="164" xfId="0" applyNumberFormat="1" applyFont="1" applyFill="1" applyBorder="1" applyAlignment="1">
      <alignment horizontal="right" vertical="center" wrapText="1"/>
    </xf>
    <xf fontId="22" fillId="3" borderId="4" numFmtId="49" xfId="0" applyNumberFormat="1" applyFont="1" applyFill="1" applyBorder="1" applyAlignment="1">
      <alignment horizontal="center" vertical="top" wrapText="1"/>
    </xf>
    <xf fontId="22" fillId="3" borderId="0" numFmtId="0" xfId="0" applyFont="1" applyFill="1" applyAlignment="1">
      <alignment vertical="center"/>
    </xf>
    <xf fontId="22" fillId="3" borderId="4" numFmtId="49" xfId="0" applyNumberFormat="1" applyFont="1" applyFill="1" applyBorder="1" applyAlignment="1">
      <alignment horizontal="center" vertical="center" wrapText="1"/>
    </xf>
    <xf fontId="22" fillId="3" borderId="4" numFmtId="162" xfId="0" applyNumberFormat="1" applyFont="1" applyFill="1" applyBorder="1" applyAlignment="1">
      <alignment vertical="center" wrapText="1"/>
    </xf>
    <xf fontId="27" fillId="3" borderId="4" numFmtId="164" xfId="0" applyNumberFormat="1" applyFont="1" applyFill="1" applyBorder="1" applyAlignment="1">
      <alignment horizontal="right" vertical="center" wrapText="1"/>
    </xf>
    <xf fontId="12" fillId="3" borderId="4" numFmtId="164" xfId="0" applyNumberFormat="1" applyFont="1" applyFill="1" applyBorder="1" applyAlignment="1">
      <alignment horizontal="right" vertical="center" wrapText="1"/>
    </xf>
    <xf fontId="17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/>
    </xf>
    <xf fontId="28" fillId="3" borderId="4" numFmtId="165" xfId="0" applyNumberFormat="1" applyFont="1" applyFill="1" applyBorder="1" applyAlignment="1">
      <alignment vertical="center"/>
    </xf>
    <xf fontId="17" fillId="3" borderId="4" numFmtId="166" xfId="0" applyNumberFormat="1" applyFont="1" applyFill="1" applyBorder="1" applyAlignment="1">
      <alignment horizontal="center" vertical="center" wrapText="1"/>
    </xf>
    <xf fontId="18" fillId="3" borderId="4" numFmtId="49" xfId="0" applyNumberFormat="1" applyFont="1" applyFill="1" applyBorder="1" applyAlignment="1">
      <alignment vertical="center" wrapText="1"/>
    </xf>
    <xf fontId="16" fillId="3" borderId="4" numFmtId="0" xfId="0" applyFont="1" applyFill="1" applyBorder="1" applyAlignment="1">
      <alignment vertical="top" wrapText="1"/>
    </xf>
    <xf fontId="29" fillId="3" borderId="4" numFmtId="162" xfId="0" applyNumberFormat="1" applyFont="1" applyFill="1" applyBorder="1" applyAlignment="1">
      <alignment vertical="center" wrapText="1"/>
    </xf>
    <xf fontId="9" fillId="3" borderId="8" numFmtId="4" xfId="0" applyNumberFormat="1" applyFont="1" applyFill="1" applyBorder="1" applyAlignment="1">
      <alignment horizontal="right" vertical="center" wrapText="1"/>
    </xf>
    <xf fontId="29" fillId="3" borderId="4" numFmtId="0" xfId="0" applyFont="1" applyFill="1" applyBorder="1" applyAlignment="1">
      <alignment horizontal="left" vertical="center" wrapText="1"/>
    </xf>
    <xf fontId="9" fillId="3" borderId="9" numFmtId="162" xfId="0" applyNumberFormat="1" applyFont="1" applyFill="1" applyBorder="1" applyAlignment="1">
      <alignment horizontal="right" vertical="center" wrapText="1"/>
    </xf>
    <xf fontId="29" fillId="3" borderId="4" numFmtId="0" xfId="0" applyFont="1" applyFill="1" applyBorder="1" applyAlignment="1">
      <alignment horizontal="left" vertical="top" wrapText="1"/>
    </xf>
    <xf fontId="10" fillId="3" borderId="4" numFmtId="164" xfId="0" applyNumberFormat="1" applyFont="1" applyFill="1" applyBorder="1" applyAlignment="1">
      <alignment vertical="center" wrapText="1"/>
    </xf>
    <xf fontId="29" fillId="3" borderId="4" numFmtId="165" xfId="0" applyNumberFormat="1" applyFont="1" applyFill="1" applyBorder="1" applyAlignment="1">
      <alignment vertical="center" wrapText="1"/>
    </xf>
    <xf fontId="18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 wrapText="1"/>
    </xf>
    <xf fontId="19" fillId="3" borderId="4" numFmtId="165" xfId="0" applyNumberFormat="1" applyFont="1" applyFill="1" applyBorder="1" applyAlignment="1">
      <alignment vertical="center" wrapText="1"/>
    </xf>
    <xf fontId="17" fillId="3" borderId="4" numFmtId="165" xfId="0" applyNumberFormat="1" applyFont="1" applyFill="1" applyBorder="1" applyAlignment="1">
      <alignment horizontal="right" vertical="center" wrapText="1"/>
    </xf>
    <xf fontId="6" fillId="3" borderId="0" numFmtId="166" xfId="0" applyNumberFormat="1" applyFont="1" applyFill="1" applyAlignment="1">
      <alignment horizontal="left" vertical="center"/>
    </xf>
    <xf fontId="12" fillId="3" borderId="0" numFmtId="167" xfId="0" applyNumberFormat="1" applyFont="1" applyFill="1" applyAlignment="1">
      <alignment horizontal="left" vertical="top"/>
    </xf>
    <xf fontId="8" fillId="3" borderId="0" numFmtId="0" xfId="0" applyFont="1" applyFill="1" applyAlignment="1">
      <alignment horizontal="center" vertical="center"/>
    </xf>
    <xf fontId="5" fillId="3" borderId="0" numFmtId="0" xfId="0" applyFont="1" applyFill="1" applyAlignment="1">
      <alignment horizontal="left" vertical="center"/>
    </xf>
    <xf fontId="9" fillId="3" borderId="0" numFmtId="162" xfId="0" applyNumberFormat="1" applyFont="1" applyFill="1" applyAlignment="1">
      <alignment horizontal="left" vertical="center"/>
    </xf>
    <xf fontId="5" fillId="3" borderId="0" numFmtId="162" xfId="0" applyNumberFormat="1" applyFont="1" applyFill="1" applyAlignment="1">
      <alignment horizontal="left" vertical="center"/>
    </xf>
    <xf fontId="5" fillId="3" borderId="0" numFmtId="163" xfId="0" applyNumberFormat="1" applyFont="1" applyFill="1" applyAlignment="1">
      <alignment horizontal="left" vertical="center"/>
    </xf>
    <xf fontId="6" fillId="3" borderId="0" numFmtId="163" xfId="0" applyNumberFormat="1" applyFont="1" applyFill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10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min="19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  <c r="AA1" s="1"/>
    </row>
    <row r="2" ht="15">
      <c r="A2" s="13"/>
      <c r="B2" s="14"/>
      <c r="C2" s="15"/>
      <c r="D2" s="9"/>
      <c r="E2" s="12"/>
      <c r="F2" s="9"/>
      <c r="G2" s="9"/>
      <c r="H2" s="12"/>
      <c r="I2" s="16"/>
      <c r="J2" s="17"/>
      <c r="K2" s="17"/>
      <c r="L2" s="17"/>
      <c r="M2" s="9"/>
      <c r="N2" s="9"/>
      <c r="O2" s="9"/>
      <c r="P2" s="18" t="s">
        <v>1</v>
      </c>
      <c r="Q2" s="18"/>
      <c r="R2" s="19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20" customFormat="1" ht="15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/>
      <c r="H3" s="26"/>
      <c r="I3" s="27" t="s">
        <v>9</v>
      </c>
      <c r="J3" s="27"/>
      <c r="K3" s="26" t="s">
        <v>10</v>
      </c>
      <c r="L3" s="26"/>
      <c r="M3" s="26"/>
      <c r="N3" s="26"/>
      <c r="O3" s="28" t="s">
        <v>11</v>
      </c>
      <c r="P3" s="29" t="s">
        <v>12</v>
      </c>
      <c r="Q3" s="29" t="s">
        <v>13</v>
      </c>
      <c r="R3" s="28" t="s">
        <v>14</v>
      </c>
      <c r="S3" s="20"/>
      <c r="T3" s="20"/>
      <c r="U3" s="20"/>
      <c r="V3" s="20"/>
      <c r="W3" s="20"/>
      <c r="X3" s="20"/>
      <c r="Y3" s="20"/>
      <c r="Z3" s="20"/>
      <c r="AA3" s="20"/>
    </row>
    <row r="4" s="20" customFormat="1" ht="55.5" customHeight="1">
      <c r="A4" s="30"/>
      <c r="B4" s="31"/>
      <c r="C4" s="32"/>
      <c r="D4" s="24"/>
      <c r="E4" s="33"/>
      <c r="F4" s="27" t="s">
        <v>15</v>
      </c>
      <c r="G4" s="27" t="s">
        <v>16</v>
      </c>
      <c r="H4" s="27" t="s">
        <v>17</v>
      </c>
      <c r="I4" s="34" t="s">
        <v>18</v>
      </c>
      <c r="J4" s="26" t="s">
        <v>17</v>
      </c>
      <c r="K4" s="35" t="s">
        <v>19</v>
      </c>
      <c r="L4" s="35" t="s">
        <v>20</v>
      </c>
      <c r="M4" s="35" t="s">
        <v>21</v>
      </c>
      <c r="N4" s="35" t="s">
        <v>22</v>
      </c>
      <c r="O4" s="28"/>
      <c r="P4" s="29"/>
      <c r="Q4" s="29"/>
      <c r="R4" s="28"/>
      <c r="S4" s="20"/>
      <c r="T4" s="20"/>
      <c r="U4" s="20"/>
      <c r="V4" s="20"/>
      <c r="W4" s="20"/>
      <c r="X4" s="20"/>
      <c r="Y4" s="20"/>
      <c r="Z4" s="20"/>
      <c r="AA4" s="20"/>
    </row>
    <row r="5" s="36" customFormat="1" ht="26.25" customHeight="1">
      <c r="A5" s="37"/>
      <c r="B5" s="38"/>
      <c r="C5" s="39"/>
      <c r="D5" s="40" t="s">
        <v>23</v>
      </c>
      <c r="E5" s="41">
        <f>SUM(E6:E16)</f>
        <v>7569337.0292537315</v>
      </c>
      <c r="F5" s="41">
        <f>SUM(F6:F16)</f>
        <v>28065221.000000004</v>
      </c>
      <c r="G5" s="41">
        <f>SUM(G6:G16)</f>
        <v>10535715.100000001</v>
      </c>
      <c r="H5" s="41">
        <f>SUM(H6:H16)</f>
        <v>1987319.3</v>
      </c>
      <c r="I5" s="41">
        <f>SUM(I6:I16)</f>
        <v>9067132.8800000027</v>
      </c>
      <c r="J5" s="41">
        <f>SUM(J6:J16)</f>
        <v>406670.02999999991</v>
      </c>
      <c r="K5" s="41">
        <f>SUM(K6:K16)</f>
        <v>1497795.8507462703</v>
      </c>
      <c r="L5" s="41">
        <f>SUM(L6:L16)</f>
        <v>-1468582.219999999</v>
      </c>
      <c r="M5" s="41">
        <f>SUM(M6:M16)</f>
        <v>-18998088.120000001</v>
      </c>
      <c r="N5" s="41">
        <f>SUM(N6:N16)</f>
        <v>-1580649.2700000005</v>
      </c>
      <c r="O5" s="42">
        <f t="shared" ref="O5:O9" si="0">IFERROR(I5/E5,"")</f>
        <v>1.1978767552505112</v>
      </c>
      <c r="P5" s="42">
        <f t="shared" ref="P5:P9" si="1">IFERROR(J5/H5,"")</f>
        <v>0.20463245639490338</v>
      </c>
      <c r="Q5" s="42">
        <f t="shared" ref="Q5:Q9" si="2">IFERROR(I5/G5,"")</f>
        <v>0.86060915599359755</v>
      </c>
      <c r="R5" s="42">
        <f t="shared" ref="R5:R9" si="3">IFERROR(I5/F5,"")</f>
        <v>0.32307363195180261</v>
      </c>
      <c r="S5" s="36"/>
      <c r="T5" s="36"/>
      <c r="U5" s="36"/>
      <c r="V5" s="36"/>
      <c r="W5" s="36"/>
      <c r="X5" s="36"/>
      <c r="Y5" s="36"/>
      <c r="Z5" s="36"/>
      <c r="AA5" s="36"/>
    </row>
    <row r="6" ht="17.25">
      <c r="A6" s="43"/>
      <c r="B6" s="44" t="s">
        <v>24</v>
      </c>
      <c r="C6" s="45" t="s">
        <v>25</v>
      </c>
      <c r="D6" s="46" t="s">
        <v>26</v>
      </c>
      <c r="E6" s="47">
        <f>6177192.69/33.5*30</f>
        <v>5531814.3492537318</v>
      </c>
      <c r="F6" s="47">
        <v>21478832.199999999</v>
      </c>
      <c r="G6" s="47">
        <v>8031094.5000000009</v>
      </c>
      <c r="H6" s="47">
        <v>1881979.5</v>
      </c>
      <c r="I6" s="47">
        <v>6601675.2900000019</v>
      </c>
      <c r="J6" s="47">
        <v>359015.85999999999</v>
      </c>
      <c r="K6" s="48">
        <f t="shared" ref="K6:K9" si="4">I6-E6</f>
        <v>1069860.9407462701</v>
      </c>
      <c r="L6" s="48">
        <f t="shared" ref="L6:L9" si="5">I6-G6</f>
        <v>-1429419.209999999</v>
      </c>
      <c r="M6" s="48">
        <f t="shared" ref="M6:M9" si="6">I6-F6</f>
        <v>-14877156.909999996</v>
      </c>
      <c r="N6" s="49">
        <f t="shared" ref="N6:N9" si="7">J6-H6</f>
        <v>-1522963.6400000001</v>
      </c>
      <c r="O6" s="50">
        <f t="shared" si="0"/>
        <v>1.1934014544234659</v>
      </c>
      <c r="P6" s="50">
        <f t="shared" si="1"/>
        <v>0.1907650216168667</v>
      </c>
      <c r="Q6" s="50">
        <f t="shared" si="2"/>
        <v>0.82201439542269128</v>
      </c>
      <c r="R6" s="50">
        <f t="shared" si="3"/>
        <v>0.30735727289680126</v>
      </c>
      <c r="S6" s="1"/>
      <c r="T6" s="1"/>
      <c r="U6" s="1"/>
      <c r="V6" s="1"/>
      <c r="W6" s="1"/>
      <c r="X6" s="1"/>
      <c r="Y6" s="1"/>
      <c r="Z6" s="1"/>
      <c r="AA6" s="1"/>
    </row>
    <row r="7" ht="17.25">
      <c r="A7" s="43"/>
      <c r="B7" s="44" t="s">
        <v>27</v>
      </c>
      <c r="C7" s="45" t="s">
        <v>28</v>
      </c>
      <c r="D7" s="46" t="s">
        <v>29</v>
      </c>
      <c r="E7" s="51">
        <v>33614.269999999997</v>
      </c>
      <c r="F7" s="51">
        <v>82008.100000000006</v>
      </c>
      <c r="G7" s="51">
        <v>39411.5</v>
      </c>
      <c r="H7" s="51">
        <v>7022</v>
      </c>
      <c r="I7" s="51">
        <v>34278.709999999999</v>
      </c>
      <c r="J7" s="51">
        <v>16.960000000000001</v>
      </c>
      <c r="K7" s="52">
        <f t="shared" si="4"/>
        <v>664.44000000000233</v>
      </c>
      <c r="L7" s="52">
        <f t="shared" si="5"/>
        <v>-5132.7900000000009</v>
      </c>
      <c r="M7" s="52">
        <f t="shared" si="6"/>
        <v>-47729.390000000007</v>
      </c>
      <c r="N7" s="52">
        <f t="shared" si="7"/>
        <v>-7005.04</v>
      </c>
      <c r="O7" s="50">
        <f t="shared" si="0"/>
        <v>1.019766605075761</v>
      </c>
      <c r="P7" s="50">
        <f t="shared" si="1"/>
        <v>0.0024152663058957563</v>
      </c>
      <c r="Q7" s="50">
        <f t="shared" si="2"/>
        <v>0.86976415513238514</v>
      </c>
      <c r="R7" s="50">
        <f t="shared" si="3"/>
        <v>0.41799175935060068</v>
      </c>
      <c r="S7" s="1"/>
      <c r="T7" s="1"/>
      <c r="U7" s="1"/>
      <c r="V7" s="1"/>
      <c r="W7" s="1"/>
      <c r="X7" s="1"/>
      <c r="Y7" s="1"/>
      <c r="Z7" s="1"/>
      <c r="AA7" s="1"/>
      <c r="AC7" s="1"/>
    </row>
    <row r="8" ht="17.25">
      <c r="A8" s="43"/>
      <c r="B8" s="44" t="s">
        <v>24</v>
      </c>
      <c r="C8" s="45" t="s">
        <v>30</v>
      </c>
      <c r="D8" s="46" t="s">
        <v>31</v>
      </c>
      <c r="E8" s="51">
        <v>0</v>
      </c>
      <c r="F8" s="51">
        <v>52994.300000000003</v>
      </c>
      <c r="G8" s="51">
        <v>12000</v>
      </c>
      <c r="H8" s="51">
        <v>0</v>
      </c>
      <c r="I8" s="51">
        <v>8206.3199999999997</v>
      </c>
      <c r="J8" s="51">
        <v>147.91000000000003</v>
      </c>
      <c r="K8" s="52">
        <f t="shared" si="4"/>
        <v>8206.3199999999997</v>
      </c>
      <c r="L8" s="52">
        <f t="shared" si="5"/>
        <v>-3793.6800000000003</v>
      </c>
      <c r="M8" s="52">
        <f t="shared" si="6"/>
        <v>-44787.980000000003</v>
      </c>
      <c r="N8" s="52">
        <f t="shared" si="7"/>
        <v>147.91000000000003</v>
      </c>
      <c r="O8" s="50" t="str">
        <f t="shared" si="0"/>
        <v/>
      </c>
      <c r="P8" s="50" t="str">
        <f t="shared" si="1"/>
        <v/>
      </c>
      <c r="Q8" s="50">
        <f t="shared" si="2"/>
        <v>0.68386000000000002</v>
      </c>
      <c r="R8" s="50">
        <f t="shared" si="3"/>
        <v>0.15485288040411893</v>
      </c>
      <c r="S8" s="1"/>
      <c r="T8" s="1"/>
      <c r="U8" s="1"/>
      <c r="V8" s="1"/>
      <c r="W8" s="1"/>
      <c r="X8" s="1"/>
      <c r="Y8" s="1"/>
      <c r="Z8" s="1"/>
      <c r="AA8" s="1"/>
    </row>
    <row r="9" ht="17.25">
      <c r="A9" s="43"/>
      <c r="B9" s="44" t="s">
        <v>24</v>
      </c>
      <c r="C9" s="45" t="s">
        <v>32</v>
      </c>
      <c r="D9" s="46" t="s">
        <v>33</v>
      </c>
      <c r="E9" s="51">
        <v>614250.82999999984</v>
      </c>
      <c r="F9" s="51">
        <v>1259409.1000000001</v>
      </c>
      <c r="G9" s="51">
        <v>683849.40000000002</v>
      </c>
      <c r="H9" s="51">
        <v>28117.099999999999</v>
      </c>
      <c r="I9" s="51">
        <v>654684.22999999998</v>
      </c>
      <c r="J9" s="51">
        <v>14531.730000000001</v>
      </c>
      <c r="K9" s="52">
        <f t="shared" si="4"/>
        <v>40433.40000000014</v>
      </c>
      <c r="L9" s="52">
        <f t="shared" si="5"/>
        <v>-29165.170000000042</v>
      </c>
      <c r="M9" s="52">
        <f t="shared" si="6"/>
        <v>-604724.87000000011</v>
      </c>
      <c r="N9" s="52">
        <f t="shared" si="7"/>
        <v>-13585.369999999997</v>
      </c>
      <c r="O9" s="50">
        <f t="shared" si="0"/>
        <v>1.0658255520794333</v>
      </c>
      <c r="P9" s="50">
        <f t="shared" si="1"/>
        <v>0.51682890483015687</v>
      </c>
      <c r="Q9" s="50">
        <f t="shared" si="2"/>
        <v>0.95735147241483276</v>
      </c>
      <c r="R9" s="50">
        <f t="shared" si="3"/>
        <v>0.5198344445819868</v>
      </c>
      <c r="S9" s="1"/>
      <c r="T9" s="1"/>
      <c r="U9" s="1"/>
      <c r="V9" s="1"/>
      <c r="W9" s="1"/>
      <c r="X9" s="1"/>
      <c r="Y9" s="1"/>
      <c r="Z9" s="1"/>
      <c r="AA9" s="1"/>
    </row>
    <row r="10" ht="17.25">
      <c r="A10" s="43"/>
      <c r="B10" s="44" t="s">
        <v>24</v>
      </c>
      <c r="C10" s="45" t="s">
        <v>34</v>
      </c>
      <c r="D10" s="46" t="s">
        <v>35</v>
      </c>
      <c r="E10" s="51">
        <v>497.47000000000003</v>
      </c>
      <c r="F10" s="51">
        <v>0</v>
      </c>
      <c r="G10" s="51">
        <v>0</v>
      </c>
      <c r="H10" s="51">
        <v>0</v>
      </c>
      <c r="I10" s="51">
        <v>176.71000000000001</v>
      </c>
      <c r="J10" s="51">
        <v>0</v>
      </c>
      <c r="K10" s="52">
        <f t="shared" ref="K10:K45" si="8">I10-E10</f>
        <v>-320.75999999999999</v>
      </c>
      <c r="L10" s="52">
        <f t="shared" ref="L10:L73" si="9">I10-G10</f>
        <v>176.71000000000001</v>
      </c>
      <c r="M10" s="52">
        <f t="shared" ref="M10:M45" si="10">I10-F10</f>
        <v>176.71000000000001</v>
      </c>
      <c r="N10" s="52">
        <f t="shared" ref="N10:N45" si="11">J10-H10</f>
        <v>0</v>
      </c>
      <c r="O10" s="50">
        <f t="shared" ref="O10:O73" si="12">IFERROR(I10/E10,"")</f>
        <v>0.35521740004422375</v>
      </c>
      <c r="P10" s="50" t="str">
        <f t="shared" ref="P10:P73" si="13">IFERROR(J10/H10,"")</f>
        <v/>
      </c>
      <c r="Q10" s="50" t="str">
        <f t="shared" ref="Q10:Q73" si="14">IFERROR(I10/G10,"")</f>
        <v/>
      </c>
      <c r="R10" s="50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</row>
    <row r="11" ht="17.25">
      <c r="A11" s="43"/>
      <c r="B11" s="44" t="s">
        <v>24</v>
      </c>
      <c r="C11" s="45" t="s">
        <v>36</v>
      </c>
      <c r="D11" s="46" t="s">
        <v>37</v>
      </c>
      <c r="E11" s="51">
        <v>1056.24</v>
      </c>
      <c r="F11" s="51">
        <v>1208.9000000000001</v>
      </c>
      <c r="G11" s="51">
        <v>899.89999999999998</v>
      </c>
      <c r="H11" s="51">
        <v>0</v>
      </c>
      <c r="I11" s="51">
        <v>1056.6600000000001</v>
      </c>
      <c r="J11" s="51">
        <v>62.719999999999999</v>
      </c>
      <c r="K11" s="52">
        <f t="shared" si="8"/>
        <v>0.42000000000007276</v>
      </c>
      <c r="L11" s="52">
        <f t="shared" si="9"/>
        <v>156.7600000000001</v>
      </c>
      <c r="M11" s="52">
        <f t="shared" si="10"/>
        <v>-152.24000000000001</v>
      </c>
      <c r="N11" s="52">
        <f t="shared" si="11"/>
        <v>62.719999999999999</v>
      </c>
      <c r="O11" s="50">
        <f t="shared" si="12"/>
        <v>1.0003976369007044</v>
      </c>
      <c r="P11" s="50" t="str">
        <f t="shared" si="13"/>
        <v/>
      </c>
      <c r="Q11" s="50">
        <f t="shared" si="14"/>
        <v>1.1741971330147796</v>
      </c>
      <c r="R11" s="50">
        <f t="shared" si="15"/>
        <v>0.8740673339399454</v>
      </c>
      <c r="S11" s="1"/>
      <c r="T11" s="1"/>
      <c r="U11" s="1"/>
      <c r="V11" s="1"/>
      <c r="W11" s="1"/>
      <c r="X11" s="1"/>
      <c r="Y11" s="1"/>
      <c r="Z11" s="1"/>
      <c r="AA11" s="1"/>
    </row>
    <row r="12" ht="17.25">
      <c r="A12" s="43"/>
      <c r="B12" s="44" t="s">
        <v>24</v>
      </c>
      <c r="C12" s="45" t="s">
        <v>38</v>
      </c>
      <c r="D12" s="46" t="s">
        <v>39</v>
      </c>
      <c r="E12" s="51">
        <v>280956.17999999999</v>
      </c>
      <c r="F12" s="51">
        <v>615839.40000000002</v>
      </c>
      <c r="G12" s="51">
        <v>313592.29999999999</v>
      </c>
      <c r="H12" s="51">
        <v>5000</v>
      </c>
      <c r="I12" s="51">
        <v>302635.20000000001</v>
      </c>
      <c r="J12" s="51">
        <v>5443.54</v>
      </c>
      <c r="K12" s="52">
        <f t="shared" si="8"/>
        <v>21679.020000000019</v>
      </c>
      <c r="L12" s="52">
        <f t="shared" si="9"/>
        <v>-10957.099999999977</v>
      </c>
      <c r="M12" s="52">
        <f t="shared" si="10"/>
        <v>-313204.20000000001</v>
      </c>
      <c r="N12" s="52">
        <f t="shared" si="11"/>
        <v>443.53999999999996</v>
      </c>
      <c r="O12" s="50">
        <f t="shared" si="12"/>
        <v>1.0771615701779544</v>
      </c>
      <c r="P12" s="50">
        <f t="shared" si="13"/>
        <v>1.088708</v>
      </c>
      <c r="Q12" s="50">
        <f t="shared" si="14"/>
        <v>0.96505940994086914</v>
      </c>
      <c r="R12" s="50">
        <f t="shared" si="15"/>
        <v>0.49141902905205481</v>
      </c>
      <c r="S12" s="1"/>
      <c r="T12" s="1"/>
      <c r="U12" s="1"/>
      <c r="V12" s="1"/>
      <c r="W12" s="1"/>
      <c r="X12" s="1"/>
      <c r="Y12" s="1"/>
      <c r="Z12" s="1"/>
      <c r="AA12" s="1"/>
    </row>
    <row r="13" ht="17.25">
      <c r="A13" s="43"/>
      <c r="B13" s="44" t="s">
        <v>40</v>
      </c>
      <c r="C13" s="45" t="s">
        <v>41</v>
      </c>
      <c r="D13" s="46" t="s">
        <v>42</v>
      </c>
      <c r="E13" s="51">
        <v>60859.160000000003</v>
      </c>
      <c r="F13" s="51">
        <v>1486170.1000000001</v>
      </c>
      <c r="G13" s="51">
        <v>66400</v>
      </c>
      <c r="H13" s="51">
        <v>2000</v>
      </c>
      <c r="I13" s="51">
        <v>69762.060000000012</v>
      </c>
      <c r="J13" s="51">
        <v>1060.73</v>
      </c>
      <c r="K13" s="52">
        <f t="shared" si="8"/>
        <v>8902.9000000000087</v>
      </c>
      <c r="L13" s="52">
        <f t="shared" si="9"/>
        <v>3362.0600000000122</v>
      </c>
      <c r="M13" s="52">
        <f t="shared" si="10"/>
        <v>-1416408.04</v>
      </c>
      <c r="N13" s="52">
        <f t="shared" si="11"/>
        <v>-939.26999999999998</v>
      </c>
      <c r="O13" s="50">
        <f t="shared" si="12"/>
        <v>1.1462869352781078</v>
      </c>
      <c r="P13" s="50">
        <f t="shared" si="13"/>
        <v>0.53036499999999998</v>
      </c>
      <c r="Q13" s="50">
        <f t="shared" si="14"/>
        <v>1.0506334337349399</v>
      </c>
      <c r="R13" s="50">
        <f t="shared" si="15"/>
        <v>0.046940831335524791</v>
      </c>
      <c r="S13" s="1"/>
      <c r="T13" s="1"/>
      <c r="U13" s="1"/>
      <c r="V13" s="1"/>
      <c r="W13" s="1"/>
      <c r="X13" s="1"/>
      <c r="Y13" s="1"/>
      <c r="Z13" s="1"/>
      <c r="AA13" s="1"/>
    </row>
    <row r="14" ht="17.25">
      <c r="A14" s="43"/>
      <c r="B14" s="44" t="s">
        <v>40</v>
      </c>
      <c r="C14" s="45" t="s">
        <v>43</v>
      </c>
      <c r="D14" s="46" t="s">
        <v>44</v>
      </c>
      <c r="E14" s="51">
        <v>953272.19999999995</v>
      </c>
      <c r="F14" s="51">
        <v>2439929.7999999998</v>
      </c>
      <c r="G14" s="51">
        <v>1074724</v>
      </c>
      <c r="H14" s="51">
        <v>7000</v>
      </c>
      <c r="I14" s="51">
        <v>1116382.1800000002</v>
      </c>
      <c r="J14" s="51">
        <v>12825.960000000001</v>
      </c>
      <c r="K14" s="52">
        <f t="shared" si="8"/>
        <v>163109.98000000021</v>
      </c>
      <c r="L14" s="52">
        <f t="shared" si="9"/>
        <v>41658.180000000168</v>
      </c>
      <c r="M14" s="52">
        <f t="shared" si="10"/>
        <v>-1323547.6199999996</v>
      </c>
      <c r="N14" s="53">
        <f t="shared" si="11"/>
        <v>5825.9600000000009</v>
      </c>
      <c r="O14" s="50">
        <f t="shared" si="12"/>
        <v>1.1711053568959635</v>
      </c>
      <c r="P14" s="50">
        <f t="shared" si="13"/>
        <v>1.8322800000000001</v>
      </c>
      <c r="Q14" s="50">
        <f t="shared" si="14"/>
        <v>1.0387617472020725</v>
      </c>
      <c r="R14" s="50">
        <f t="shared" si="15"/>
        <v>0.45754684417559893</v>
      </c>
      <c r="S14" s="1"/>
      <c r="T14" s="1"/>
      <c r="U14" s="1"/>
      <c r="V14" s="1"/>
      <c r="W14" s="1"/>
      <c r="X14" s="1"/>
      <c r="Y14" s="1"/>
      <c r="Z14" s="1"/>
      <c r="AA14" s="1"/>
    </row>
    <row r="15" ht="17.25">
      <c r="A15" s="43"/>
      <c r="B15" s="44"/>
      <c r="C15" s="45" t="s">
        <v>45</v>
      </c>
      <c r="D15" s="46" t="s">
        <v>46</v>
      </c>
      <c r="E15" s="51">
        <v>93016.329999999987</v>
      </c>
      <c r="F15" s="51">
        <v>648829.10000000009</v>
      </c>
      <c r="G15" s="51">
        <v>313743.50000000006</v>
      </c>
      <c r="H15" s="51">
        <v>56200.699999999997</v>
      </c>
      <c r="I15" s="51">
        <v>278275.5199999999</v>
      </c>
      <c r="J15" s="51">
        <v>13564.619999999999</v>
      </c>
      <c r="K15" s="52">
        <f t="shared" si="8"/>
        <v>185259.18999999992</v>
      </c>
      <c r="L15" s="52">
        <f t="shared" si="9"/>
        <v>-35467.980000000156</v>
      </c>
      <c r="M15" s="52">
        <f t="shared" si="10"/>
        <v>-370553.58000000019</v>
      </c>
      <c r="N15" s="53">
        <f t="shared" si="11"/>
        <v>-42636.080000000002</v>
      </c>
      <c r="O15" s="50">
        <f t="shared" si="12"/>
        <v>2.9916845783960726</v>
      </c>
      <c r="P15" s="50">
        <f t="shared" si="13"/>
        <v>0.2413603389281628</v>
      </c>
      <c r="Q15" s="50">
        <f t="shared" si="14"/>
        <v>0.88695230339433284</v>
      </c>
      <c r="R15" s="50">
        <f t="shared" si="15"/>
        <v>0.42888877826225713</v>
      </c>
      <c r="S15" s="1"/>
      <c r="T15" s="1"/>
      <c r="U15" s="1"/>
      <c r="V15" s="1"/>
      <c r="W15" s="1"/>
      <c r="X15" s="1"/>
      <c r="Y15" s="1"/>
      <c r="Z15" s="1"/>
      <c r="AA15" s="1"/>
    </row>
    <row r="16" ht="17.25">
      <c r="A16" s="43"/>
      <c r="B16" s="44" t="s">
        <v>40</v>
      </c>
      <c r="C16" s="45" t="s">
        <v>47</v>
      </c>
      <c r="D16" s="46" t="s">
        <v>48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f t="shared" si="8"/>
        <v>0</v>
      </c>
      <c r="L16" s="52">
        <f t="shared" si="9"/>
        <v>0</v>
      </c>
      <c r="M16" s="52">
        <f t="shared" si="10"/>
        <v>0</v>
      </c>
      <c r="N16" s="52">
        <f t="shared" si="11"/>
        <v>0</v>
      </c>
      <c r="O16" s="50" t="str">
        <f t="shared" si="12"/>
        <v/>
      </c>
      <c r="P16" s="50" t="str">
        <f t="shared" si="13"/>
        <v/>
      </c>
      <c r="Q16" s="50" t="str">
        <f t="shared" si="14"/>
        <v/>
      </c>
      <c r="R16" s="50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</row>
    <row r="17" s="36" customFormat="1" ht="27.75" customHeight="1">
      <c r="A17" s="37"/>
      <c r="B17" s="54"/>
      <c r="C17" s="39"/>
      <c r="D17" s="55" t="s">
        <v>49</v>
      </c>
      <c r="E17" s="56">
        <f>E21+E24+E33+E46+E51+E54+E57+E66</f>
        <v>3609233.2099999995</v>
      </c>
      <c r="F17" s="56">
        <f>F21+F24+F33+F46+F51+F54+F57+F66</f>
        <v>7543096.5999999996</v>
      </c>
      <c r="G17" s="56">
        <f>G21+G24+G33+G46+G51+G54+G57+G66</f>
        <v>3498591</v>
      </c>
      <c r="H17" s="56">
        <f>H21+H24+H33+H46+H51+H54+H57+H66</f>
        <v>622806.49999999988</v>
      </c>
      <c r="I17" s="56">
        <f>I21+I24+I33+I46+I51+I54+I57+I66</f>
        <v>3203569.5200000019</v>
      </c>
      <c r="J17" s="56">
        <f>J21+J24+J33+J46+J51+J54+J57+J66</f>
        <v>90952.430000000008</v>
      </c>
      <c r="K17" s="56">
        <f t="shared" si="8"/>
        <v>-405663.68999999762</v>
      </c>
      <c r="L17" s="56">
        <f t="shared" si="9"/>
        <v>-295021.47999999812</v>
      </c>
      <c r="M17" s="56">
        <f t="shared" si="10"/>
        <v>-4339527.0799999982</v>
      </c>
      <c r="N17" s="56">
        <f t="shared" si="11"/>
        <v>-531854.06999999983</v>
      </c>
      <c r="O17" s="42">
        <f t="shared" si="12"/>
        <v>0.88760391296521468</v>
      </c>
      <c r="P17" s="42">
        <f t="shared" si="13"/>
        <v>0.14603641741054407</v>
      </c>
      <c r="Q17" s="42">
        <f t="shared" si="14"/>
        <v>0.91567420141422706</v>
      </c>
      <c r="R17" s="42">
        <f t="shared" si="15"/>
        <v>0.42470217337532201</v>
      </c>
      <c r="S17" s="36"/>
      <c r="T17" s="36"/>
      <c r="U17" s="36"/>
      <c r="V17" s="36"/>
      <c r="W17" s="36"/>
      <c r="X17" s="36"/>
      <c r="Y17" s="36"/>
      <c r="Z17" s="36"/>
      <c r="AA17" s="36"/>
    </row>
    <row r="18" ht="18" customHeight="1">
      <c r="A18" s="43" t="s">
        <v>50</v>
      </c>
      <c r="B18" s="44" t="s">
        <v>27</v>
      </c>
      <c r="C18" s="57" t="s">
        <v>51</v>
      </c>
      <c r="D18" s="58" t="s">
        <v>52</v>
      </c>
      <c r="E18" s="48">
        <v>93466.789999999994</v>
      </c>
      <c r="F18" s="48">
        <v>261278.39999999999</v>
      </c>
      <c r="G18" s="48">
        <v>125222.60000000001</v>
      </c>
      <c r="H18" s="48">
        <v>21174.799999999999</v>
      </c>
      <c r="I18" s="48">
        <v>118131.76000000001</v>
      </c>
      <c r="J18" s="48">
        <v>6184.1399999999994</v>
      </c>
      <c r="K18" s="48">
        <f t="shared" si="8"/>
        <v>24664.970000000016</v>
      </c>
      <c r="L18" s="48">
        <f t="shared" si="9"/>
        <v>-7090.8399999999965</v>
      </c>
      <c r="M18" s="48">
        <f t="shared" si="10"/>
        <v>-143146.63999999998</v>
      </c>
      <c r="N18" s="49">
        <f t="shared" si="11"/>
        <v>-14990.66</v>
      </c>
      <c r="O18" s="50">
        <f t="shared" si="12"/>
        <v>1.2638902010008048</v>
      </c>
      <c r="P18" s="50">
        <f t="shared" si="13"/>
        <v>0.2920518729810907</v>
      </c>
      <c r="Q18" s="50">
        <f t="shared" si="14"/>
        <v>0.94337411936822912</v>
      </c>
      <c r="R18" s="50">
        <f t="shared" si="15"/>
        <v>0.45212983545520796</v>
      </c>
      <c r="S18" s="1"/>
      <c r="T18" s="1"/>
      <c r="U18" s="1"/>
      <c r="V18" s="1"/>
      <c r="W18" s="1"/>
      <c r="X18" s="1"/>
      <c r="Y18" s="1"/>
      <c r="Z18" s="1"/>
      <c r="AA18" s="1"/>
      <c r="AE18" s="1"/>
    </row>
    <row r="19" ht="17.25">
      <c r="A19" s="43"/>
      <c r="B19" s="44"/>
      <c r="C19" s="45" t="s">
        <v>53</v>
      </c>
      <c r="D19" s="58" t="s">
        <v>54</v>
      </c>
      <c r="E19" s="48">
        <v>4074.3499999999999</v>
      </c>
      <c r="F19" s="48">
        <v>3515.5999999999999</v>
      </c>
      <c r="G19" s="48">
        <v>3515.5999999999999</v>
      </c>
      <c r="H19" s="48">
        <v>0</v>
      </c>
      <c r="I19" s="48">
        <v>647</v>
      </c>
      <c r="J19" s="48">
        <v>0</v>
      </c>
      <c r="K19" s="48">
        <f t="shared" si="8"/>
        <v>-3427.3499999999999</v>
      </c>
      <c r="L19" s="48">
        <f t="shared" si="9"/>
        <v>-2868.5999999999999</v>
      </c>
      <c r="M19" s="48">
        <f t="shared" si="10"/>
        <v>-2868.5999999999999</v>
      </c>
      <c r="N19" s="49">
        <f t="shared" si="11"/>
        <v>0</v>
      </c>
      <c r="O19" s="50">
        <f t="shared" si="12"/>
        <v>0.15879833593088469</v>
      </c>
      <c r="P19" s="50" t="str">
        <f t="shared" si="13"/>
        <v/>
      </c>
      <c r="Q19" s="50">
        <f t="shared" si="14"/>
        <v>0.18403686426214588</v>
      </c>
      <c r="R19" s="50">
        <f t="shared" si="15"/>
        <v>0.18403686426214588</v>
      </c>
      <c r="S19" s="1"/>
      <c r="T19" s="1"/>
      <c r="U19" s="1"/>
      <c r="V19" s="1"/>
      <c r="W19" s="1"/>
      <c r="X19" s="1"/>
      <c r="Y19" s="1"/>
      <c r="Z19" s="1"/>
      <c r="AA19" s="1"/>
    </row>
    <row r="20" ht="17.25">
      <c r="A20" s="43"/>
      <c r="B20" s="44"/>
      <c r="C20" s="45" t="s">
        <v>55</v>
      </c>
      <c r="D20" s="58" t="s">
        <v>56</v>
      </c>
      <c r="E20" s="48">
        <v>58397.369999999995</v>
      </c>
      <c r="F20" s="48">
        <v>181842.60000000001</v>
      </c>
      <c r="G20" s="48">
        <v>90186.600000000006</v>
      </c>
      <c r="H20" s="48">
        <v>15000</v>
      </c>
      <c r="I20" s="48">
        <v>102770.60000000001</v>
      </c>
      <c r="J20" s="48">
        <v>4042.9700000000003</v>
      </c>
      <c r="K20" s="48">
        <f t="shared" si="8"/>
        <v>44373.23000000001</v>
      </c>
      <c r="L20" s="48">
        <f t="shared" si="9"/>
        <v>12584</v>
      </c>
      <c r="M20" s="48">
        <f t="shared" si="10"/>
        <v>-79072</v>
      </c>
      <c r="N20" s="49">
        <f t="shared" si="11"/>
        <v>-10957.029999999999</v>
      </c>
      <c r="O20" s="50">
        <f t="shared" si="12"/>
        <v>1.7598498014551001</v>
      </c>
      <c r="P20" s="50">
        <f t="shared" si="13"/>
        <v>0.26953133333333334</v>
      </c>
      <c r="Q20" s="50">
        <f t="shared" si="14"/>
        <v>1.1395329239598788</v>
      </c>
      <c r="R20" s="50">
        <f t="shared" si="15"/>
        <v>0.56516239868985596</v>
      </c>
      <c r="S20" s="1"/>
      <c r="T20" s="1"/>
      <c r="U20" s="1"/>
      <c r="V20" s="1"/>
      <c r="W20" s="1"/>
      <c r="X20" s="1"/>
      <c r="Y20" s="1"/>
      <c r="Z20" s="1"/>
      <c r="AA20" s="1"/>
    </row>
    <row r="21" s="59" customFormat="1" ht="14.25">
      <c r="A21" s="60"/>
      <c r="B21" s="61"/>
      <c r="C21" s="60"/>
      <c r="D21" s="62" t="s">
        <v>57</v>
      </c>
      <c r="E21" s="63">
        <f>SUM(E18:E20)</f>
        <v>155938.51000000001</v>
      </c>
      <c r="F21" s="63">
        <f>SUM(F18:F20)</f>
        <v>446636.59999999998</v>
      </c>
      <c r="G21" s="63">
        <f>SUM(G18:G20)</f>
        <v>218924.80000000002</v>
      </c>
      <c r="H21" s="63">
        <f>SUM(H18:H20)</f>
        <v>36174.800000000003</v>
      </c>
      <c r="I21" s="63">
        <f>SUM(I18:I20)</f>
        <v>221549.36000000002</v>
      </c>
      <c r="J21" s="63">
        <f>SUM(J18:J20)</f>
        <v>10227.110000000001</v>
      </c>
      <c r="K21" s="63">
        <f t="shared" si="8"/>
        <v>65610.850000000006</v>
      </c>
      <c r="L21" s="63">
        <f t="shared" si="9"/>
        <v>2624.5599999999977</v>
      </c>
      <c r="M21" s="63">
        <f t="shared" si="10"/>
        <v>-225087.23999999996</v>
      </c>
      <c r="N21" s="63">
        <f t="shared" si="11"/>
        <v>-25947.690000000002</v>
      </c>
      <c r="O21" s="64">
        <f t="shared" si="12"/>
        <v>1.4207482167169612</v>
      </c>
      <c r="P21" s="64">
        <f t="shared" si="13"/>
        <v>0.28271365702090956</v>
      </c>
      <c r="Q21" s="64">
        <f t="shared" si="14"/>
        <v>1.0119884088052153</v>
      </c>
      <c r="R21" s="64">
        <f t="shared" si="15"/>
        <v>0.49603941996692619</v>
      </c>
      <c r="S21" s="59"/>
      <c r="T21" s="59"/>
      <c r="U21" s="59"/>
      <c r="V21" s="59"/>
      <c r="W21" s="59"/>
      <c r="X21" s="59"/>
      <c r="Y21" s="59"/>
      <c r="Z21" s="59"/>
      <c r="AA21" s="59"/>
    </row>
    <row r="22" ht="34.5">
      <c r="A22" s="65">
        <v>951</v>
      </c>
      <c r="B22" s="44" t="s">
        <v>24</v>
      </c>
      <c r="C22" s="66" t="s">
        <v>58</v>
      </c>
      <c r="D22" s="67" t="s">
        <v>59</v>
      </c>
      <c r="E22" s="47">
        <v>65345.43</v>
      </c>
      <c r="F22" s="47">
        <v>104746.7</v>
      </c>
      <c r="G22" s="47">
        <v>47779.599999999999</v>
      </c>
      <c r="H22" s="47">
        <v>9800</v>
      </c>
      <c r="I22" s="47">
        <v>48935.590000000004</v>
      </c>
      <c r="J22" s="47">
        <v>9310.5799999999999</v>
      </c>
      <c r="K22" s="48">
        <f t="shared" si="8"/>
        <v>-16409.839999999997</v>
      </c>
      <c r="L22" s="48">
        <f t="shared" si="9"/>
        <v>1155.9900000000052</v>
      </c>
      <c r="M22" s="48">
        <f t="shared" si="10"/>
        <v>-55811.109999999993</v>
      </c>
      <c r="N22" s="48">
        <f t="shared" si="11"/>
        <v>-489.42000000000007</v>
      </c>
      <c r="O22" s="50">
        <f t="shared" si="12"/>
        <v>0.74887547606619165</v>
      </c>
      <c r="P22" s="50">
        <f t="shared" si="13"/>
        <v>0.95005918367346942</v>
      </c>
      <c r="Q22" s="50">
        <f t="shared" si="14"/>
        <v>1.024194216778709</v>
      </c>
      <c r="R22" s="50">
        <f t="shared" si="15"/>
        <v>0.46718025484335074</v>
      </c>
      <c r="S22" s="1"/>
      <c r="T22" s="1"/>
      <c r="U22" s="1"/>
      <c r="V22" s="1"/>
      <c r="W22" s="1"/>
      <c r="X22" s="1"/>
      <c r="Y22" s="1"/>
      <c r="Z22" s="1"/>
      <c r="AA22" s="1"/>
    </row>
    <row r="23" ht="17.25">
      <c r="A23" s="68"/>
      <c r="B23" s="44"/>
      <c r="C23" s="66" t="s">
        <v>60</v>
      </c>
      <c r="D23" s="58" t="s">
        <v>61</v>
      </c>
      <c r="E23" s="47">
        <v>7132.3699999999999</v>
      </c>
      <c r="F23" s="47">
        <v>11046.9</v>
      </c>
      <c r="G23" s="47">
        <v>4212.1000000000004</v>
      </c>
      <c r="H23" s="47">
        <v>946</v>
      </c>
      <c r="I23" s="47">
        <v>8399.6599999999999</v>
      </c>
      <c r="J23" s="47">
        <v>307.74000000000001</v>
      </c>
      <c r="K23" s="48">
        <f t="shared" si="8"/>
        <v>1267.29</v>
      </c>
      <c r="L23" s="48">
        <f t="shared" si="9"/>
        <v>4187.5599999999995</v>
      </c>
      <c r="M23" s="48">
        <f t="shared" si="10"/>
        <v>-2647.2399999999998</v>
      </c>
      <c r="N23" s="48">
        <f t="shared" si="11"/>
        <v>-638.25999999999999</v>
      </c>
      <c r="O23" s="50">
        <f t="shared" si="12"/>
        <v>1.177681471937098</v>
      </c>
      <c r="P23" s="50">
        <f t="shared" si="13"/>
        <v>0.32530655391120511</v>
      </c>
      <c r="Q23" s="50">
        <f t="shared" si="14"/>
        <v>1.9941739274945987</v>
      </c>
      <c r="R23" s="50">
        <f t="shared" si="15"/>
        <v>0.76036354090287772</v>
      </c>
      <c r="S23" s="1"/>
      <c r="T23" s="1"/>
      <c r="U23" s="1"/>
      <c r="V23" s="1"/>
      <c r="W23" s="1"/>
      <c r="X23" s="1"/>
      <c r="Y23" s="1"/>
      <c r="Z23" s="1"/>
      <c r="AA23" s="1"/>
    </row>
    <row r="24" s="59" customFormat="1" ht="14.25">
      <c r="A24" s="69"/>
      <c r="B24" s="61"/>
      <c r="C24" s="60"/>
      <c r="D24" s="62" t="s">
        <v>57</v>
      </c>
      <c r="E24" s="63">
        <f>E22+E23</f>
        <v>72477.800000000003</v>
      </c>
      <c r="F24" s="63">
        <f>F22+F23</f>
        <v>115793.59999999999</v>
      </c>
      <c r="G24" s="63">
        <f>G22+G23</f>
        <v>51991.699999999997</v>
      </c>
      <c r="H24" s="63">
        <f>H22+H23</f>
        <v>10746</v>
      </c>
      <c r="I24" s="63">
        <f>I22+I23</f>
        <v>57335.25</v>
      </c>
      <c r="J24" s="63">
        <f>J22+J23</f>
        <v>9618.3199999999997</v>
      </c>
      <c r="K24" s="63">
        <f t="shared" si="8"/>
        <v>-15142.550000000003</v>
      </c>
      <c r="L24" s="63">
        <f t="shared" si="9"/>
        <v>5343.5500000000029</v>
      </c>
      <c r="M24" s="63">
        <f t="shared" si="10"/>
        <v>-58458.349999999991</v>
      </c>
      <c r="N24" s="63">
        <f t="shared" si="11"/>
        <v>-1127.6800000000003</v>
      </c>
      <c r="O24" s="64">
        <f t="shared" si="12"/>
        <v>0.79107326657266086</v>
      </c>
      <c r="P24" s="64">
        <f t="shared" si="13"/>
        <v>0.8950604876233017</v>
      </c>
      <c r="Q24" s="64">
        <f t="shared" si="14"/>
        <v>1.1027769817105424</v>
      </c>
      <c r="R24" s="64">
        <f t="shared" si="15"/>
        <v>0.49515042282129584</v>
      </c>
      <c r="S24" s="59"/>
      <c r="T24" s="59"/>
      <c r="U24" s="59"/>
      <c r="V24" s="59"/>
      <c r="W24" s="59"/>
      <c r="X24" s="59"/>
      <c r="Y24" s="59"/>
      <c r="Z24" s="59"/>
      <c r="AA24" s="59"/>
    </row>
    <row r="25" ht="17.25">
      <c r="A25" s="43" t="s">
        <v>62</v>
      </c>
      <c r="B25" s="44" t="s">
        <v>63</v>
      </c>
      <c r="C25" s="45" t="s">
        <v>64</v>
      </c>
      <c r="D25" s="58" t="s">
        <v>65</v>
      </c>
      <c r="E25" s="48">
        <v>0</v>
      </c>
      <c r="F25" s="48">
        <v>7680</v>
      </c>
      <c r="G25" s="48">
        <v>0</v>
      </c>
      <c r="H25" s="48">
        <v>0</v>
      </c>
      <c r="I25" s="48">
        <v>0</v>
      </c>
      <c r="J25" s="48">
        <v>0</v>
      </c>
      <c r="K25" s="48">
        <f t="shared" si="8"/>
        <v>0</v>
      </c>
      <c r="L25" s="48">
        <f t="shared" si="9"/>
        <v>0</v>
      </c>
      <c r="M25" s="48">
        <f t="shared" si="10"/>
        <v>-7680</v>
      </c>
      <c r="N25" s="48">
        <f t="shared" si="11"/>
        <v>0</v>
      </c>
      <c r="O25" s="50" t="str">
        <f t="shared" si="12"/>
        <v/>
      </c>
      <c r="P25" s="50" t="str">
        <f t="shared" si="13"/>
        <v/>
      </c>
      <c r="Q25" s="50" t="str">
        <f t="shared" si="14"/>
        <v/>
      </c>
      <c r="R25" s="50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ht="17.25">
      <c r="A26" s="43"/>
      <c r="B26" s="44"/>
      <c r="C26" s="45" t="s">
        <v>66</v>
      </c>
      <c r="D26" s="70" t="s">
        <v>67</v>
      </c>
      <c r="E26" s="47">
        <v>34184.830000000002</v>
      </c>
      <c r="F26" s="47">
        <v>80987</v>
      </c>
      <c r="G26" s="47">
        <v>39600</v>
      </c>
      <c r="H26" s="47">
        <v>6500</v>
      </c>
      <c r="I26" s="47">
        <v>34719.410000000003</v>
      </c>
      <c r="J26" s="47">
        <v>1522.8900000000001</v>
      </c>
      <c r="K26" s="48">
        <f t="shared" si="8"/>
        <v>534.58000000000175</v>
      </c>
      <c r="L26" s="48">
        <f t="shared" si="9"/>
        <v>-4880.5899999999965</v>
      </c>
      <c r="M26" s="48">
        <f t="shared" si="10"/>
        <v>-46267.589999999997</v>
      </c>
      <c r="N26" s="48">
        <f t="shared" si="11"/>
        <v>-4977.1099999999997</v>
      </c>
      <c r="O26" s="50">
        <f t="shared" si="12"/>
        <v>1.0156379306259531</v>
      </c>
      <c r="P26" s="50">
        <f t="shared" si="13"/>
        <v>0.23429076923076925</v>
      </c>
      <c r="Q26" s="50">
        <f t="shared" si="14"/>
        <v>0.87675277777777783</v>
      </c>
      <c r="R26" s="50">
        <f t="shared" si="15"/>
        <v>0.42870349562275434</v>
      </c>
      <c r="S26" s="1"/>
      <c r="T26" s="1"/>
      <c r="U26" s="1"/>
      <c r="V26" s="1"/>
      <c r="W26" s="1"/>
      <c r="X26" s="1"/>
      <c r="Y26" s="1"/>
      <c r="Z26" s="1"/>
      <c r="AA26" s="1"/>
    </row>
    <row r="27" ht="17.25">
      <c r="A27" s="43"/>
      <c r="B27" s="44"/>
      <c r="C27" s="57" t="s">
        <v>68</v>
      </c>
      <c r="D27" s="67" t="s">
        <v>69</v>
      </c>
      <c r="E27" s="47">
        <v>712.86000000000001</v>
      </c>
      <c r="F27" s="47">
        <v>557</v>
      </c>
      <c r="G27" s="47">
        <v>278.5</v>
      </c>
      <c r="H27" s="47">
        <v>46.5</v>
      </c>
      <c r="I27" s="47">
        <v>430.31999999999999</v>
      </c>
      <c r="J27" s="47">
        <v>29.370000000000001</v>
      </c>
      <c r="K27" s="48">
        <f t="shared" si="8"/>
        <v>-282.54000000000002</v>
      </c>
      <c r="L27" s="48">
        <f t="shared" si="9"/>
        <v>151.81999999999999</v>
      </c>
      <c r="M27" s="48">
        <f t="shared" si="10"/>
        <v>-126.68000000000001</v>
      </c>
      <c r="N27" s="48">
        <f t="shared" si="11"/>
        <v>-17.129999999999999</v>
      </c>
      <c r="O27" s="50">
        <f t="shared" si="12"/>
        <v>0.60365289117077681</v>
      </c>
      <c r="P27" s="50">
        <f t="shared" si="13"/>
        <v>0.63161290322580643</v>
      </c>
      <c r="Q27" s="50">
        <f t="shared" si="14"/>
        <v>1.5451346499102334</v>
      </c>
      <c r="R27" s="50">
        <f t="shared" si="15"/>
        <v>0.77256732495511671</v>
      </c>
      <c r="S27" s="1"/>
      <c r="T27" s="1"/>
      <c r="U27" s="1"/>
      <c r="V27" s="1"/>
      <c r="W27" s="1"/>
      <c r="X27" s="1"/>
      <c r="Y27" s="1"/>
      <c r="Z27" s="1"/>
      <c r="AA27" s="1"/>
    </row>
    <row r="28" ht="17.25">
      <c r="A28" s="43"/>
      <c r="B28" s="44"/>
      <c r="C28" s="57" t="s">
        <v>70</v>
      </c>
      <c r="D28" s="67" t="s">
        <v>71</v>
      </c>
      <c r="E28" s="48">
        <v>0</v>
      </c>
      <c r="F28" s="48">
        <v>8021.3000000000002</v>
      </c>
      <c r="G28" s="48">
        <v>0</v>
      </c>
      <c r="H28" s="48">
        <v>0</v>
      </c>
      <c r="I28" s="48">
        <v>0</v>
      </c>
      <c r="J28" s="48">
        <v>0</v>
      </c>
      <c r="K28" s="48">
        <f t="shared" si="8"/>
        <v>0</v>
      </c>
      <c r="L28" s="48">
        <f t="shared" si="9"/>
        <v>0</v>
      </c>
      <c r="M28" s="48">
        <f t="shared" si="10"/>
        <v>-8021.3000000000002</v>
      </c>
      <c r="N28" s="48">
        <f t="shared" si="11"/>
        <v>0</v>
      </c>
      <c r="O28" s="50" t="str">
        <f t="shared" si="12"/>
        <v/>
      </c>
      <c r="P28" s="50" t="str">
        <f t="shared" si="13"/>
        <v/>
      </c>
      <c r="Q28" s="50" t="str">
        <f t="shared" si="14"/>
        <v/>
      </c>
      <c r="R28" s="50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</row>
    <row r="29" s="1" customFormat="1" ht="17.25">
      <c r="A29" s="43"/>
      <c r="B29" s="44"/>
      <c r="C29" s="57" t="s">
        <v>72</v>
      </c>
      <c r="D29" s="67" t="s">
        <v>73</v>
      </c>
      <c r="E29" s="48">
        <f>E30+E32+E31</f>
        <v>266070.46000000002</v>
      </c>
      <c r="F29" s="48">
        <f>F30+F32+F31</f>
        <v>84753.799999999988</v>
      </c>
      <c r="G29" s="48">
        <f>G30+G32+G31</f>
        <v>30869.899999999998</v>
      </c>
      <c r="H29" s="48">
        <f>H30+H32+H31</f>
        <v>7292.2999999999993</v>
      </c>
      <c r="I29" s="48">
        <f>I30+I32+I31</f>
        <v>30413.139999999999</v>
      </c>
      <c r="J29" s="48">
        <f>J30+J32+J31</f>
        <v>618.69000000000005</v>
      </c>
      <c r="K29" s="48">
        <f t="shared" si="8"/>
        <v>-235657.32000000001</v>
      </c>
      <c r="L29" s="48">
        <f t="shared" si="9"/>
        <v>-456.7599999999984</v>
      </c>
      <c r="M29" s="48">
        <f t="shared" si="10"/>
        <v>-54340.659999999989</v>
      </c>
      <c r="N29" s="48">
        <f t="shared" si="11"/>
        <v>-6673.6099999999988</v>
      </c>
      <c r="O29" s="50">
        <f t="shared" si="12"/>
        <v>0.11430483489223117</v>
      </c>
      <c r="P29" s="50">
        <f t="shared" si="13"/>
        <v>0.084841545191503387</v>
      </c>
      <c r="Q29" s="50">
        <f t="shared" si="14"/>
        <v>0.98520370976258431</v>
      </c>
      <c r="R29" s="50">
        <f t="shared" si="15"/>
        <v>0.35884101951770897</v>
      </c>
      <c r="S29" s="1"/>
      <c r="T29" s="1"/>
      <c r="U29" s="1"/>
      <c r="V29" s="1"/>
      <c r="W29" s="1"/>
      <c r="X29" s="1"/>
      <c r="Y29" s="1"/>
      <c r="Z29" s="1"/>
      <c r="AA29" s="1"/>
    </row>
    <row r="30" s="71" customFormat="1" ht="17.25" customHeight="1">
      <c r="A30" s="72"/>
      <c r="B30" s="61"/>
      <c r="C30" s="73" t="s">
        <v>74</v>
      </c>
      <c r="D30" s="74" t="s">
        <v>75</v>
      </c>
      <c r="E30" s="75">
        <v>252687.48000000001</v>
      </c>
      <c r="F30" s="75">
        <v>45675.099999999999</v>
      </c>
      <c r="G30" s="75">
        <v>13295.5</v>
      </c>
      <c r="H30" s="75">
        <v>3841.1999999999998</v>
      </c>
      <c r="I30" s="75">
        <v>13286.889999999999</v>
      </c>
      <c r="J30" s="75">
        <v>0</v>
      </c>
      <c r="K30" s="76">
        <f t="shared" si="8"/>
        <v>-239400.59000000003</v>
      </c>
      <c r="L30" s="76">
        <f t="shared" si="9"/>
        <v>-8.6100000000005821</v>
      </c>
      <c r="M30" s="76">
        <f t="shared" si="10"/>
        <v>-32388.209999999999</v>
      </c>
      <c r="N30" s="76">
        <f t="shared" si="11"/>
        <v>-3841.1999999999998</v>
      </c>
      <c r="O30" s="77">
        <f t="shared" si="12"/>
        <v>0.052582304433919716</v>
      </c>
      <c r="P30" s="77">
        <f t="shared" si="13"/>
        <v>0</v>
      </c>
      <c r="Q30" s="77">
        <f t="shared" si="14"/>
        <v>0.99935241247038464</v>
      </c>
      <c r="R30" s="77">
        <f t="shared" si="15"/>
        <v>0.2909000746577457</v>
      </c>
      <c r="S30" s="71"/>
      <c r="T30" s="71"/>
      <c r="U30" s="71"/>
      <c r="V30" s="71"/>
      <c r="W30" s="71"/>
      <c r="X30" s="71"/>
      <c r="Y30" s="71"/>
      <c r="Z30" s="71"/>
      <c r="AA30" s="71"/>
    </row>
    <row r="31" s="71" customFormat="1" ht="16.5" customHeight="1">
      <c r="A31" s="72"/>
      <c r="B31" s="61"/>
      <c r="C31" s="73" t="s">
        <v>76</v>
      </c>
      <c r="D31" s="74" t="s">
        <v>77</v>
      </c>
      <c r="E31" s="75"/>
      <c r="F31" s="75">
        <v>481</v>
      </c>
      <c r="G31" s="75">
        <v>301.10000000000002</v>
      </c>
      <c r="H31" s="75">
        <v>0</v>
      </c>
      <c r="I31" s="75">
        <v>0</v>
      </c>
      <c r="J31" s="75">
        <v>0</v>
      </c>
      <c r="K31" s="76">
        <f t="shared" si="8"/>
        <v>0</v>
      </c>
      <c r="L31" s="76">
        <f t="shared" si="9"/>
        <v>-301.10000000000002</v>
      </c>
      <c r="M31" s="76">
        <f t="shared" si="10"/>
        <v>-481</v>
      </c>
      <c r="N31" s="76">
        <f t="shared" si="11"/>
        <v>0</v>
      </c>
      <c r="O31" s="77" t="str">
        <f t="shared" si="12"/>
        <v/>
      </c>
      <c r="P31" s="77" t="str">
        <f t="shared" si="13"/>
        <v/>
      </c>
      <c r="Q31" s="77">
        <f t="shared" si="14"/>
        <v>0</v>
      </c>
      <c r="R31" s="77">
        <f t="shared" si="15"/>
        <v>0</v>
      </c>
      <c r="S31" s="71"/>
      <c r="T31" s="71"/>
      <c r="U31" s="71"/>
      <c r="V31" s="71"/>
      <c r="W31" s="71"/>
      <c r="X31" s="71"/>
      <c r="Y31" s="71"/>
      <c r="Z31" s="71"/>
      <c r="AA31" s="71"/>
    </row>
    <row r="32" s="71" customFormat="1" ht="17.25" customHeight="1">
      <c r="A32" s="72"/>
      <c r="B32" s="61"/>
      <c r="C32" s="73" t="s">
        <v>78</v>
      </c>
      <c r="D32" s="74" t="s">
        <v>79</v>
      </c>
      <c r="E32" s="75">
        <v>13382.98</v>
      </c>
      <c r="F32" s="75">
        <v>38597.699999999997</v>
      </c>
      <c r="G32" s="75">
        <v>17273.299999999999</v>
      </c>
      <c r="H32" s="75">
        <v>3451.0999999999999</v>
      </c>
      <c r="I32" s="75">
        <v>17126.25</v>
      </c>
      <c r="J32" s="75">
        <v>618.69000000000005</v>
      </c>
      <c r="K32" s="76">
        <f t="shared" si="8"/>
        <v>3743.2700000000004</v>
      </c>
      <c r="L32" s="76">
        <f t="shared" si="9"/>
        <v>-147.04999999999927</v>
      </c>
      <c r="M32" s="76">
        <f t="shared" si="10"/>
        <v>-21471.449999999997</v>
      </c>
      <c r="N32" s="76">
        <f t="shared" si="11"/>
        <v>-2832.4099999999999</v>
      </c>
      <c r="O32" s="77">
        <f t="shared" si="12"/>
        <v>1.2797037730012299</v>
      </c>
      <c r="P32" s="77">
        <f t="shared" si="13"/>
        <v>0.17927327518762134</v>
      </c>
      <c r="Q32" s="77">
        <f t="shared" si="14"/>
        <v>0.99148686122512786</v>
      </c>
      <c r="R32" s="77">
        <f t="shared" si="15"/>
        <v>0.44371167193900157</v>
      </c>
      <c r="S32" s="71"/>
      <c r="T32" s="71"/>
      <c r="U32" s="71"/>
      <c r="V32" s="71"/>
      <c r="W32" s="71"/>
      <c r="X32" s="71"/>
      <c r="Y32" s="71"/>
      <c r="Z32" s="71"/>
      <c r="AA32" s="71"/>
    </row>
    <row r="33" s="59" customFormat="1" ht="14.25">
      <c r="A33" s="60"/>
      <c r="B33" s="78"/>
      <c r="C33" s="60"/>
      <c r="D33" s="62" t="s">
        <v>57</v>
      </c>
      <c r="E33" s="63">
        <f>SUM(E25:E29)</f>
        <v>300968.15000000002</v>
      </c>
      <c r="F33" s="63">
        <f>SUM(F25:F29)</f>
        <v>181999.09999999998</v>
      </c>
      <c r="G33" s="63">
        <f>SUM(G25:G29)</f>
        <v>70748.399999999994</v>
      </c>
      <c r="H33" s="63">
        <f>SUM(H25:H29)</f>
        <v>13838.799999999999</v>
      </c>
      <c r="I33" s="63">
        <f>SUM(I25:I29)</f>
        <v>65562.869999999995</v>
      </c>
      <c r="J33" s="63">
        <f>SUM(J25:J29)</f>
        <v>2170.9499999999998</v>
      </c>
      <c r="K33" s="63">
        <f t="shared" si="8"/>
        <v>-235405.28000000003</v>
      </c>
      <c r="L33" s="63">
        <f t="shared" si="9"/>
        <v>-5185.5299999999988</v>
      </c>
      <c r="M33" s="63">
        <f t="shared" si="10"/>
        <v>-116436.22999999998</v>
      </c>
      <c r="N33" s="63">
        <f t="shared" si="11"/>
        <v>-11667.849999999999</v>
      </c>
      <c r="O33" s="64">
        <f t="shared" si="12"/>
        <v>0.21783989435426968</v>
      </c>
      <c r="P33" s="64">
        <f t="shared" si="13"/>
        <v>0.1568741509379426</v>
      </c>
      <c r="Q33" s="64">
        <f t="shared" si="14"/>
        <v>0.92670463218956189</v>
      </c>
      <c r="R33" s="64">
        <f t="shared" si="15"/>
        <v>0.36023733084394377</v>
      </c>
      <c r="S33" s="59"/>
      <c r="T33" s="59"/>
      <c r="U33" s="59"/>
      <c r="V33" s="59"/>
      <c r="W33" s="59"/>
      <c r="X33" s="59"/>
      <c r="Y33" s="59"/>
      <c r="Z33" s="59"/>
      <c r="AA33" s="59"/>
    </row>
    <row r="34" ht="19.5" customHeight="1">
      <c r="A34" s="43" t="s">
        <v>80</v>
      </c>
      <c r="B34" s="44" t="s">
        <v>40</v>
      </c>
      <c r="C34" s="57" t="s">
        <v>81</v>
      </c>
      <c r="D34" s="67" t="s">
        <v>82</v>
      </c>
      <c r="E34" s="47">
        <v>141071.69</v>
      </c>
      <c r="F34" s="47">
        <v>293156.20000000001</v>
      </c>
      <c r="G34" s="47">
        <v>141000</v>
      </c>
      <c r="H34" s="47">
        <v>37200</v>
      </c>
      <c r="I34" s="47">
        <v>130101.13</v>
      </c>
      <c r="J34" s="47">
        <v>22581.099999999999</v>
      </c>
      <c r="K34" s="48">
        <f t="shared" si="8"/>
        <v>-10970.559999999998</v>
      </c>
      <c r="L34" s="48">
        <f t="shared" si="9"/>
        <v>-10898.869999999995</v>
      </c>
      <c r="M34" s="48">
        <f t="shared" si="10"/>
        <v>-163055.07000000001</v>
      </c>
      <c r="N34" s="48">
        <f t="shared" si="11"/>
        <v>-14618.900000000001</v>
      </c>
      <c r="O34" s="50">
        <f t="shared" si="12"/>
        <v>0.92223414917620961</v>
      </c>
      <c r="P34" s="50">
        <f t="shared" si="13"/>
        <v>0.60701881720430106</v>
      </c>
      <c r="Q34" s="50">
        <f t="shared" si="14"/>
        <v>0.92270304964539007</v>
      </c>
      <c r="R34" s="50">
        <f t="shared" si="15"/>
        <v>0.44379457094886615</v>
      </c>
      <c r="S34" s="1"/>
      <c r="T34" s="1"/>
      <c r="U34" s="1"/>
      <c r="V34" s="1"/>
      <c r="W34" s="1"/>
      <c r="X34" s="1"/>
      <c r="Y34" s="1"/>
      <c r="Z34" s="1"/>
      <c r="AA34" s="1"/>
    </row>
    <row r="35" ht="37.5" customHeight="1">
      <c r="A35" s="43"/>
      <c r="B35" s="44"/>
      <c r="C35" s="45" t="s">
        <v>83</v>
      </c>
      <c r="D35" s="67" t="s">
        <v>84</v>
      </c>
      <c r="E35" s="47">
        <v>11394.110000000001</v>
      </c>
      <c r="F35" s="47">
        <v>100194.10000000001</v>
      </c>
      <c r="G35" s="47">
        <v>62192</v>
      </c>
      <c r="H35" s="47">
        <v>16652</v>
      </c>
      <c r="I35" s="47">
        <v>75324.619999999995</v>
      </c>
      <c r="J35" s="47">
        <v>5000.9899999999998</v>
      </c>
      <c r="K35" s="48">
        <f t="shared" si="8"/>
        <v>63930.509999999995</v>
      </c>
      <c r="L35" s="48">
        <f t="shared" si="9"/>
        <v>13132.619999999995</v>
      </c>
      <c r="M35" s="48">
        <f t="shared" si="10"/>
        <v>-24869.48000000001</v>
      </c>
      <c r="N35" s="48">
        <f t="shared" si="11"/>
        <v>-11651.01</v>
      </c>
      <c r="O35" s="50">
        <f t="shared" si="12"/>
        <v>6.6108384068610881</v>
      </c>
      <c r="P35" s="50">
        <f t="shared" si="13"/>
        <v>0.30032368484266153</v>
      </c>
      <c r="Q35" s="50">
        <f t="shared" si="14"/>
        <v>1.2111625289426291</v>
      </c>
      <c r="R35" s="50">
        <f t="shared" si="15"/>
        <v>0.75178698146896861</v>
      </c>
      <c r="S35" s="1"/>
      <c r="T35" s="1"/>
      <c r="U35" s="1"/>
      <c r="V35" s="1"/>
      <c r="W35" s="1"/>
      <c r="X35" s="1"/>
      <c r="Y35" s="1"/>
      <c r="Z35" s="1"/>
      <c r="AA35" s="1"/>
    </row>
    <row r="36" ht="34.5">
      <c r="A36" s="43"/>
      <c r="B36" s="44"/>
      <c r="C36" s="45" t="s">
        <v>85</v>
      </c>
      <c r="D36" s="58" t="s">
        <v>86</v>
      </c>
      <c r="E36" s="47">
        <v>18333.549999999999</v>
      </c>
      <c r="F36" s="47">
        <v>53573.900000000001</v>
      </c>
      <c r="G36" s="47">
        <v>27663</v>
      </c>
      <c r="H36" s="47">
        <v>8610</v>
      </c>
      <c r="I36" s="47">
        <v>27798.600000000002</v>
      </c>
      <c r="J36" s="47">
        <v>2970.9200000000001</v>
      </c>
      <c r="K36" s="48">
        <f t="shared" si="8"/>
        <v>9465.0500000000029</v>
      </c>
      <c r="L36" s="48">
        <f t="shared" si="9"/>
        <v>135.60000000000218</v>
      </c>
      <c r="M36" s="48">
        <f t="shared" si="10"/>
        <v>-25775.299999999999</v>
      </c>
      <c r="N36" s="48">
        <f t="shared" si="11"/>
        <v>-5639.0799999999999</v>
      </c>
      <c r="O36" s="50">
        <f t="shared" si="12"/>
        <v>1.5162693531803717</v>
      </c>
      <c r="P36" s="50">
        <f t="shared" si="13"/>
        <v>0.34505458768873404</v>
      </c>
      <c r="Q36" s="50">
        <f t="shared" si="14"/>
        <v>1.0049018544626398</v>
      </c>
      <c r="R36" s="50">
        <f t="shared" si="15"/>
        <v>0.51888326218550451</v>
      </c>
      <c r="S36" s="1"/>
      <c r="T36" s="1"/>
      <c r="U36" s="1"/>
      <c r="V36" s="1"/>
      <c r="W36" s="1"/>
      <c r="X36" s="1"/>
      <c r="Y36" s="1"/>
      <c r="Z36" s="1"/>
      <c r="AA36" s="1"/>
    </row>
    <row r="37" ht="40.5" customHeight="1">
      <c r="A37" s="43"/>
      <c r="B37" s="44"/>
      <c r="C37" s="45" t="s">
        <v>87</v>
      </c>
      <c r="D37" s="67" t="s">
        <v>88</v>
      </c>
      <c r="E37" s="47">
        <v>408112.03000000003</v>
      </c>
      <c r="F37" s="47">
        <v>115809.2</v>
      </c>
      <c r="G37" s="47">
        <v>9803.2999999999993</v>
      </c>
      <c r="H37" s="47">
        <v>5278.6999999999998</v>
      </c>
      <c r="I37" s="47">
        <v>10778.75</v>
      </c>
      <c r="J37" s="47">
        <v>0</v>
      </c>
      <c r="K37" s="48">
        <f t="shared" si="8"/>
        <v>-397333.28000000003</v>
      </c>
      <c r="L37" s="48">
        <f t="shared" si="9"/>
        <v>975.45000000000073</v>
      </c>
      <c r="M37" s="48">
        <f t="shared" si="10"/>
        <v>-105030.45</v>
      </c>
      <c r="N37" s="48">
        <f t="shared" si="11"/>
        <v>-5278.6999999999998</v>
      </c>
      <c r="O37" s="50">
        <f t="shared" si="12"/>
        <v>0.026411252812126119</v>
      </c>
      <c r="P37" s="50">
        <f t="shared" si="13"/>
        <v>0</v>
      </c>
      <c r="Q37" s="50">
        <f t="shared" si="14"/>
        <v>1.0995022084400152</v>
      </c>
      <c r="R37" s="50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  <c r="AA37" s="1"/>
    </row>
    <row r="38" ht="17.25">
      <c r="A38" s="43"/>
      <c r="B38" s="44"/>
      <c r="C38" s="45" t="s">
        <v>89</v>
      </c>
      <c r="D38" s="58" t="s">
        <v>90</v>
      </c>
      <c r="E38" s="47">
        <v>2875.5799999999999</v>
      </c>
      <c r="F38" s="47">
        <v>3436.3000000000002</v>
      </c>
      <c r="G38" s="47">
        <v>847</v>
      </c>
      <c r="H38" s="47">
        <v>432</v>
      </c>
      <c r="I38" s="47">
        <v>2005.21</v>
      </c>
      <c r="J38" s="47">
        <v>54.93</v>
      </c>
      <c r="K38" s="48">
        <f t="shared" si="8"/>
        <v>-870.36999999999989</v>
      </c>
      <c r="L38" s="48">
        <f t="shared" si="9"/>
        <v>1158.21</v>
      </c>
      <c r="M38" s="48">
        <f t="shared" si="10"/>
        <v>-1431.0900000000001</v>
      </c>
      <c r="N38" s="48">
        <f t="shared" si="11"/>
        <v>-377.06999999999999</v>
      </c>
      <c r="O38" s="50">
        <f t="shared" si="12"/>
        <v>0.69732367035519793</v>
      </c>
      <c r="P38" s="50">
        <f t="shared" si="13"/>
        <v>0.12715277777777778</v>
      </c>
      <c r="Q38" s="50">
        <f t="shared" si="14"/>
        <v>2.3674262101534831</v>
      </c>
      <c r="R38" s="50">
        <f t="shared" si="15"/>
        <v>0.58353752582719787</v>
      </c>
      <c r="S38" s="1"/>
      <c r="T38" s="1"/>
      <c r="U38" s="1"/>
      <c r="V38" s="1"/>
      <c r="W38" s="1"/>
      <c r="X38" s="1"/>
      <c r="Y38" s="1"/>
      <c r="Z38" s="1"/>
      <c r="AA38" s="1"/>
    </row>
    <row r="39" ht="17.25">
      <c r="A39" s="43"/>
      <c r="B39" s="44"/>
      <c r="C39" s="45" t="s">
        <v>91</v>
      </c>
      <c r="D39" s="58" t="s">
        <v>92</v>
      </c>
      <c r="E39" s="47">
        <v>111.34</v>
      </c>
      <c r="F39" s="47">
        <v>0</v>
      </c>
      <c r="G39" s="47">
        <v>0</v>
      </c>
      <c r="H39" s="47">
        <v>0</v>
      </c>
      <c r="I39" s="47">
        <v>237.05000000000001</v>
      </c>
      <c r="J39" s="47">
        <v>0</v>
      </c>
      <c r="K39" s="48">
        <f t="shared" si="8"/>
        <v>125.71000000000001</v>
      </c>
      <c r="L39" s="48">
        <f t="shared" si="9"/>
        <v>237.05000000000001</v>
      </c>
      <c r="M39" s="48">
        <f t="shared" si="10"/>
        <v>237.05000000000001</v>
      </c>
      <c r="N39" s="48">
        <f t="shared" si="11"/>
        <v>0</v>
      </c>
      <c r="O39" s="50">
        <f t="shared" si="12"/>
        <v>2.129064127896533</v>
      </c>
      <c r="P39" s="50" t="str">
        <f t="shared" si="13"/>
        <v/>
      </c>
      <c r="Q39" s="50" t="str">
        <f t="shared" si="14"/>
        <v/>
      </c>
      <c r="R39" s="50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</row>
    <row r="40" ht="34.5">
      <c r="A40" s="43"/>
      <c r="B40" s="44"/>
      <c r="C40" s="57" t="s">
        <v>93</v>
      </c>
      <c r="D40" s="67" t="s">
        <v>94</v>
      </c>
      <c r="E40" s="48">
        <v>64765.050000000003</v>
      </c>
      <c r="F40" s="48">
        <v>202788.70000000001</v>
      </c>
      <c r="G40" s="48">
        <v>89530</v>
      </c>
      <c r="H40" s="48">
        <v>18500</v>
      </c>
      <c r="I40" s="48">
        <v>79240.919999999998</v>
      </c>
      <c r="J40" s="48">
        <v>10038.629999999999</v>
      </c>
      <c r="K40" s="48">
        <f t="shared" si="8"/>
        <v>14475.869999999995</v>
      </c>
      <c r="L40" s="48">
        <f t="shared" si="9"/>
        <v>-10289.080000000002</v>
      </c>
      <c r="M40" s="48">
        <f t="shared" si="10"/>
        <v>-123547.78000000001</v>
      </c>
      <c r="N40" s="48">
        <f t="shared" si="11"/>
        <v>-8461.3700000000008</v>
      </c>
      <c r="O40" s="50">
        <f t="shared" si="12"/>
        <v>1.2235136080339626</v>
      </c>
      <c r="P40" s="50">
        <f t="shared" si="13"/>
        <v>0.54262864864864857</v>
      </c>
      <c r="Q40" s="50">
        <f t="shared" si="14"/>
        <v>0.88507673405562381</v>
      </c>
      <c r="R40" s="50">
        <f t="shared" si="15"/>
        <v>0.39075609242526826</v>
      </c>
      <c r="S40" s="1"/>
      <c r="T40" s="1"/>
      <c r="U40" s="1"/>
      <c r="V40" s="1"/>
      <c r="W40" s="1"/>
      <c r="X40" s="1"/>
      <c r="Y40" s="1"/>
      <c r="Z40" s="1"/>
      <c r="AA40" s="1"/>
    </row>
    <row r="41" ht="34.5">
      <c r="A41" s="43"/>
      <c r="B41" s="44"/>
      <c r="C41" s="57" t="s">
        <v>95</v>
      </c>
      <c r="D41" s="67" t="s">
        <v>96</v>
      </c>
      <c r="E41" s="48">
        <v>0</v>
      </c>
      <c r="F41" s="48">
        <v>0</v>
      </c>
      <c r="G41" s="48">
        <v>0</v>
      </c>
      <c r="H41" s="48">
        <v>0</v>
      </c>
      <c r="I41" s="48">
        <v>12263.459999999999</v>
      </c>
      <c r="J41" s="48">
        <v>0</v>
      </c>
      <c r="K41" s="48">
        <f t="shared" si="8"/>
        <v>12263.459999999999</v>
      </c>
      <c r="L41" s="48">
        <f t="shared" si="9"/>
        <v>12263.459999999999</v>
      </c>
      <c r="M41" s="48">
        <f t="shared" si="10"/>
        <v>12263.459999999999</v>
      </c>
      <c r="N41" s="48">
        <f t="shared" si="11"/>
        <v>0</v>
      </c>
      <c r="O41" s="50" t="str">
        <f t="shared" si="12"/>
        <v/>
      </c>
      <c r="P41" s="50" t="str">
        <f t="shared" si="13"/>
        <v/>
      </c>
      <c r="Q41" s="50" t="str">
        <f t="shared" si="14"/>
        <v/>
      </c>
      <c r="R41" s="50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</row>
    <row r="42" ht="34.5">
      <c r="A42" s="43"/>
      <c r="B42" s="44"/>
      <c r="C42" s="57" t="s">
        <v>97</v>
      </c>
      <c r="D42" s="67" t="s">
        <v>98</v>
      </c>
      <c r="E42" s="48">
        <v>70937.740000000005</v>
      </c>
      <c r="F42" s="48">
        <v>96901.899999999994</v>
      </c>
      <c r="G42" s="48">
        <v>36800</v>
      </c>
      <c r="H42" s="48">
        <v>8700</v>
      </c>
      <c r="I42" s="48">
        <v>33921.209999999999</v>
      </c>
      <c r="J42" s="48">
        <v>2705.6600000000003</v>
      </c>
      <c r="K42" s="48">
        <f t="shared" si="8"/>
        <v>-37016.530000000006</v>
      </c>
      <c r="L42" s="48">
        <f t="shared" si="9"/>
        <v>-2878.7900000000009</v>
      </c>
      <c r="M42" s="48">
        <f t="shared" si="10"/>
        <v>-62980.689999999995</v>
      </c>
      <c r="N42" s="48">
        <f t="shared" si="11"/>
        <v>-5994.3400000000001</v>
      </c>
      <c r="O42" s="50">
        <f t="shared" si="12"/>
        <v>0.47818284033294545</v>
      </c>
      <c r="P42" s="50">
        <f t="shared" si="13"/>
        <v>0.31099540229885059</v>
      </c>
      <c r="Q42" s="50">
        <f t="shared" si="14"/>
        <v>0.92177201086956517</v>
      </c>
      <c r="R42" s="50">
        <f t="shared" si="15"/>
        <v>0.35005722282019242</v>
      </c>
      <c r="S42" s="1"/>
      <c r="T42" s="1"/>
      <c r="U42" s="1"/>
      <c r="V42" s="1"/>
      <c r="W42" s="1"/>
      <c r="X42" s="1"/>
      <c r="Y42" s="1"/>
      <c r="Z42" s="1"/>
      <c r="AA42" s="1"/>
    </row>
    <row r="43" ht="44.25" customHeight="1">
      <c r="A43" s="43"/>
      <c r="B43" s="44"/>
      <c r="C43" s="57" t="s">
        <v>99</v>
      </c>
      <c r="D43" s="67" t="s">
        <v>100</v>
      </c>
      <c r="E43" s="48">
        <v>127.01000000000001</v>
      </c>
      <c r="F43" s="48">
        <v>0</v>
      </c>
      <c r="G43" s="48">
        <v>0</v>
      </c>
      <c r="H43" s="48">
        <v>0</v>
      </c>
      <c r="I43" s="48">
        <v>3764.7399999999998</v>
      </c>
      <c r="J43" s="48">
        <v>0</v>
      </c>
      <c r="K43" s="48">
        <f t="shared" si="8"/>
        <v>3637.7299999999996</v>
      </c>
      <c r="L43" s="48">
        <f t="shared" si="9"/>
        <v>3764.7399999999998</v>
      </c>
      <c r="M43" s="48">
        <f t="shared" si="10"/>
        <v>3764.7399999999998</v>
      </c>
      <c r="N43" s="48">
        <f t="shared" si="11"/>
        <v>0</v>
      </c>
      <c r="O43" s="50">
        <f t="shared" si="12"/>
        <v>29.641288087552159</v>
      </c>
      <c r="P43" s="50" t="str">
        <f t="shared" si="13"/>
        <v/>
      </c>
      <c r="Q43" s="50" t="str">
        <f t="shared" si="14"/>
        <v/>
      </c>
      <c r="R43" s="50"/>
      <c r="S43" s="1"/>
      <c r="T43" s="1"/>
      <c r="U43" s="1"/>
      <c r="V43" s="1"/>
      <c r="W43" s="1"/>
      <c r="X43" s="1"/>
      <c r="Y43" s="1"/>
      <c r="Z43" s="1"/>
      <c r="AA43" s="1"/>
    </row>
    <row r="44" ht="17.25">
      <c r="A44" s="43"/>
      <c r="B44" s="44"/>
      <c r="C44" s="45" t="s">
        <v>55</v>
      </c>
      <c r="D44" s="58" t="s">
        <v>56</v>
      </c>
      <c r="E44" s="48">
        <v>6410.2599999999993</v>
      </c>
      <c r="F44" s="48">
        <v>12977.999999999998</v>
      </c>
      <c r="G44" s="48">
        <v>6604</v>
      </c>
      <c r="H44" s="48">
        <v>3302</v>
      </c>
      <c r="I44" s="48">
        <v>3480.7400000000002</v>
      </c>
      <c r="J44" s="48">
        <v>163.58000000000001</v>
      </c>
      <c r="K44" s="48">
        <f t="shared" si="8"/>
        <v>-2929.5199999999991</v>
      </c>
      <c r="L44" s="48">
        <f t="shared" si="9"/>
        <v>-3123.2599999999998</v>
      </c>
      <c r="M44" s="48">
        <f t="shared" si="10"/>
        <v>-9497.2599999999984</v>
      </c>
      <c r="N44" s="48">
        <f t="shared" si="11"/>
        <v>-3138.4200000000001</v>
      </c>
      <c r="O44" s="50">
        <f t="shared" si="12"/>
        <v>0.54299513592272397</v>
      </c>
      <c r="P44" s="50">
        <f t="shared" si="13"/>
        <v>0.049539672925499698</v>
      </c>
      <c r="Q44" s="50">
        <f t="shared" si="14"/>
        <v>0.52706541490006065</v>
      </c>
      <c r="R44" s="50">
        <f t="shared" si="15"/>
        <v>0.26820311296039456</v>
      </c>
      <c r="S44" s="1"/>
      <c r="T44" s="1"/>
      <c r="U44" s="1"/>
      <c r="V44" s="1"/>
      <c r="W44" s="1"/>
      <c r="X44" s="1"/>
      <c r="Y44" s="1"/>
      <c r="Z44" s="1"/>
      <c r="AA44" s="1"/>
    </row>
    <row r="45" ht="34.5">
      <c r="A45" s="43"/>
      <c r="B45" s="44"/>
      <c r="C45" s="45" t="s">
        <v>101</v>
      </c>
      <c r="D45" s="58" t="s">
        <v>102</v>
      </c>
      <c r="E45" s="48">
        <v>26679.75</v>
      </c>
      <c r="F45" s="48">
        <v>68465.100000000006</v>
      </c>
      <c r="G45" s="48">
        <v>30505.5</v>
      </c>
      <c r="H45" s="48">
        <v>8021</v>
      </c>
      <c r="I45" s="48">
        <v>32207.619999999999</v>
      </c>
      <c r="J45" s="48">
        <v>2679.0299999999997</v>
      </c>
      <c r="K45" s="48">
        <f t="shared" si="8"/>
        <v>5527.869999999999</v>
      </c>
      <c r="L45" s="48">
        <f t="shared" si="9"/>
        <v>1702.119999999999</v>
      </c>
      <c r="M45" s="48">
        <f t="shared" si="10"/>
        <v>-36257.48000000001</v>
      </c>
      <c r="N45" s="48">
        <f t="shared" si="11"/>
        <v>-5341.9700000000003</v>
      </c>
      <c r="O45" s="50">
        <f t="shared" si="12"/>
        <v>1.2071934707034362</v>
      </c>
      <c r="P45" s="50">
        <f t="shared" si="13"/>
        <v>0.33400199476374515</v>
      </c>
      <c r="Q45" s="50">
        <f t="shared" si="14"/>
        <v>1.0557971513333662</v>
      </c>
      <c r="R45" s="50">
        <f t="shared" si="15"/>
        <v>0.47042390940785883</v>
      </c>
      <c r="S45" s="1"/>
      <c r="T45" s="1"/>
      <c r="U45" s="1"/>
      <c r="V45" s="1"/>
      <c r="W45" s="1"/>
      <c r="X45" s="1"/>
      <c r="Y45" s="1"/>
      <c r="Z45" s="1"/>
      <c r="AA45" s="1"/>
    </row>
    <row r="46" s="79" customFormat="1" ht="14.25">
      <c r="A46" s="60"/>
      <c r="B46" s="78"/>
      <c r="C46" s="80"/>
      <c r="D46" s="62" t="s">
        <v>57</v>
      </c>
      <c r="E46" s="81">
        <f>SUM(E34:E45)</f>
        <v>750818.10999999999</v>
      </c>
      <c r="F46" s="81">
        <f>SUM(F34:F45)</f>
        <v>947303.40000000014</v>
      </c>
      <c r="G46" s="81">
        <f>SUM(G34:G45)</f>
        <v>404944.79999999999</v>
      </c>
      <c r="H46" s="81">
        <f>SUM(H34:H45)</f>
        <v>106695.7</v>
      </c>
      <c r="I46" s="81">
        <f>SUM(I34:I45)</f>
        <v>411124.04999999999</v>
      </c>
      <c r="J46" s="81">
        <f>SUM(J34:J45)</f>
        <v>46194.839999999997</v>
      </c>
      <c r="K46" s="81">
        <f>SUM(K34:K45)</f>
        <v>-339694.06000000006</v>
      </c>
      <c r="L46" s="81">
        <f t="shared" si="9"/>
        <v>6179.25</v>
      </c>
      <c r="M46" s="81">
        <f>SUM(M34:M45)</f>
        <v>-536179.35000000009</v>
      </c>
      <c r="N46" s="81">
        <f>SUM(N34:N45)</f>
        <v>-60500.860000000001</v>
      </c>
      <c r="O46" s="64">
        <f t="shared" si="12"/>
        <v>0.54756810540971101</v>
      </c>
      <c r="P46" s="64">
        <f t="shared" si="13"/>
        <v>0.4329587790323321</v>
      </c>
      <c r="Q46" s="64">
        <f t="shared" si="14"/>
        <v>1.0152594872189988</v>
      </c>
      <c r="R46" s="64">
        <f t="shared" si="15"/>
        <v>0.43399406145908476</v>
      </c>
      <c r="S46" s="79"/>
      <c r="T46" s="79"/>
      <c r="U46" s="79"/>
      <c r="V46" s="79"/>
      <c r="W46" s="79"/>
      <c r="X46" s="79"/>
      <c r="Y46" s="79"/>
      <c r="Z46" s="79"/>
      <c r="AA46" s="79"/>
    </row>
    <row r="47" ht="17.25">
      <c r="A47" s="43" t="s">
        <v>103</v>
      </c>
      <c r="B47" s="44" t="s">
        <v>104</v>
      </c>
      <c r="C47" s="45" t="s">
        <v>105</v>
      </c>
      <c r="D47" s="58" t="s">
        <v>106</v>
      </c>
      <c r="E47" s="47">
        <v>276657.42999999999</v>
      </c>
      <c r="F47" s="47">
        <v>653882.09999999998</v>
      </c>
      <c r="G47" s="47">
        <v>332122.59999999998</v>
      </c>
      <c r="H47" s="47">
        <v>34767.5</v>
      </c>
      <c r="I47" s="47">
        <v>284606.23999999999</v>
      </c>
      <c r="J47" s="47">
        <v>90.310000000000002</v>
      </c>
      <c r="K47" s="48">
        <f t="shared" ref="K47:K78" si="16">I47-E47</f>
        <v>7948.8099999999977</v>
      </c>
      <c r="L47" s="48">
        <f t="shared" si="9"/>
        <v>-47516.359999999986</v>
      </c>
      <c r="M47" s="48">
        <f t="shared" ref="M47:M78" si="17">I47-F47</f>
        <v>-369275.85999999999</v>
      </c>
      <c r="N47" s="48">
        <f t="shared" ref="N47:N78" si="18">J47-H47</f>
        <v>-34677.190000000002</v>
      </c>
      <c r="O47" s="50">
        <f t="shared" si="12"/>
        <v>1.028731597774186</v>
      </c>
      <c r="P47" s="50">
        <f t="shared" si="13"/>
        <v>0.0025975408067879487</v>
      </c>
      <c r="Q47" s="50">
        <f t="shared" si="14"/>
        <v>0.85693126574343337</v>
      </c>
      <c r="R47" s="50">
        <f t="shared" si="15"/>
        <v>0.435256202914868</v>
      </c>
      <c r="S47" s="1"/>
      <c r="T47" s="1"/>
      <c r="U47" s="1"/>
      <c r="V47" s="1"/>
      <c r="W47" s="1"/>
      <c r="X47" s="1"/>
      <c r="Y47" s="1"/>
      <c r="Z47" s="1"/>
      <c r="AA47" s="1"/>
    </row>
    <row r="48" ht="17.25">
      <c r="A48" s="43"/>
      <c r="B48" s="44"/>
      <c r="C48" s="45" t="s">
        <v>107</v>
      </c>
      <c r="D48" s="58" t="s">
        <v>108</v>
      </c>
      <c r="E48" s="47">
        <v>180623.82000000001</v>
      </c>
      <c r="F48" s="47">
        <v>423200.79999999999</v>
      </c>
      <c r="G48" s="47">
        <v>222176.29999999999</v>
      </c>
      <c r="H48" s="47">
        <v>30333.299999999999</v>
      </c>
      <c r="I48" s="47">
        <v>210054.92999999999</v>
      </c>
      <c r="J48" s="47">
        <v>0</v>
      </c>
      <c r="K48" s="48">
        <f t="shared" si="16"/>
        <v>29431.109999999986</v>
      </c>
      <c r="L48" s="48">
        <f t="shared" si="9"/>
        <v>-12121.369999999995</v>
      </c>
      <c r="M48" s="48">
        <f t="shared" si="17"/>
        <v>-213145.87</v>
      </c>
      <c r="N48" s="48">
        <f t="shared" si="18"/>
        <v>-30333.299999999999</v>
      </c>
      <c r="O48" s="50">
        <f t="shared" si="12"/>
        <v>1.1629414658598185</v>
      </c>
      <c r="P48" s="50">
        <f t="shared" si="13"/>
        <v>0</v>
      </c>
      <c r="Q48" s="50">
        <f t="shared" si="14"/>
        <v>0.94544256070516974</v>
      </c>
      <c r="R48" s="50">
        <f t="shared" si="15"/>
        <v>0.49634814017364809</v>
      </c>
      <c r="S48" s="1"/>
      <c r="T48" s="1"/>
      <c r="U48" s="1"/>
      <c r="V48" s="1"/>
      <c r="W48" s="1"/>
      <c r="X48" s="1"/>
      <c r="Y48" s="1"/>
      <c r="Z48" s="1"/>
      <c r="AA48" s="1"/>
    </row>
    <row r="49" ht="34.5">
      <c r="A49" s="43"/>
      <c r="B49" s="44"/>
      <c r="C49" s="45" t="s">
        <v>109</v>
      </c>
      <c r="D49" s="58" t="s">
        <v>110</v>
      </c>
      <c r="E49" s="47">
        <v>1684812.6399999999</v>
      </c>
      <c r="F49" s="47">
        <v>4515290.5999999996</v>
      </c>
      <c r="G49" s="47">
        <v>2097732.6000000001</v>
      </c>
      <c r="H49" s="47">
        <v>373094.79999999999</v>
      </c>
      <c r="I49" s="47">
        <v>1696538.6099999999</v>
      </c>
      <c r="J49" s="47">
        <v>12938.26</v>
      </c>
      <c r="K49" s="48">
        <f t="shared" si="16"/>
        <v>11725.969999999972</v>
      </c>
      <c r="L49" s="48">
        <f t="shared" si="9"/>
        <v>-401193.99000000022</v>
      </c>
      <c r="M49" s="48">
        <f t="shared" si="17"/>
        <v>-2818751.9899999998</v>
      </c>
      <c r="N49" s="49">
        <f t="shared" si="18"/>
        <v>-360156.53999999998</v>
      </c>
      <c r="O49" s="50">
        <f t="shared" si="12"/>
        <v>1.0069598065218694</v>
      </c>
      <c r="P49" s="50">
        <f t="shared" si="13"/>
        <v>0.034678210470904448</v>
      </c>
      <c r="Q49" s="50">
        <f t="shared" si="14"/>
        <v>0.80874874614619607</v>
      </c>
      <c r="R49" s="50">
        <f t="shared" si="15"/>
        <v>0.37573187648210282</v>
      </c>
      <c r="S49" s="1"/>
      <c r="T49" s="1"/>
      <c r="U49" s="1"/>
      <c r="V49" s="1"/>
      <c r="W49" s="1"/>
      <c r="X49" s="1"/>
      <c r="Y49" s="1"/>
      <c r="Z49" s="1"/>
      <c r="AA49" s="1"/>
    </row>
    <row r="50" ht="34.5">
      <c r="A50" s="43"/>
      <c r="B50" s="44"/>
      <c r="C50" s="45" t="s">
        <v>111</v>
      </c>
      <c r="D50" s="58" t="s">
        <v>112</v>
      </c>
      <c r="E50" s="47">
        <v>397.48000000000002</v>
      </c>
      <c r="F50" s="47">
        <v>4371.8000000000002</v>
      </c>
      <c r="G50" s="47">
        <v>1572.5</v>
      </c>
      <c r="H50" s="47">
        <v>467.5</v>
      </c>
      <c r="I50" s="47">
        <v>1133.22</v>
      </c>
      <c r="J50" s="47">
        <v>153.15000000000001</v>
      </c>
      <c r="K50" s="48">
        <f t="shared" si="16"/>
        <v>735.74000000000001</v>
      </c>
      <c r="L50" s="48">
        <f t="shared" si="9"/>
        <v>-439.27999999999997</v>
      </c>
      <c r="M50" s="48">
        <f t="shared" si="17"/>
        <v>-3238.5799999999999</v>
      </c>
      <c r="N50" s="48">
        <f t="shared" si="18"/>
        <v>-314.35000000000002</v>
      </c>
      <c r="O50" s="50">
        <f t="shared" si="12"/>
        <v>2.8510113716413406</v>
      </c>
      <c r="P50" s="50">
        <f t="shared" si="13"/>
        <v>0.32759358288770057</v>
      </c>
      <c r="Q50" s="50">
        <f t="shared" si="14"/>
        <v>0.72064864864864864</v>
      </c>
      <c r="R50" s="50">
        <f t="shared" si="15"/>
        <v>0.2592113088430395</v>
      </c>
      <c r="S50" s="1"/>
      <c r="T50" s="1"/>
      <c r="U50" s="1"/>
      <c r="V50" s="1"/>
      <c r="W50" s="1"/>
      <c r="X50" s="1"/>
      <c r="Y50" s="1"/>
      <c r="Z50" s="1"/>
      <c r="AA50" s="1"/>
    </row>
    <row r="51" s="59" customFormat="1" ht="14.25">
      <c r="A51" s="60"/>
      <c r="B51" s="61"/>
      <c r="C51" s="60"/>
      <c r="D51" s="62" t="s">
        <v>57</v>
      </c>
      <c r="E51" s="63">
        <f>SUM(E47:E50)</f>
        <v>2142491.3699999996</v>
      </c>
      <c r="F51" s="63">
        <f>SUM(F47:F50)</f>
        <v>5596745.2999999998</v>
      </c>
      <c r="G51" s="63">
        <f>SUM(G47:G50)</f>
        <v>2653604</v>
      </c>
      <c r="H51" s="63">
        <f>SUM(H47:H50)</f>
        <v>438663.09999999998</v>
      </c>
      <c r="I51" s="63">
        <f>SUM(I47:I50)</f>
        <v>2192333</v>
      </c>
      <c r="J51" s="63">
        <f>SUM(J47:J50)</f>
        <v>13181.719999999999</v>
      </c>
      <c r="K51" s="63">
        <f t="shared" si="16"/>
        <v>49841.630000000354</v>
      </c>
      <c r="L51" s="63">
        <f t="shared" si="9"/>
        <v>-461271</v>
      </c>
      <c r="M51" s="63">
        <f t="shared" si="17"/>
        <v>-3404412.2999999998</v>
      </c>
      <c r="N51" s="63">
        <f t="shared" si="18"/>
        <v>-425481.38</v>
      </c>
      <c r="O51" s="64">
        <f t="shared" si="12"/>
        <v>1.0232633982558355</v>
      </c>
      <c r="P51" s="64">
        <f t="shared" si="13"/>
        <v>0.030049758003351548</v>
      </c>
      <c r="Q51" s="64">
        <f t="shared" si="14"/>
        <v>0.82617187794410918</v>
      </c>
      <c r="R51" s="64">
        <f t="shared" si="15"/>
        <v>0.39171569947983875</v>
      </c>
      <c r="S51" s="59"/>
      <c r="T51" s="59"/>
      <c r="U51" s="59"/>
      <c r="V51" s="59"/>
      <c r="W51" s="59"/>
      <c r="X51" s="59"/>
      <c r="Y51" s="59"/>
      <c r="Z51" s="59"/>
      <c r="AA51" s="59"/>
    </row>
    <row r="52" ht="17.25">
      <c r="A52" s="65">
        <v>991</v>
      </c>
      <c r="B52" s="44" t="s">
        <v>113</v>
      </c>
      <c r="C52" s="57" t="s">
        <v>68</v>
      </c>
      <c r="D52" s="67" t="s">
        <v>114</v>
      </c>
      <c r="E52" s="47">
        <v>26707.619999999999</v>
      </c>
      <c r="F52" s="47">
        <v>66470.800000000003</v>
      </c>
      <c r="G52" s="47">
        <v>31900</v>
      </c>
      <c r="H52" s="47">
        <v>5600</v>
      </c>
      <c r="I52" s="47">
        <v>27911.989999999998</v>
      </c>
      <c r="J52" s="47">
        <v>1232.8099999999999</v>
      </c>
      <c r="K52" s="48">
        <f t="shared" si="16"/>
        <v>1204.369999999999</v>
      </c>
      <c r="L52" s="48">
        <f t="shared" si="9"/>
        <v>-3988.010000000002</v>
      </c>
      <c r="M52" s="48">
        <f t="shared" si="17"/>
        <v>-38558.810000000005</v>
      </c>
      <c r="N52" s="48">
        <f t="shared" si="18"/>
        <v>-4367.1900000000005</v>
      </c>
      <c r="O52" s="50">
        <f t="shared" si="12"/>
        <v>1.0450946209358976</v>
      </c>
      <c r="P52" s="50">
        <f t="shared" si="13"/>
        <v>0.22014464285714286</v>
      </c>
      <c r="Q52" s="50">
        <f t="shared" si="14"/>
        <v>0.8749840125391849</v>
      </c>
      <c r="R52" s="50">
        <f t="shared" si="15"/>
        <v>0.41991355602760905</v>
      </c>
      <c r="S52" s="1"/>
      <c r="T52" s="1"/>
      <c r="U52" s="1"/>
      <c r="V52" s="1"/>
      <c r="W52" s="1"/>
      <c r="X52" s="1"/>
      <c r="Y52" s="1"/>
      <c r="Z52" s="1"/>
      <c r="AA52" s="1"/>
    </row>
    <row r="53" ht="17.25">
      <c r="A53" s="68"/>
      <c r="B53" s="44"/>
      <c r="C53" s="45" t="s">
        <v>115</v>
      </c>
      <c r="D53" s="58" t="s">
        <v>116</v>
      </c>
      <c r="E53" s="47">
        <v>5299.6099999999997</v>
      </c>
      <c r="F53" s="47">
        <v>0</v>
      </c>
      <c r="G53" s="47">
        <v>0</v>
      </c>
      <c r="H53" s="47">
        <v>0</v>
      </c>
      <c r="I53" s="47">
        <v>1813.8399999999999</v>
      </c>
      <c r="J53" s="47">
        <v>0</v>
      </c>
      <c r="K53" s="48">
        <f t="shared" si="16"/>
        <v>-3485.7699999999995</v>
      </c>
      <c r="L53" s="48">
        <f t="shared" si="9"/>
        <v>1813.8399999999999</v>
      </c>
      <c r="M53" s="48">
        <f t="shared" si="17"/>
        <v>1813.8399999999999</v>
      </c>
      <c r="N53" s="48">
        <f t="shared" si="18"/>
        <v>0</v>
      </c>
      <c r="O53" s="50">
        <f t="shared" si="12"/>
        <v>0.34225914737122165</v>
      </c>
      <c r="P53" s="50" t="str">
        <f t="shared" si="13"/>
        <v/>
      </c>
      <c r="Q53" s="50" t="str">
        <f t="shared" si="14"/>
        <v/>
      </c>
      <c r="R53" s="50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</row>
    <row r="54" s="59" customFormat="1" ht="14.25">
      <c r="A54" s="69"/>
      <c r="B54" s="61"/>
      <c r="C54" s="60"/>
      <c r="D54" s="62" t="s">
        <v>57</v>
      </c>
      <c r="E54" s="63">
        <f>SUM(E52:E53)</f>
        <v>32007.23</v>
      </c>
      <c r="F54" s="63">
        <f>SUM(F52:F53)</f>
        <v>66470.800000000003</v>
      </c>
      <c r="G54" s="63">
        <f>SUM(G52:G53)</f>
        <v>31900</v>
      </c>
      <c r="H54" s="63">
        <f>SUM(H52:H53)</f>
        <v>5600</v>
      </c>
      <c r="I54" s="63">
        <f>SUM(I52:I53)</f>
        <v>29725.829999999998</v>
      </c>
      <c r="J54" s="63">
        <f>SUM(J52:J53)</f>
        <v>1232.8099999999999</v>
      </c>
      <c r="K54" s="63">
        <f t="shared" si="16"/>
        <v>-2281.4000000000015</v>
      </c>
      <c r="L54" s="63">
        <f t="shared" si="9"/>
        <v>-2174.1700000000019</v>
      </c>
      <c r="M54" s="63">
        <f t="shared" si="17"/>
        <v>-36744.970000000001</v>
      </c>
      <c r="N54" s="63">
        <f t="shared" si="18"/>
        <v>-4367.1900000000005</v>
      </c>
      <c r="O54" s="64">
        <f t="shared" si="12"/>
        <v>0.92872235429307681</v>
      </c>
      <c r="P54" s="64">
        <f t="shared" si="13"/>
        <v>0.22014464285714286</v>
      </c>
      <c r="Q54" s="64">
        <f t="shared" si="14"/>
        <v>0.93184420062695916</v>
      </c>
      <c r="R54" s="64">
        <f t="shared" si="15"/>
        <v>0.44720132750019553</v>
      </c>
      <c r="S54" s="59"/>
      <c r="T54" s="59"/>
      <c r="U54" s="59"/>
      <c r="V54" s="59"/>
      <c r="W54" s="59"/>
      <c r="X54" s="59"/>
      <c r="Y54" s="59"/>
      <c r="Z54" s="59"/>
      <c r="AA54" s="59"/>
    </row>
    <row r="55" ht="17.25">
      <c r="A55" s="43" t="s">
        <v>117</v>
      </c>
      <c r="B55" s="44" t="s">
        <v>118</v>
      </c>
      <c r="C55" s="45" t="s">
        <v>119</v>
      </c>
      <c r="D55" s="58" t="s">
        <v>120</v>
      </c>
      <c r="E55" s="47">
        <v>22253.77</v>
      </c>
      <c r="F55" s="47">
        <v>24461.700000000001</v>
      </c>
      <c r="G55" s="47">
        <v>12243.300000000001</v>
      </c>
      <c r="H55" s="47">
        <v>352.69999999999999</v>
      </c>
      <c r="I55" s="47">
        <v>38924.990000000005</v>
      </c>
      <c r="J55" s="47">
        <v>26.57</v>
      </c>
      <c r="K55" s="48">
        <f t="shared" si="16"/>
        <v>16671.220000000005</v>
      </c>
      <c r="L55" s="48">
        <f t="shared" si="9"/>
        <v>26681.690000000002</v>
      </c>
      <c r="M55" s="48">
        <f t="shared" si="17"/>
        <v>14463.290000000005</v>
      </c>
      <c r="N55" s="48">
        <f t="shared" si="18"/>
        <v>-326.13</v>
      </c>
      <c r="O55" s="82">
        <f t="shared" si="12"/>
        <v>1.749141381437842</v>
      </c>
      <c r="P55" s="82">
        <f t="shared" si="13"/>
        <v>0.075333144315282111</v>
      </c>
      <c r="Q55" s="82">
        <f t="shared" si="14"/>
        <v>3.1792890805583465</v>
      </c>
      <c r="R55" s="50">
        <f t="shared" si="15"/>
        <v>1.591262667762257</v>
      </c>
      <c r="S55" s="1"/>
      <c r="T55" s="1"/>
      <c r="U55" s="1"/>
      <c r="V55" s="1"/>
      <c r="W55" s="1"/>
      <c r="X55" s="1"/>
      <c r="Y55" s="1"/>
      <c r="Z55" s="1"/>
      <c r="AA55" s="1"/>
    </row>
    <row r="56" ht="17.25">
      <c r="A56" s="43"/>
      <c r="B56" s="44"/>
      <c r="C56" s="45" t="s">
        <v>121</v>
      </c>
      <c r="D56" s="58" t="s">
        <v>122</v>
      </c>
      <c r="E56" s="47">
        <v>21840.540000000001</v>
      </c>
      <c r="F56" s="47">
        <v>50550.300000000003</v>
      </c>
      <c r="G56" s="47">
        <v>7100</v>
      </c>
      <c r="H56" s="47">
        <v>1700</v>
      </c>
      <c r="I56" s="47">
        <v>13151.08</v>
      </c>
      <c r="J56" s="47">
        <v>0</v>
      </c>
      <c r="K56" s="48">
        <f t="shared" si="16"/>
        <v>-8689.4600000000009</v>
      </c>
      <c r="L56" s="48">
        <f t="shared" si="9"/>
        <v>6051.0799999999999</v>
      </c>
      <c r="M56" s="48">
        <f t="shared" si="17"/>
        <v>-37399.220000000001</v>
      </c>
      <c r="N56" s="48">
        <f t="shared" si="18"/>
        <v>-1700</v>
      </c>
      <c r="O56" s="82">
        <f t="shared" si="12"/>
        <v>0.60214078955923245</v>
      </c>
      <c r="P56" s="82">
        <f t="shared" si="13"/>
        <v>0</v>
      </c>
      <c r="Q56" s="82">
        <f t="shared" si="14"/>
        <v>1.8522647887323944</v>
      </c>
      <c r="R56" s="50">
        <f t="shared" si="15"/>
        <v>0.26015829777469174</v>
      </c>
      <c r="S56" s="1"/>
      <c r="T56" s="1"/>
      <c r="U56" s="1"/>
      <c r="V56" s="1"/>
      <c r="W56" s="1"/>
      <c r="X56" s="1"/>
      <c r="Y56" s="1"/>
      <c r="Z56" s="1"/>
      <c r="AA56" s="1"/>
    </row>
    <row r="57" s="59" customFormat="1" ht="14.25">
      <c r="A57" s="60"/>
      <c r="B57" s="61"/>
      <c r="C57" s="60"/>
      <c r="D57" s="62" t="s">
        <v>57</v>
      </c>
      <c r="E57" s="63">
        <f>SUBTOTAL(9,E55:E56)</f>
        <v>44094.309999999998</v>
      </c>
      <c r="F57" s="63">
        <f>SUBTOTAL(9,F55:F56)</f>
        <v>75012</v>
      </c>
      <c r="G57" s="63">
        <f>SUBTOTAL(9,G55:G56)</f>
        <v>19343.300000000003</v>
      </c>
      <c r="H57" s="63">
        <f>SUBTOTAL(9,H55:H56)</f>
        <v>2052.6999999999998</v>
      </c>
      <c r="I57" s="63">
        <f>SUBTOTAL(9,I55:I56)</f>
        <v>52076.070000000007</v>
      </c>
      <c r="J57" s="63">
        <f>SUBTOTAL(9,J55:J56)</f>
        <v>26.57</v>
      </c>
      <c r="K57" s="63">
        <f t="shared" si="16"/>
        <v>7981.7600000000093</v>
      </c>
      <c r="L57" s="63">
        <f t="shared" si="9"/>
        <v>32732.770000000004</v>
      </c>
      <c r="M57" s="63">
        <f t="shared" si="17"/>
        <v>-22935.929999999993</v>
      </c>
      <c r="N57" s="63">
        <f t="shared" si="18"/>
        <v>-2026.1299999999999</v>
      </c>
      <c r="O57" s="64">
        <f t="shared" si="12"/>
        <v>1.1810156457828689</v>
      </c>
      <c r="P57" s="64">
        <f t="shared" si="13"/>
        <v>0.012943927510108639</v>
      </c>
      <c r="Q57" s="64">
        <f t="shared" si="14"/>
        <v>2.6922019510631587</v>
      </c>
      <c r="R57" s="64">
        <f t="shared" si="15"/>
        <v>0.69423652215645504</v>
      </c>
      <c r="S57" s="59"/>
      <c r="T57" s="59"/>
      <c r="U57" s="59"/>
      <c r="V57" s="59"/>
      <c r="W57" s="59"/>
      <c r="X57" s="59"/>
      <c r="Y57" s="59"/>
      <c r="Z57" s="59"/>
      <c r="AA57" s="59"/>
    </row>
    <row r="58" ht="17.25">
      <c r="A58" s="68"/>
      <c r="B58" s="44" t="s">
        <v>123</v>
      </c>
      <c r="C58" s="45" t="s">
        <v>124</v>
      </c>
      <c r="D58" s="70" t="s">
        <v>125</v>
      </c>
      <c r="E58" s="48">
        <v>182.05000000000001</v>
      </c>
      <c r="F58" s="48">
        <v>30.699999999999999</v>
      </c>
      <c r="G58" s="48">
        <v>30.699999999999999</v>
      </c>
      <c r="H58" s="48">
        <v>0</v>
      </c>
      <c r="I58" s="48">
        <v>1706.78</v>
      </c>
      <c r="J58" s="48">
        <v>0</v>
      </c>
      <c r="K58" s="48">
        <f t="shared" si="16"/>
        <v>1524.73</v>
      </c>
      <c r="L58" s="48">
        <f t="shared" si="9"/>
        <v>1676.0799999999999</v>
      </c>
      <c r="M58" s="48">
        <f t="shared" si="17"/>
        <v>1676.0799999999999</v>
      </c>
      <c r="N58" s="48">
        <f t="shared" si="18"/>
        <v>0</v>
      </c>
      <c r="O58" s="50">
        <f t="shared" si="12"/>
        <v>9.3753364460313087</v>
      </c>
      <c r="P58" s="50" t="str">
        <f t="shared" si="13"/>
        <v/>
      </c>
      <c r="Q58" s="50">
        <f t="shared" si="14"/>
        <v>55.595439739413678</v>
      </c>
      <c r="R58" s="50">
        <f t="shared" si="15"/>
        <v>55.595439739413678</v>
      </c>
      <c r="S58" s="1"/>
      <c r="T58" s="1"/>
      <c r="U58" s="1"/>
      <c r="V58" s="1"/>
      <c r="W58" s="1"/>
      <c r="X58" s="1"/>
      <c r="Y58" s="1"/>
      <c r="Z58" s="1"/>
      <c r="AA58" s="1"/>
    </row>
    <row r="59" ht="17.25">
      <c r="A59" s="68"/>
      <c r="B59" s="44"/>
      <c r="C59" s="45" t="s">
        <v>89</v>
      </c>
      <c r="D59" s="58" t="s">
        <v>126</v>
      </c>
      <c r="E59" s="48">
        <v>652.06000000000006</v>
      </c>
      <c r="F59" s="48">
        <v>26</v>
      </c>
      <c r="G59" s="48">
        <v>26</v>
      </c>
      <c r="H59" s="48">
        <v>0</v>
      </c>
      <c r="I59" s="48">
        <v>1539.8399999999999</v>
      </c>
      <c r="J59" s="48">
        <v>0</v>
      </c>
      <c r="K59" s="48">
        <f t="shared" si="16"/>
        <v>887.77999999999986</v>
      </c>
      <c r="L59" s="48">
        <f t="shared" si="9"/>
        <v>1513.8399999999999</v>
      </c>
      <c r="M59" s="48">
        <f t="shared" si="17"/>
        <v>1513.8399999999999</v>
      </c>
      <c r="N59" s="48">
        <f t="shared" si="18"/>
        <v>0</v>
      </c>
      <c r="O59" s="50">
        <f t="shared" si="12"/>
        <v>2.3615004754163724</v>
      </c>
      <c r="P59" s="50" t="str">
        <f t="shared" si="13"/>
        <v/>
      </c>
      <c r="Q59" s="50">
        <f t="shared" si="14"/>
        <v>59.224615384615383</v>
      </c>
      <c r="R59" s="83">
        <f t="shared" si="15"/>
        <v>59.224615384615383</v>
      </c>
      <c r="S59" s="1"/>
      <c r="T59" s="1"/>
      <c r="U59" s="1"/>
      <c r="V59" s="1"/>
      <c r="W59" s="1"/>
      <c r="X59" s="1"/>
      <c r="Y59" s="1"/>
      <c r="Z59" s="1"/>
      <c r="AA59" s="1"/>
    </row>
    <row r="60" ht="17.25">
      <c r="A60" s="68"/>
      <c r="B60" s="44"/>
      <c r="C60" s="45" t="s">
        <v>53</v>
      </c>
      <c r="D60" s="58" t="s">
        <v>54</v>
      </c>
      <c r="E60" s="47">
        <v>352.19999999999999</v>
      </c>
      <c r="F60" s="47">
        <v>371</v>
      </c>
      <c r="G60" s="47">
        <v>371</v>
      </c>
      <c r="H60" s="47">
        <v>0</v>
      </c>
      <c r="I60" s="47">
        <v>0</v>
      </c>
      <c r="J60" s="47">
        <v>0</v>
      </c>
      <c r="K60" s="48">
        <f t="shared" si="16"/>
        <v>-352.19999999999999</v>
      </c>
      <c r="L60" s="48">
        <f t="shared" si="9"/>
        <v>-371</v>
      </c>
      <c r="M60" s="48">
        <f t="shared" si="17"/>
        <v>-371</v>
      </c>
      <c r="N60" s="48">
        <f t="shared" si="18"/>
        <v>0</v>
      </c>
      <c r="O60" s="50">
        <f t="shared" si="12"/>
        <v>0</v>
      </c>
      <c r="P60" s="50" t="str">
        <f t="shared" si="13"/>
        <v/>
      </c>
      <c r="Q60" s="50">
        <f t="shared" si="14"/>
        <v>0</v>
      </c>
      <c r="R60" s="50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</row>
    <row r="61" ht="34.5">
      <c r="A61" s="68"/>
      <c r="B61" s="44"/>
      <c r="C61" s="45" t="s">
        <v>127</v>
      </c>
      <c r="D61" s="58" t="s">
        <v>128</v>
      </c>
      <c r="E61" s="48">
        <v>49453.15000000014</v>
      </c>
      <c r="F61" s="48">
        <v>8722.7000000000007</v>
      </c>
      <c r="G61" s="48">
        <v>1189.5</v>
      </c>
      <c r="H61" s="48">
        <v>214.80000000000001</v>
      </c>
      <c r="I61" s="48">
        <v>41417.380000001438</v>
      </c>
      <c r="J61" s="48">
        <v>4651.6400000000021</v>
      </c>
      <c r="K61" s="48">
        <f t="shared" si="16"/>
        <v>-8035.7699999987017</v>
      </c>
      <c r="L61" s="48">
        <f t="shared" si="9"/>
        <v>40227.880000001438</v>
      </c>
      <c r="M61" s="48">
        <f t="shared" si="17"/>
        <v>32694.680000001437</v>
      </c>
      <c r="N61" s="48">
        <f t="shared" si="18"/>
        <v>4436.840000000002</v>
      </c>
      <c r="O61" s="50">
        <f t="shared" si="12"/>
        <v>0.83750741863766653</v>
      </c>
      <c r="P61" s="50">
        <f t="shared" si="13"/>
        <v>21.655679702048428</v>
      </c>
      <c r="Q61" s="50">
        <f t="shared" si="14"/>
        <v>34.819150903742276</v>
      </c>
      <c r="R61" s="50">
        <f t="shared" si="15"/>
        <v>4.7482293326609231</v>
      </c>
      <c r="S61" s="1"/>
      <c r="T61" s="1"/>
      <c r="U61" s="1"/>
      <c r="V61" s="1"/>
      <c r="W61" s="1"/>
      <c r="X61" s="1"/>
      <c r="Y61" s="1"/>
      <c r="Z61" s="1"/>
      <c r="AA61" s="1"/>
    </row>
    <row r="62" ht="17.25">
      <c r="A62" s="68"/>
      <c r="B62" s="44"/>
      <c r="C62" s="45" t="s">
        <v>55</v>
      </c>
      <c r="D62" s="58" t="s">
        <v>56</v>
      </c>
      <c r="E62" s="48">
        <v>59120.880000000063</v>
      </c>
      <c r="F62" s="48">
        <v>103985.40000000005</v>
      </c>
      <c r="G62" s="48">
        <v>45516.799999999959</v>
      </c>
      <c r="H62" s="48">
        <v>8820.5999999999985</v>
      </c>
      <c r="I62" s="48">
        <v>83871.200000000084</v>
      </c>
      <c r="J62" s="48">
        <v>3692.5000000000014</v>
      </c>
      <c r="K62" s="48">
        <f t="shared" si="16"/>
        <v>24750.320000000022</v>
      </c>
      <c r="L62" s="48">
        <f t="shared" si="9"/>
        <v>38354.400000000125</v>
      </c>
      <c r="M62" s="48">
        <f t="shared" si="17"/>
        <v>-20114.199999999968</v>
      </c>
      <c r="N62" s="48">
        <f t="shared" si="18"/>
        <v>-5128.0999999999967</v>
      </c>
      <c r="O62" s="50">
        <f t="shared" si="12"/>
        <v>1.4186392354105688</v>
      </c>
      <c r="P62" s="50">
        <f t="shared" si="13"/>
        <v>0.41862231594222638</v>
      </c>
      <c r="Q62" s="50">
        <f t="shared" si="14"/>
        <v>1.8426427165354367</v>
      </c>
      <c r="R62" s="50">
        <f t="shared" si="15"/>
        <v>0.80656707576255937</v>
      </c>
      <c r="S62" s="1"/>
      <c r="T62" s="1"/>
      <c r="U62" s="1"/>
      <c r="V62" s="1"/>
      <c r="W62" s="1"/>
      <c r="X62" s="1"/>
      <c r="Y62" s="1"/>
      <c r="Z62" s="1"/>
      <c r="AA62" s="1"/>
    </row>
    <row r="63" ht="17.25">
      <c r="A63" s="68"/>
      <c r="B63" s="44"/>
      <c r="C63" s="45" t="s">
        <v>129</v>
      </c>
      <c r="D63" s="58" t="s">
        <v>130</v>
      </c>
      <c r="E63" s="48">
        <v>-261.06999999999999</v>
      </c>
      <c r="F63" s="48">
        <v>0</v>
      </c>
      <c r="G63" s="48">
        <v>0</v>
      </c>
      <c r="H63" s="48">
        <v>0</v>
      </c>
      <c r="I63" s="48">
        <v>169.44</v>
      </c>
      <c r="J63" s="48">
        <v>-208.75</v>
      </c>
      <c r="K63" s="48">
        <f t="shared" si="16"/>
        <v>430.50999999999999</v>
      </c>
      <c r="L63" s="48">
        <f t="shared" si="9"/>
        <v>169.44</v>
      </c>
      <c r="M63" s="48">
        <f t="shared" si="17"/>
        <v>169.44</v>
      </c>
      <c r="N63" s="48">
        <f t="shared" si="18"/>
        <v>-208.75</v>
      </c>
      <c r="O63" s="50">
        <f t="shared" si="12"/>
        <v>-0.64902133527406447</v>
      </c>
      <c r="P63" s="50" t="str">
        <f t="shared" si="13"/>
        <v/>
      </c>
      <c r="Q63" s="50" t="str">
        <f t="shared" si="14"/>
        <v/>
      </c>
      <c r="R63" s="50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</row>
    <row r="64" ht="17.25">
      <c r="A64" s="68"/>
      <c r="B64" s="44"/>
      <c r="C64" s="45" t="s">
        <v>131</v>
      </c>
      <c r="D64" s="58" t="s">
        <v>132</v>
      </c>
      <c r="E64" s="48">
        <v>418.90999999999997</v>
      </c>
      <c r="F64" s="48">
        <v>0</v>
      </c>
      <c r="G64" s="48">
        <v>0</v>
      </c>
      <c r="H64" s="48">
        <v>0</v>
      </c>
      <c r="I64" s="48">
        <v>39306.329999999994</v>
      </c>
      <c r="J64" s="48">
        <v>164.72</v>
      </c>
      <c r="K64" s="48">
        <f t="shared" si="16"/>
        <v>38887.419999999991</v>
      </c>
      <c r="L64" s="48">
        <f t="shared" si="9"/>
        <v>39306.329999999994</v>
      </c>
      <c r="M64" s="48">
        <f t="shared" si="17"/>
        <v>39306.329999999994</v>
      </c>
      <c r="N64" s="48">
        <f t="shared" si="18"/>
        <v>164.72</v>
      </c>
      <c r="O64" s="50">
        <f t="shared" si="12"/>
        <v>93.8300112195937</v>
      </c>
      <c r="P64" s="50" t="str">
        <f t="shared" si="13"/>
        <v/>
      </c>
      <c r="Q64" s="50" t="str">
        <f t="shared" si="14"/>
        <v/>
      </c>
      <c r="R64" s="50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</row>
    <row r="65" ht="22.5">
      <c r="A65" s="68"/>
      <c r="B65" s="44"/>
      <c r="C65" s="45" t="s">
        <v>133</v>
      </c>
      <c r="D65" s="58" t="s">
        <v>134</v>
      </c>
      <c r="E65" s="48">
        <v>519.55000000000007</v>
      </c>
      <c r="F65" s="48">
        <v>0</v>
      </c>
      <c r="G65" s="48">
        <v>0</v>
      </c>
      <c r="H65" s="48">
        <v>0</v>
      </c>
      <c r="I65" s="48">
        <v>5852.1199999999999</v>
      </c>
      <c r="J65" s="48">
        <v>0</v>
      </c>
      <c r="K65" s="48">
        <f t="shared" si="16"/>
        <v>5332.5699999999997</v>
      </c>
      <c r="L65" s="48">
        <f t="shared" si="9"/>
        <v>5852.1199999999999</v>
      </c>
      <c r="M65" s="48">
        <f t="shared" si="17"/>
        <v>5852.1199999999999</v>
      </c>
      <c r="N65" s="48">
        <f t="shared" si="18"/>
        <v>0</v>
      </c>
      <c r="O65" s="50">
        <f t="shared" si="12"/>
        <v>11.263824463478008</v>
      </c>
      <c r="P65" s="50" t="str">
        <f t="shared" si="13"/>
        <v/>
      </c>
      <c r="Q65" s="50" t="str">
        <f t="shared" si="14"/>
        <v/>
      </c>
      <c r="R65" s="50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</row>
    <row r="66" s="59" customFormat="1" ht="15">
      <c r="A66" s="69"/>
      <c r="B66" s="61"/>
      <c r="C66" s="60"/>
      <c r="D66" s="62" t="s">
        <v>57</v>
      </c>
      <c r="E66" s="63">
        <f>SUM(E58:E65)</f>
        <v>110437.7300000002</v>
      </c>
      <c r="F66" s="63">
        <f>SUM(F58:F65)</f>
        <v>113135.80000000005</v>
      </c>
      <c r="G66" s="63">
        <f>SUM(G58:G65)</f>
        <v>47133.999999999956</v>
      </c>
      <c r="H66" s="63">
        <f>SUM(H58:H65)</f>
        <v>9035.3999999999978</v>
      </c>
      <c r="I66" s="63">
        <f>SUM(I58:I65)</f>
        <v>173863.09000000151</v>
      </c>
      <c r="J66" s="63">
        <f>SUM(J58:J65)</f>
        <v>8300.1100000000024</v>
      </c>
      <c r="K66" s="63">
        <f t="shared" si="16"/>
        <v>63425.36000000131</v>
      </c>
      <c r="L66" s="63">
        <f t="shared" si="9"/>
        <v>126729.09000000155</v>
      </c>
      <c r="M66" s="63">
        <f t="shared" si="17"/>
        <v>60727.290000001463</v>
      </c>
      <c r="N66" s="63">
        <f t="shared" si="18"/>
        <v>-735.28999999999542</v>
      </c>
      <c r="O66" s="64">
        <f t="shared" si="12"/>
        <v>1.5743087982703121</v>
      </c>
      <c r="P66" s="64">
        <f t="shared" si="13"/>
        <v>0.91862120105363398</v>
      </c>
      <c r="Q66" s="64">
        <f t="shared" si="14"/>
        <v>3.6886979674969593</v>
      </c>
      <c r="R66" s="64">
        <f t="shared" si="15"/>
        <v>1.536764578497712</v>
      </c>
      <c r="S66" s="59"/>
      <c r="T66" s="59"/>
      <c r="U66" s="59"/>
      <c r="V66" s="59"/>
      <c r="W66" s="59"/>
      <c r="X66" s="59"/>
      <c r="Y66" s="59"/>
      <c r="Z66" s="59"/>
      <c r="AA66" s="59"/>
    </row>
    <row r="67" s="36" customFormat="1" ht="36.75" customHeight="1">
      <c r="A67" s="84"/>
      <c r="B67" s="85"/>
      <c r="C67" s="86"/>
      <c r="D67" s="87" t="s">
        <v>135</v>
      </c>
      <c r="E67" s="56">
        <f>E5+E17</f>
        <v>11178570.239253731</v>
      </c>
      <c r="F67" s="56">
        <f>F5+F17</f>
        <v>35608317.600000001</v>
      </c>
      <c r="G67" s="56">
        <f>G5+G17</f>
        <v>14034306.100000001</v>
      </c>
      <c r="H67" s="56">
        <f>H5+H17</f>
        <v>2610125.7999999998</v>
      </c>
      <c r="I67" s="56">
        <f>I5+I17</f>
        <v>12270702.400000004</v>
      </c>
      <c r="J67" s="56">
        <f>J5+J17</f>
        <v>497622.4599999999</v>
      </c>
      <c r="K67" s="56">
        <f t="shared" si="16"/>
        <v>1092132.1607462727</v>
      </c>
      <c r="L67" s="56">
        <f t="shared" si="9"/>
        <v>-1763603.6999999974</v>
      </c>
      <c r="M67" s="56">
        <f t="shared" si="17"/>
        <v>-23337615.199999996</v>
      </c>
      <c r="N67" s="56">
        <f t="shared" si="18"/>
        <v>-2112503.3399999999</v>
      </c>
      <c r="O67" s="42">
        <f t="shared" si="12"/>
        <v>1.0976987340394599</v>
      </c>
      <c r="P67" s="42">
        <f t="shared" si="13"/>
        <v>0.19065075713975163</v>
      </c>
      <c r="Q67" s="42">
        <f t="shared" si="14"/>
        <v>0.87433623811297678</v>
      </c>
      <c r="R67" s="42">
        <f t="shared" si="15"/>
        <v>0.3446021386868332</v>
      </c>
      <c r="S67" s="36"/>
      <c r="T67" s="36"/>
      <c r="U67" s="36"/>
      <c r="V67" s="36"/>
      <c r="W67" s="36"/>
      <c r="X67" s="36"/>
      <c r="Y67" s="36"/>
      <c r="Z67" s="36"/>
      <c r="AA67" s="36"/>
    </row>
    <row r="68" s="36" customFormat="1">
      <c r="A68" s="88"/>
      <c r="B68" s="89"/>
      <c r="C68" s="39"/>
      <c r="D68" s="55" t="s">
        <v>136</v>
      </c>
      <c r="E68" s="56">
        <f>SUM(E69:E77)</f>
        <v>11878636.02</v>
      </c>
      <c r="F68" s="56">
        <f>SUM(F69:F77)</f>
        <v>26278850.75</v>
      </c>
      <c r="G68" s="56">
        <f>SUM(G69:G77)</f>
        <v>12612185.9</v>
      </c>
      <c r="H68" s="56">
        <f>SUM(H69:H77)</f>
        <v>1801905.9199999999</v>
      </c>
      <c r="I68" s="56">
        <f>SUM(I69:I77)</f>
        <v>12452488.779999999</v>
      </c>
      <c r="J68" s="56">
        <f>SUM(J69:J77)</f>
        <v>1692637.8699999999</v>
      </c>
      <c r="K68" s="56">
        <f t="shared" si="16"/>
        <v>573852.75999999978</v>
      </c>
      <c r="L68" s="56">
        <f t="shared" si="9"/>
        <v>-159697.12000000104</v>
      </c>
      <c r="M68" s="56">
        <f t="shared" si="17"/>
        <v>-13826361.970000001</v>
      </c>
      <c r="N68" s="56">
        <f t="shared" si="18"/>
        <v>-109268.05000000005</v>
      </c>
      <c r="O68" s="42">
        <f t="shared" si="12"/>
        <v>1.0483096509594036</v>
      </c>
      <c r="P68" s="42">
        <f t="shared" si="13"/>
        <v>0.93935973638401715</v>
      </c>
      <c r="Q68" s="42">
        <f t="shared" si="14"/>
        <v>0.98733787138357987</v>
      </c>
      <c r="R68" s="42">
        <f t="shared" si="15"/>
        <v>0.47385971701977869</v>
      </c>
      <c r="S68" s="36"/>
      <c r="T68" s="36"/>
      <c r="U68" s="36"/>
      <c r="V68" s="36"/>
      <c r="W68" s="36"/>
      <c r="X68" s="36"/>
      <c r="Y68" s="36"/>
      <c r="Z68" s="36"/>
      <c r="AA68" s="36"/>
    </row>
    <row r="69" ht="22.5">
      <c r="A69" s="43"/>
      <c r="B69" s="44"/>
      <c r="C69" s="45" t="s">
        <v>137</v>
      </c>
      <c r="D69" s="90" t="s">
        <v>138</v>
      </c>
      <c r="E69" s="47">
        <v>217715.60000000001</v>
      </c>
      <c r="F69" s="48">
        <v>415518.29999999999</v>
      </c>
      <c r="G69" s="48">
        <v>265314.70000000001</v>
      </c>
      <c r="H69" s="48">
        <v>0</v>
      </c>
      <c r="I69" s="47">
        <v>299329.59999999998</v>
      </c>
      <c r="J69" s="47">
        <v>0</v>
      </c>
      <c r="K69" s="48">
        <f t="shared" si="16"/>
        <v>81613.999999999971</v>
      </c>
      <c r="L69" s="48">
        <f t="shared" si="9"/>
        <v>34014.899999999965</v>
      </c>
      <c r="M69" s="48">
        <f t="shared" si="17"/>
        <v>-116188.70000000001</v>
      </c>
      <c r="N69" s="48">
        <f t="shared" si="18"/>
        <v>0</v>
      </c>
      <c r="O69" s="50">
        <f t="shared" si="12"/>
        <v>1.3748651911025207</v>
      </c>
      <c r="P69" s="50" t="str">
        <f t="shared" si="13"/>
        <v/>
      </c>
      <c r="Q69" s="50">
        <f t="shared" si="14"/>
        <v>1.1282058626981466</v>
      </c>
      <c r="R69" s="50">
        <f t="shared" si="15"/>
        <v>0.72037645514048354</v>
      </c>
      <c r="S69" s="1"/>
      <c r="T69" s="1"/>
      <c r="U69" s="1"/>
      <c r="V69" s="1"/>
      <c r="W69" s="1"/>
      <c r="X69" s="1"/>
      <c r="Y69" s="1"/>
      <c r="Z69" s="1"/>
      <c r="AA69" s="1"/>
    </row>
    <row r="70" ht="18" customHeight="1">
      <c r="A70" s="43"/>
      <c r="B70" s="44"/>
      <c r="C70" s="45" t="s">
        <v>139</v>
      </c>
      <c r="D70" s="90" t="s">
        <v>140</v>
      </c>
      <c r="E70" s="47">
        <v>2027038.5600000003</v>
      </c>
      <c r="F70" s="48">
        <v>6681476.2000000002</v>
      </c>
      <c r="G70" s="48">
        <v>1385551.4199999999</v>
      </c>
      <c r="H70" s="48">
        <v>20330.77</v>
      </c>
      <c r="I70" s="47">
        <v>1283259.6699999997</v>
      </c>
      <c r="J70" s="47">
        <v>6506.5</v>
      </c>
      <c r="K70" s="48">
        <f t="shared" si="16"/>
        <v>-743778.8900000006</v>
      </c>
      <c r="L70" s="48">
        <f t="shared" si="9"/>
        <v>-102291.75000000023</v>
      </c>
      <c r="M70" s="48">
        <f t="shared" si="17"/>
        <v>-5398216.5300000003</v>
      </c>
      <c r="N70" s="48">
        <f t="shared" si="18"/>
        <v>-13824.27</v>
      </c>
      <c r="O70" s="50">
        <f t="shared" si="12"/>
        <v>0.63307116861161217</v>
      </c>
      <c r="P70" s="50">
        <f t="shared" si="13"/>
        <v>0.32003214831509086</v>
      </c>
      <c r="Q70" s="50">
        <f t="shared" si="14"/>
        <v>0.92617253425354629</v>
      </c>
      <c r="R70" s="50">
        <f t="shared" si="15"/>
        <v>0.19206229755035267</v>
      </c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ht="16.5" customHeight="1">
      <c r="A71" s="43"/>
      <c r="B71" s="44"/>
      <c r="C71" s="45" t="s">
        <v>141</v>
      </c>
      <c r="D71" s="90" t="s">
        <v>142</v>
      </c>
      <c r="E71" s="47">
        <v>7365335.4000000004</v>
      </c>
      <c r="F71" s="48">
        <v>15931150.83</v>
      </c>
      <c r="G71" s="48">
        <v>8854766.3900000006</v>
      </c>
      <c r="H71" s="47">
        <v>1718959.4399999999</v>
      </c>
      <c r="I71" s="47">
        <v>8822123.1900000013</v>
      </c>
      <c r="J71" s="91">
        <v>1686316.2399999998</v>
      </c>
      <c r="K71" s="48">
        <f t="shared" si="16"/>
        <v>1456787.790000001</v>
      </c>
      <c r="L71" s="48">
        <f t="shared" si="9"/>
        <v>-32643.199999999255</v>
      </c>
      <c r="M71" s="48">
        <f t="shared" si="17"/>
        <v>-7109027.6399999987</v>
      </c>
      <c r="N71" s="48">
        <f t="shared" si="18"/>
        <v>-32643.200000000186</v>
      </c>
      <c r="O71" s="50">
        <f t="shared" si="12"/>
        <v>1.1977897422023716</v>
      </c>
      <c r="P71" s="50">
        <f t="shared" si="13"/>
        <v>0.98100990678407152</v>
      </c>
      <c r="Q71" s="50">
        <f t="shared" si="14"/>
        <v>0.99631348828842459</v>
      </c>
      <c r="R71" s="50">
        <f t="shared" si="15"/>
        <v>0.55376559321672059</v>
      </c>
      <c r="S71" s="1"/>
      <c r="T71" s="1"/>
      <c r="U71" s="1"/>
      <c r="V71" s="1"/>
      <c r="W71" s="1"/>
      <c r="X71" s="1"/>
      <c r="Y71" s="1"/>
      <c r="Z71" s="1"/>
      <c r="AA71" s="1"/>
    </row>
    <row r="72" ht="22.5">
      <c r="A72" s="43"/>
      <c r="B72" s="44"/>
      <c r="C72" s="45" t="s">
        <v>143</v>
      </c>
      <c r="D72" s="92" t="s">
        <v>144</v>
      </c>
      <c r="E72" s="47">
        <v>1787915.4399999997</v>
      </c>
      <c r="F72" s="48">
        <v>3244060.8199999998</v>
      </c>
      <c r="G72" s="48">
        <v>2099908.79</v>
      </c>
      <c r="H72" s="48">
        <v>62615.709999999999</v>
      </c>
      <c r="I72" s="47">
        <v>2039160.9500000004</v>
      </c>
      <c r="J72" s="47">
        <v>7464.5100000000002</v>
      </c>
      <c r="K72" s="48">
        <f t="shared" si="16"/>
        <v>251245.51000000071</v>
      </c>
      <c r="L72" s="48">
        <f t="shared" si="9"/>
        <v>-60747.839999999618</v>
      </c>
      <c r="M72" s="48">
        <f t="shared" si="17"/>
        <v>-1204899.8699999994</v>
      </c>
      <c r="N72" s="48">
        <f t="shared" si="18"/>
        <v>-55151.199999999997</v>
      </c>
      <c r="O72" s="50">
        <f t="shared" si="12"/>
        <v>1.1405242688658703</v>
      </c>
      <c r="P72" s="50">
        <f t="shared" si="13"/>
        <v>0.11921145667756543</v>
      </c>
      <c r="Q72" s="50">
        <f t="shared" si="14"/>
        <v>0.97107120066867303</v>
      </c>
      <c r="R72" s="50">
        <f t="shared" si="15"/>
        <v>0.62858283587913755</v>
      </c>
      <c r="S72" s="1"/>
      <c r="T72" s="1"/>
      <c r="U72" s="1"/>
      <c r="V72" s="1"/>
      <c r="W72" s="1"/>
      <c r="X72" s="1"/>
      <c r="Y72" s="1"/>
      <c r="Z72" s="1"/>
      <c r="AA72" s="1"/>
    </row>
    <row r="73" ht="33">
      <c r="A73" s="43"/>
      <c r="B73" s="44"/>
      <c r="C73" s="45" t="s">
        <v>145</v>
      </c>
      <c r="D73" s="92" t="s">
        <v>146</v>
      </c>
      <c r="E73" s="47">
        <v>446.21999999999997</v>
      </c>
      <c r="F73" s="47">
        <v>0</v>
      </c>
      <c r="G73" s="93">
        <v>0</v>
      </c>
      <c r="H73" s="47">
        <v>0</v>
      </c>
      <c r="I73" s="47">
        <v>7159.8599999999997</v>
      </c>
      <c r="J73" s="47">
        <v>0</v>
      </c>
      <c r="K73" s="48">
        <f t="shared" si="16"/>
        <v>6713.6399999999994</v>
      </c>
      <c r="L73" s="48">
        <f t="shared" si="9"/>
        <v>7159.8599999999997</v>
      </c>
      <c r="M73" s="48">
        <f t="shared" si="17"/>
        <v>7159.8599999999997</v>
      </c>
      <c r="N73" s="48">
        <f t="shared" si="18"/>
        <v>0</v>
      </c>
      <c r="O73" s="83">
        <f t="shared" si="12"/>
        <v>16.045582896329165</v>
      </c>
      <c r="P73" s="50" t="str">
        <f t="shared" si="13"/>
        <v/>
      </c>
      <c r="Q73" s="50" t="str">
        <f t="shared" si="14"/>
        <v/>
      </c>
      <c r="R73" s="50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</row>
    <row r="74" ht="19.5" customHeight="1">
      <c r="A74" s="43"/>
      <c r="B74" s="44"/>
      <c r="C74" s="45" t="s">
        <v>147</v>
      </c>
      <c r="D74" s="92" t="s">
        <v>148</v>
      </c>
      <c r="E74" s="47">
        <v>524658.09999999998</v>
      </c>
      <c r="F74" s="47">
        <v>0</v>
      </c>
      <c r="G74" s="47">
        <v>0</v>
      </c>
      <c r="H74" s="47">
        <v>0</v>
      </c>
      <c r="I74" s="47">
        <v>44836.290000000001</v>
      </c>
      <c r="J74" s="47">
        <v>0</v>
      </c>
      <c r="K74" s="48">
        <f t="shared" si="16"/>
        <v>-479821.81</v>
      </c>
      <c r="L74" s="48">
        <f t="shared" ref="L74:L78" si="19">I74-G74</f>
        <v>44836.290000000001</v>
      </c>
      <c r="M74" s="48">
        <f t="shared" si="17"/>
        <v>44836.290000000001</v>
      </c>
      <c r="N74" s="48">
        <f t="shared" si="18"/>
        <v>0</v>
      </c>
      <c r="O74" s="50">
        <f t="shared" ref="O74:O78" si="20">IFERROR(I74/E74,"")</f>
        <v>0.08545811072010516</v>
      </c>
      <c r="P74" s="50" t="str">
        <f t="shared" ref="P74:P78" si="21">IFERROR(J74/H74,"")</f>
        <v/>
      </c>
      <c r="Q74" s="50" t="str">
        <f t="shared" ref="Q74:Q78" si="22">IFERROR(I74/G74,"")</f>
        <v/>
      </c>
      <c r="R74" s="50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</row>
    <row r="75" ht="30" customHeight="1">
      <c r="A75" s="37"/>
      <c r="B75" s="38"/>
      <c r="C75" s="45" t="s">
        <v>149</v>
      </c>
      <c r="D75" s="94" t="s">
        <v>150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2">
        <f t="shared" si="16"/>
        <v>0</v>
      </c>
      <c r="L75" s="52">
        <f t="shared" si="19"/>
        <v>0</v>
      </c>
      <c r="M75" s="52">
        <f t="shared" si="17"/>
        <v>0</v>
      </c>
      <c r="N75" s="52">
        <f t="shared" si="18"/>
        <v>0</v>
      </c>
      <c r="O75" s="95" t="str">
        <f t="shared" si="20"/>
        <v/>
      </c>
      <c r="P75" s="50" t="str">
        <f t="shared" si="21"/>
        <v/>
      </c>
      <c r="Q75" s="50" t="str">
        <f t="shared" si="22"/>
        <v/>
      </c>
      <c r="R75" s="50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</row>
    <row r="76" ht="33">
      <c r="A76" s="43"/>
      <c r="B76" s="44"/>
      <c r="C76" s="45" t="s">
        <v>151</v>
      </c>
      <c r="D76" s="96" t="s">
        <v>152</v>
      </c>
      <c r="E76" s="47">
        <v>80740.350000000006</v>
      </c>
      <c r="F76" s="47">
        <v>6644.5999999999995</v>
      </c>
      <c r="G76" s="47">
        <v>6644.5999999999995</v>
      </c>
      <c r="H76" s="47">
        <v>0</v>
      </c>
      <c r="I76" s="47">
        <v>26552.18</v>
      </c>
      <c r="J76" s="47">
        <v>0</v>
      </c>
      <c r="K76" s="48">
        <f t="shared" si="16"/>
        <v>-54188.170000000006</v>
      </c>
      <c r="L76" s="48">
        <f t="shared" si="19"/>
        <v>19907.580000000002</v>
      </c>
      <c r="M76" s="48">
        <f t="shared" si="17"/>
        <v>19907.580000000002</v>
      </c>
      <c r="N76" s="48">
        <f t="shared" si="18"/>
        <v>0</v>
      </c>
      <c r="O76" s="50">
        <f t="shared" si="20"/>
        <v>0.3288588667252495</v>
      </c>
      <c r="P76" s="50" t="str">
        <f t="shared" si="21"/>
        <v/>
      </c>
      <c r="Q76" s="50">
        <f t="shared" si="22"/>
        <v>3.9960539385365563</v>
      </c>
      <c r="R76" s="50">
        <f t="shared" si="23"/>
        <v>3.9960539385365563</v>
      </c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43"/>
      <c r="B77" s="44"/>
      <c r="C77" s="45" t="s">
        <v>153</v>
      </c>
      <c r="D77" s="96" t="s">
        <v>154</v>
      </c>
      <c r="E77" s="47">
        <v>-125213.64999999999</v>
      </c>
      <c r="F77" s="47">
        <v>0</v>
      </c>
      <c r="G77" s="47">
        <v>0</v>
      </c>
      <c r="H77" s="47">
        <v>0</v>
      </c>
      <c r="I77" s="47">
        <v>-69932.959999999992</v>
      </c>
      <c r="J77" s="47">
        <v>-7649.3800000000001</v>
      </c>
      <c r="K77" s="48">
        <f t="shared" si="16"/>
        <v>55280.690000000002</v>
      </c>
      <c r="L77" s="48">
        <f t="shared" si="19"/>
        <v>-69932.959999999992</v>
      </c>
      <c r="M77" s="48">
        <f t="shared" si="17"/>
        <v>-69932.959999999992</v>
      </c>
      <c r="N77" s="48">
        <f t="shared" si="18"/>
        <v>-7649.3800000000001</v>
      </c>
      <c r="O77" s="50">
        <f t="shared" si="20"/>
        <v>0.55850907628681057</v>
      </c>
      <c r="P77" s="50" t="str">
        <f t="shared" si="21"/>
        <v/>
      </c>
      <c r="Q77" s="50" t="str">
        <f t="shared" si="22"/>
        <v/>
      </c>
      <c r="R77" s="50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</row>
    <row r="78" s="36" customFormat="1" ht="22.5" customHeight="1">
      <c r="A78" s="97"/>
      <c r="B78" s="98"/>
      <c r="C78" s="99"/>
      <c r="D78" s="100" t="s">
        <v>155</v>
      </c>
      <c r="E78" s="56">
        <f>E67+E68</f>
        <v>23057206.259253733</v>
      </c>
      <c r="F78" s="56">
        <f>F67+F68</f>
        <v>61887168.350000001</v>
      </c>
      <c r="G78" s="56">
        <f>G67+G68</f>
        <v>26646492</v>
      </c>
      <c r="H78" s="56">
        <f>H67+H68</f>
        <v>4412031.7199999997</v>
      </c>
      <c r="I78" s="56">
        <f>I67+I68</f>
        <v>24723191.180000003</v>
      </c>
      <c r="J78" s="56">
        <f>J67+J68</f>
        <v>2190260.3299999996</v>
      </c>
      <c r="K78" s="56">
        <f t="shared" si="16"/>
        <v>1665984.9207462706</v>
      </c>
      <c r="L78" s="56">
        <f t="shared" si="19"/>
        <v>-1923300.8199999966</v>
      </c>
      <c r="M78" s="56">
        <f t="shared" si="17"/>
        <v>-37163977.170000002</v>
      </c>
      <c r="N78" s="56">
        <f t="shared" si="18"/>
        <v>-2221771.3900000001</v>
      </c>
      <c r="O78" s="42">
        <f t="shared" si="20"/>
        <v>1.0722544137400709</v>
      </c>
      <c r="P78" s="42">
        <f t="shared" si="21"/>
        <v>0.49642896266394015</v>
      </c>
      <c r="Q78" s="42">
        <f t="shared" si="22"/>
        <v>0.92782161269108154</v>
      </c>
      <c r="R78" s="42">
        <f t="shared" si="23"/>
        <v>0.39948816271862925</v>
      </c>
      <c r="S78" s="36"/>
      <c r="T78" s="36"/>
      <c r="U78" s="36"/>
      <c r="V78" s="36"/>
      <c r="W78" s="36"/>
      <c r="X78" s="36"/>
      <c r="Y78" s="36"/>
      <c r="Z78" s="36"/>
      <c r="AA78" s="36"/>
    </row>
    <row r="79">
      <c r="A79" s="101" t="s">
        <v>156</v>
      </c>
      <c r="B79" s="102" t="s">
        <v>157</v>
      </c>
      <c r="C79" s="103"/>
      <c r="D79" s="104"/>
      <c r="E79" s="105"/>
      <c r="F79" s="106"/>
      <c r="G79" s="106"/>
      <c r="H79" s="106"/>
      <c r="I79" s="107"/>
      <c r="J79" s="107"/>
      <c r="K79" s="108"/>
      <c r="L79" s="108"/>
      <c r="M79" s="106"/>
      <c r="N79" s="106"/>
      <c r="O79" s="106"/>
      <c r="S79" s="1"/>
      <c r="T79" s="1"/>
      <c r="U79" s="1"/>
      <c r="V79" s="1"/>
      <c r="W79" s="1"/>
      <c r="X79" s="1"/>
      <c r="Y79" s="1"/>
    </row>
    <row r="80">
      <c r="E80" s="5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F84" s="1"/>
      <c r="H84" s="6"/>
      <c r="I84" s="7"/>
      <c r="J84" s="7"/>
      <c r="U84" s="1"/>
      <c r="V84" s="1"/>
      <c r="W84" s="1"/>
    </row>
    <row r="85" ht="12.75">
      <c r="F85" s="1"/>
      <c r="H85" s="6"/>
      <c r="I85" s="7"/>
      <c r="J85" s="7"/>
      <c r="U85" s="1"/>
      <c r="V85" s="1"/>
      <c r="W85" s="1"/>
    </row>
    <row r="86" ht="12.75">
      <c r="F86" s="1"/>
      <c r="H86" s="6"/>
      <c r="I86" s="7"/>
      <c r="J86" s="7"/>
      <c r="U86" s="1"/>
      <c r="V86" s="1"/>
      <c r="W86" s="1"/>
    </row>
    <row r="87" ht="12.75">
      <c r="E87" s="5"/>
      <c r="F87" s="1"/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V89" s="1"/>
      <c r="W89" s="1"/>
      <c r="X89" s="1"/>
    </row>
    <row r="90" ht="12.75">
      <c r="H90" s="6"/>
      <c r="I90" s="7"/>
      <c r="J90" s="7"/>
      <c r="K90" s="8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E95" s="5"/>
      <c r="F95" s="1"/>
      <c r="G95" s="1"/>
      <c r="H95" s="6"/>
      <c r="I95" s="7"/>
      <c r="J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5" ht="12.75">
      <c r="F105" s="1"/>
      <c r="G105" s="1"/>
      <c r="H105" s="6"/>
    </row>
  </sheetData>
  <autoFilter ref="A4:R80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bogdanova-aa</cp:lastModifiedBy>
  <cp:revision>127</cp:revision>
  <dcterms:created xsi:type="dcterms:W3CDTF">2015-02-26T11:08:47Z</dcterms:created>
  <dcterms:modified xsi:type="dcterms:W3CDTF">2025-06-20T09:10:48Z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