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16.06.2025" sheetId="1" state="visible" r:id="rId1"/>
  </sheets>
  <definedNames>
    <definedName name="_xlnm._FilterDatabase" localSheetId="0" hidden="1">'на 16.06.2025'!$A$4:$R$80</definedName>
    <definedName name="Print_Titles" localSheetId="0" hidden="0">'на 16.06.2025'!$3:$4</definedName>
    <definedName name="Print_Area" localSheetId="0" hidden="0">'на 16.06.2025'!$A$1:$R$80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16.06.2025'!$A$4:$R$80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<sst xmlns="http://schemas.openxmlformats.org/spreadsheetml/2006/main" count="158" uniqueCount="158">
  <si>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</si>
  <si>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</si>
  <si>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</si>
  <si>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</si>
  <si>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</si>
  <si>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</si>
  <si>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</si>
  <si>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11.06.2024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</si>
  <si>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</si>
  <si>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</si>
  <si>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</si>
  <si>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</si>
  <si>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</si>
  <si>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</si>
  <si>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</si>
  <si>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</si>
  <si>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июнь</t>
  </si>
  <si>
    <t>июнь</t>
  </si>
  <si>
    <t xml:space="preserve">с нач. года на 16.06.2025 (по 11.06.2025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</si>
  <si>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</si>
  <si>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</si>
  <si>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</si>
  <si>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июнь от плана июня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</si>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</sst>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0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049989318521683403"/>
        <bgColor theme="0" tint="-0.049989318521683403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8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11" fillId="3" borderId="0" numFmtId="0" xfId="0" applyFont="1" applyFill="1" applyAlignment="1">
      <alignment vertical="center" wrapText="1"/>
    </xf>
    <xf fontId="9" fillId="3" borderId="0" numFmtId="162" xfId="0" applyNumberFormat="1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2" fillId="3" borderId="0" numFmtId="0" xfId="0" applyFont="1" applyFill="1" applyAlignment="1">
      <alignment horizontal="right" vertical="center" wrapText="1"/>
    </xf>
    <xf fontId="12" fillId="3" borderId="0" numFmtId="0" xfId="0" applyFont="1" applyFill="1" applyAlignment="1">
      <alignment horizontal="right" vertical="center"/>
    </xf>
    <xf fontId="13" fillId="3" borderId="0" numFmtId="0" xfId="0" applyFont="1" applyFill="1" applyAlignment="1">
      <alignment vertical="center"/>
    </xf>
    <xf fontId="14" fillId="3" borderId="2" numFmtId="49" xfId="0" applyNumberFormat="1" applyFont="1" applyFill="1" applyBorder="1" applyAlignment="1">
      <alignment horizontal="center" vertical="center" wrapText="1"/>
    </xf>
    <xf fontId="15" fillId="3" borderId="2" numFmtId="0" xfId="0" applyFont="1" applyFill="1" applyBorder="1" applyAlignment="1">
      <alignment horizontal="center" vertical="center" wrapText="1"/>
    </xf>
    <xf fontId="14" fillId="3" borderId="3" numFmtId="49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center" wrapText="1"/>
    </xf>
    <xf fontId="16" fillId="3" borderId="5" numFmtId="162" xfId="0" applyNumberFormat="1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5" fillId="3" borderId="4" numFmtId="163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top" wrapText="1"/>
    </xf>
    <xf fontId="15" fillId="3" borderId="4" numFmtId="164" xfId="105" applyNumberFormat="1" applyFont="1" applyFill="1" applyBorder="1" applyAlignment="1" applyProtection="1">
      <alignment horizontal="center" vertical="top" wrapText="1"/>
    </xf>
    <xf fontId="14" fillId="3" borderId="6" numFmtId="49" xfId="0" applyNumberFormat="1" applyFont="1" applyFill="1" applyBorder="1" applyAlignment="1">
      <alignment horizontal="center" vertical="center" wrapText="1"/>
    </xf>
    <xf fontId="15" fillId="3" borderId="6" numFmtId="0" xfId="0" applyFont="1" applyFill="1" applyBorder="1" applyAlignment="1">
      <alignment horizontal="center" vertical="center" wrapText="1"/>
    </xf>
    <xf fontId="14" fillId="3" borderId="7" numFmtId="49" xfId="0" applyNumberFormat="1" applyFont="1" applyFill="1" applyBorder="1" applyAlignment="1">
      <alignment horizontal="center" vertical="center" wrapText="1"/>
    </xf>
    <xf fontId="16" fillId="3" borderId="4" numFmtId="162" xfId="0" applyNumberFormat="1" applyFont="1" applyFill="1" applyBorder="1" applyAlignment="1">
      <alignment horizontal="center" vertical="center" wrapText="1"/>
    </xf>
    <xf fontId="16" fillId="3" borderId="4" numFmtId="163" xfId="0" applyNumberFormat="1" applyFont="1" applyFill="1" applyBorder="1" applyAlignment="1">
      <alignment horizontal="center" vertical="top" wrapText="1"/>
    </xf>
    <xf fontId="15" fillId="3" borderId="4" numFmtId="162" xfId="0" applyNumberFormat="1" applyFont="1" applyFill="1" applyBorder="1" applyAlignment="1">
      <alignment horizontal="center" vertical="top" wrapText="1"/>
    </xf>
    <xf fontId="17" fillId="3" borderId="0" numFmtId="0" xfId="0" applyFont="1" applyFill="1" applyAlignment="1">
      <alignment vertical="center"/>
    </xf>
    <xf fontId="18" fillId="3" borderId="4" numFmtId="49" xfId="0" applyNumberFormat="1" applyFont="1" applyFill="1" applyBorder="1" applyAlignment="1">
      <alignment horizontal="center" vertical="center" wrapText="1"/>
    </xf>
    <xf fontId="16" fillId="3" borderId="4" numFmtId="0" xfId="0" applyFont="1" applyFill="1" applyBorder="1" applyAlignment="1">
      <alignment horizontal="center" vertical="top" wrapText="1"/>
    </xf>
    <xf fontId="19" fillId="3" borderId="4" numFmtId="49" xfId="0" applyNumberFormat="1" applyFont="1" applyFill="1" applyBorder="1" applyAlignment="1">
      <alignment horizontal="center" vertical="center" wrapText="1"/>
    </xf>
    <xf fontId="17" fillId="3" borderId="4" numFmtId="0" xfId="0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vertical="center" wrapText="1"/>
    </xf>
    <xf fontId="17" fillId="3" borderId="4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top" wrapText="1"/>
    </xf>
    <xf fontId="8" fillId="3" borderId="4" numFmtId="49" xfId="0" applyNumberFormat="1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9" fillId="3" borderId="4" numFmtId="164" xfId="0" applyNumberFormat="1" applyFont="1" applyFill="1" applyBorder="1" applyAlignment="1">
      <alignment horizontal="right" vertical="center" wrapText="1"/>
    </xf>
    <xf fontId="9" fillId="3" borderId="8" numFmtId="162" xfId="0" applyNumberFormat="1" applyFont="1" applyFill="1" applyBorder="1" applyAlignment="1">
      <alignment vertical="center" wrapText="1"/>
    </xf>
    <xf fontId="9" fillId="3" borderId="4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vertical="center" wrapText="1"/>
    </xf>
    <xf fontId="16" fillId="3" borderId="4" numFmtId="49" xfId="0" applyNumberFormat="1" applyFont="1" applyFill="1" applyBorder="1" applyAlignment="1">
      <alignment horizontal="center" vertical="top" wrapText="1"/>
    </xf>
    <xf fontId="17" fillId="3" borderId="4" numFmtId="165" xfId="0" applyNumberFormat="1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horizontal="right" vertical="center" wrapText="1"/>
    </xf>
    <xf fontId="8" fillId="3" borderId="4" numFmtId="0" xfId="0" applyFont="1" applyFill="1" applyBorder="1" applyAlignment="1">
      <alignment horizontal="center" vertical="center"/>
    </xf>
    <xf fontId="9" fillId="3" borderId="4" numFmtId="165" xfId="0" applyNumberFormat="1" applyFont="1" applyFill="1" applyBorder="1" applyAlignment="1">
      <alignment vertical="center" wrapText="1"/>
    </xf>
    <xf fontId="20" fillId="3" borderId="0" numFmtId="0" xfId="0" applyFont="1" applyFill="1" applyAlignment="1">
      <alignment vertical="center"/>
    </xf>
    <xf fontId="21" fillId="3" borderId="4" numFmtId="49" xfId="0" applyNumberFormat="1" applyFont="1" applyFill="1" applyBorder="1" applyAlignment="1">
      <alignment horizontal="center" vertical="center" wrapText="1"/>
    </xf>
    <xf fontId="22" fillId="3" borderId="4" numFmtId="0" xfId="0" applyFont="1" applyFill="1" applyBorder="1" applyAlignment="1">
      <alignment horizontal="center" vertical="top" wrapText="1"/>
    </xf>
    <xf fontId="22" fillId="3" borderId="4" numFmtId="0" xfId="0" applyFont="1" applyFill="1" applyBorder="1" applyAlignment="1">
      <alignment vertical="center" wrapText="1"/>
    </xf>
    <xf fontId="22" fillId="3" borderId="4" numFmtId="162" xfId="0" applyNumberFormat="1" applyFont="1" applyFill="1" applyBorder="1" applyAlignment="1">
      <alignment horizontal="right" vertical="center" wrapText="1"/>
    </xf>
    <xf fontId="22" fillId="3" borderId="4" numFmtId="164" xfId="0" applyNumberFormat="1" applyFont="1" applyFill="1" applyBorder="1" applyAlignment="1">
      <alignment horizontal="right" vertical="center" wrapText="1"/>
    </xf>
    <xf fontId="6" fillId="3" borderId="4" numFmtId="1" xfId="0" applyNumberFormat="1" applyFont="1" applyFill="1" applyBorder="1" applyAlignment="1">
      <alignment horizontal="center" vertical="center" wrapText="1"/>
    </xf>
    <xf fontId="8" fillId="3" borderId="4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center" vertical="center" wrapText="1"/>
    </xf>
    <xf fontId="21" fillId="3" borderId="4" numFmtId="0" xfId="0" applyFont="1" applyFill="1" applyBorder="1" applyAlignment="1">
      <alignment horizontal="center" vertical="center" wrapText="1"/>
    </xf>
    <xf fontId="9" fillId="3" borderId="4" numFmtId="165" xfId="0" applyNumberFormat="1" applyFont="1" applyFill="1" applyBorder="1" applyAlignment="1">
      <alignment horizontal="left" vertical="center" wrapText="1"/>
    </xf>
    <xf fontId="23" fillId="3" borderId="0" numFmtId="0" xfId="0" applyFont="1" applyFill="1" applyAlignment="1">
      <alignment vertical="center"/>
    </xf>
    <xf fontId="24" fillId="3" borderId="4" numFmtId="49" xfId="0" applyNumberFormat="1" applyFont="1" applyFill="1" applyBorder="1" applyAlignment="1">
      <alignment horizontal="center" vertical="center" wrapText="1"/>
    </xf>
    <xf fontId="25" fillId="3" borderId="4" numFmtId="0" xfId="0" applyFont="1" applyFill="1" applyBorder="1" applyAlignment="1">
      <alignment horizontal="right" vertical="center"/>
    </xf>
    <xf fontId="26" fillId="3" borderId="4" numFmtId="0" xfId="0" applyFont="1" applyFill="1" applyBorder="1" applyAlignment="1">
      <alignment horizontal="left" vertical="center" wrapText="1"/>
    </xf>
    <xf fontId="26" fillId="3" borderId="8" numFmtId="162" xfId="0" applyNumberFormat="1" applyFont="1" applyFill="1" applyBorder="1" applyAlignment="1">
      <alignment horizontal="right" vertical="center" wrapText="1"/>
    </xf>
    <xf fontId="26" fillId="3" borderId="4" numFmtId="162" xfId="0" applyNumberFormat="1" applyFont="1" applyFill="1" applyBorder="1" applyAlignment="1">
      <alignment horizontal="right" vertical="center" wrapText="1"/>
    </xf>
    <xf fontId="26" fillId="3" borderId="4" numFmtId="164" xfId="0" applyNumberFormat="1" applyFont="1" applyFill="1" applyBorder="1" applyAlignment="1">
      <alignment horizontal="right" vertical="center" wrapText="1"/>
    </xf>
    <xf fontId="22" fillId="3" borderId="4" numFmtId="49" xfId="0" applyNumberFormat="1" applyFont="1" applyFill="1" applyBorder="1" applyAlignment="1">
      <alignment horizontal="center" vertical="top" wrapText="1"/>
    </xf>
    <xf fontId="22" fillId="3" borderId="0" numFmtId="0" xfId="0" applyFont="1" applyFill="1" applyAlignment="1">
      <alignment vertical="center"/>
    </xf>
    <xf fontId="22" fillId="3" borderId="4" numFmtId="49" xfId="0" applyNumberFormat="1" applyFont="1" applyFill="1" applyBorder="1" applyAlignment="1">
      <alignment horizontal="center" vertical="center" wrapText="1"/>
    </xf>
    <xf fontId="22" fillId="3" borderId="4" numFmtId="162" xfId="0" applyNumberFormat="1" applyFont="1" applyFill="1" applyBorder="1" applyAlignment="1">
      <alignment vertical="center" wrapText="1"/>
    </xf>
    <xf fontId="27" fillId="3" borderId="4" numFmtId="164" xfId="0" applyNumberFormat="1" applyFont="1" applyFill="1" applyBorder="1" applyAlignment="1">
      <alignment horizontal="right" vertical="center" wrapText="1"/>
    </xf>
    <xf fontId="12" fillId="3" borderId="4" numFmtId="164" xfId="0" applyNumberFormat="1" applyFont="1" applyFill="1" applyBorder="1" applyAlignment="1">
      <alignment horizontal="right" vertical="center" wrapText="1"/>
    </xf>
    <xf fontId="17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/>
    </xf>
    <xf fontId="28" fillId="3" borderId="4" numFmtId="165" xfId="0" applyNumberFormat="1" applyFont="1" applyFill="1" applyBorder="1" applyAlignment="1">
      <alignment vertical="center"/>
    </xf>
    <xf fontId="17" fillId="3" borderId="4" numFmtId="166" xfId="0" applyNumberFormat="1" applyFont="1" applyFill="1" applyBorder="1" applyAlignment="1">
      <alignment horizontal="center" vertical="center" wrapText="1"/>
    </xf>
    <xf fontId="18" fillId="3" borderId="4" numFmtId="49" xfId="0" applyNumberFormat="1" applyFont="1" applyFill="1" applyBorder="1" applyAlignment="1">
      <alignment vertical="center" wrapText="1"/>
    </xf>
    <xf fontId="16" fillId="3" borderId="4" numFmtId="0" xfId="0" applyFont="1" applyFill="1" applyBorder="1" applyAlignment="1">
      <alignment vertical="top" wrapText="1"/>
    </xf>
    <xf fontId="29" fillId="3" borderId="4" numFmtId="162" xfId="0" applyNumberFormat="1" applyFont="1" applyFill="1" applyBorder="1" applyAlignment="1">
      <alignment vertical="center" wrapText="1"/>
    </xf>
    <xf fontId="29" fillId="3" borderId="4" numFmtId="0" xfId="0" applyFont="1" applyFill="1" applyBorder="1" applyAlignment="1">
      <alignment horizontal="left" vertical="center" wrapText="1"/>
    </xf>
    <xf fontId="9" fillId="3" borderId="9" numFmtId="162" xfId="0" applyNumberFormat="1" applyFont="1" applyFill="1" applyBorder="1" applyAlignment="1">
      <alignment horizontal="right" vertical="center" wrapText="1"/>
    </xf>
    <xf fontId="29" fillId="3" borderId="4" numFmtId="0" xfId="0" applyFont="1" applyFill="1" applyBorder="1" applyAlignment="1">
      <alignment horizontal="left" vertical="top" wrapText="1"/>
    </xf>
    <xf fontId="10" fillId="3" borderId="4" numFmtId="164" xfId="0" applyNumberFormat="1" applyFont="1" applyFill="1" applyBorder="1" applyAlignment="1">
      <alignment vertical="center" wrapText="1"/>
    </xf>
    <xf fontId="29" fillId="3" borderId="4" numFmtId="165" xfId="0" applyNumberFormat="1" applyFont="1" applyFill="1" applyBorder="1" applyAlignment="1">
      <alignment vertical="center" wrapText="1"/>
    </xf>
    <xf fontId="18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 wrapText="1"/>
    </xf>
    <xf fontId="19" fillId="3" borderId="4" numFmtId="165" xfId="0" applyNumberFormat="1" applyFont="1" applyFill="1" applyBorder="1" applyAlignment="1">
      <alignment vertical="center" wrapText="1"/>
    </xf>
    <xf fontId="17" fillId="3" borderId="4" numFmtId="165" xfId="0" applyNumberFormat="1" applyFont="1" applyFill="1" applyBorder="1" applyAlignment="1">
      <alignment horizontal="right" vertical="center" wrapText="1"/>
    </xf>
    <xf fontId="6" fillId="3" borderId="0" numFmtId="166" xfId="0" applyNumberFormat="1" applyFont="1" applyFill="1" applyAlignment="1">
      <alignment horizontal="left" vertical="center"/>
    </xf>
    <xf fontId="12" fillId="3" borderId="0" numFmtId="167" xfId="0" applyNumberFormat="1" applyFont="1" applyFill="1" applyAlignment="1">
      <alignment horizontal="left" vertical="top"/>
    </xf>
    <xf fontId="8" fillId="3" borderId="0" numFmtId="0" xfId="0" applyFont="1" applyFill="1" applyAlignment="1">
      <alignment horizontal="center" vertical="center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4" style="1" width="9.140625"/>
    <col min="35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7713529.3998507466</v>
      </c>
      <c r="F5" s="41">
        <f>SUM(F6:F16)</f>
        <v>28065221.000000004</v>
      </c>
      <c r="G5" s="41">
        <f>SUM(G6:G16)</f>
        <v>10535715.100000001</v>
      </c>
      <c r="H5" s="41">
        <f>SUM(H6:H16)</f>
        <v>1987319.3</v>
      </c>
      <c r="I5" s="41">
        <f>SUM(I6:I16)</f>
        <v>9204620.6699999999</v>
      </c>
      <c r="J5" s="41">
        <f>SUM(J6:J16)</f>
        <v>544157.79999999993</v>
      </c>
      <c r="K5" s="41">
        <f>SUM(K6:K16)</f>
        <v>1491091.2701492531</v>
      </c>
      <c r="L5" s="41">
        <f>SUM(L6:L16)</f>
        <v>-1331094.4300000016</v>
      </c>
      <c r="M5" s="41">
        <f>SUM(M6:M16)</f>
        <v>-18860600.330000002</v>
      </c>
      <c r="N5" s="41">
        <f>SUM(N6:N16)</f>
        <v>-1443161.5</v>
      </c>
      <c r="O5" s="42">
        <f t="shared" ref="O5:O9" si="0">IFERROR(I5/E5,"")</f>
        <v>1.1933085612116945</v>
      </c>
      <c r="P5" s="42">
        <f t="shared" ref="P5:P9" si="1">IFERROR(J5/H5,"")</f>
        <v>0.27381498282636307</v>
      </c>
      <c r="Q5" s="42">
        <f t="shared" ref="Q5:Q9" si="2">IFERROR(I5/G5,"")</f>
        <v>0.87365884352738421</v>
      </c>
      <c r="R5" s="42">
        <f t="shared" ref="R5:R9" si="3">IFERROR(I5/F5,"")</f>
        <v>0.32797249912979481</v>
      </c>
      <c r="S5" s="36"/>
      <c r="T5" s="36"/>
      <c r="U5" s="36"/>
      <c r="V5" s="36"/>
      <c r="W5" s="36"/>
      <c r="X5" s="36"/>
      <c r="Y5" s="36"/>
      <c r="Z5" s="36"/>
      <c r="AA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6329897.17/33.5*30</f>
        <v>5668564.6298507461</v>
      </c>
      <c r="F6" s="47">
        <v>21478832.199999999</v>
      </c>
      <c r="G6" s="47">
        <v>8031094.5000000009</v>
      </c>
      <c r="H6" s="47">
        <v>1881979.5</v>
      </c>
      <c r="I6" s="47">
        <v>6705321.4499999993</v>
      </c>
      <c r="J6" s="47">
        <v>462662</v>
      </c>
      <c r="K6" s="48">
        <f t="shared" ref="K6:K9" si="4">I6-E6</f>
        <v>1036756.8201492531</v>
      </c>
      <c r="L6" s="48">
        <f t="shared" ref="L6:L9" si="5">I6-G6</f>
        <v>-1325773.0500000017</v>
      </c>
      <c r="M6" s="48">
        <f t="shared" ref="M6:M9" si="6">I6-F6</f>
        <v>-14773510.75</v>
      </c>
      <c r="N6" s="49">
        <f t="shared" ref="N6:N9" si="7">J6-H6</f>
        <v>-1419317.5</v>
      </c>
      <c r="O6" s="50">
        <f t="shared" si="0"/>
        <v>1.1828958277532333</v>
      </c>
      <c r="P6" s="50">
        <f t="shared" si="1"/>
        <v>0.24583795944642331</v>
      </c>
      <c r="Q6" s="50">
        <f t="shared" si="2"/>
        <v>0.83492000374295161</v>
      </c>
      <c r="R6" s="50">
        <f t="shared" si="3"/>
        <v>0.31218277546765322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3"/>
      <c r="B7" s="44" t="s">
        <v>27</v>
      </c>
      <c r="C7" s="45" t="s">
        <v>28</v>
      </c>
      <c r="D7" s="46" t="s">
        <v>29</v>
      </c>
      <c r="E7" s="51">
        <v>33614.259999999995</v>
      </c>
      <c r="F7" s="51">
        <v>82008.100000000006</v>
      </c>
      <c r="G7" s="51">
        <v>39411.5</v>
      </c>
      <c r="H7" s="51">
        <v>7022</v>
      </c>
      <c r="I7" s="51">
        <v>34317.350000000006</v>
      </c>
      <c r="J7" s="51">
        <v>55.609999999999999</v>
      </c>
      <c r="K7" s="52">
        <f t="shared" si="4"/>
        <v>703.09000000001106</v>
      </c>
      <c r="L7" s="52">
        <f t="shared" si="5"/>
        <v>-5094.1499999999942</v>
      </c>
      <c r="M7" s="52">
        <f t="shared" si="6"/>
        <v>-47690.75</v>
      </c>
      <c r="N7" s="52">
        <f t="shared" si="7"/>
        <v>-6966.3900000000003</v>
      </c>
      <c r="O7" s="50">
        <f t="shared" si="0"/>
        <v>1.0209164205905472</v>
      </c>
      <c r="P7" s="50">
        <f t="shared" si="1"/>
        <v>0.0079193961834235268</v>
      </c>
      <c r="Q7" s="50">
        <f t="shared" si="2"/>
        <v>0.87074457962777374</v>
      </c>
      <c r="R7" s="50">
        <f t="shared" si="3"/>
        <v>0.41846293232010012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3"/>
      <c r="B8" s="44" t="s">
        <v>24</v>
      </c>
      <c r="C8" s="45" t="s">
        <v>30</v>
      </c>
      <c r="D8" s="46" t="s">
        <v>31</v>
      </c>
      <c r="E8" s="51">
        <v>0</v>
      </c>
      <c r="F8" s="51">
        <v>52994.300000000003</v>
      </c>
      <c r="G8" s="51">
        <v>12000</v>
      </c>
      <c r="H8" s="51">
        <v>0</v>
      </c>
      <c r="I8" s="51">
        <v>8412.5400000000009</v>
      </c>
      <c r="J8" s="51">
        <v>354.13</v>
      </c>
      <c r="K8" s="52">
        <f t="shared" si="4"/>
        <v>8412.5400000000009</v>
      </c>
      <c r="L8" s="52">
        <f t="shared" si="5"/>
        <v>-3587.4599999999991</v>
      </c>
      <c r="M8" s="52">
        <f t="shared" si="6"/>
        <v>-44581.760000000002</v>
      </c>
      <c r="N8" s="52">
        <f t="shared" si="7"/>
        <v>354.13</v>
      </c>
      <c r="O8" s="50" t="str">
        <f t="shared" si="0"/>
        <v/>
      </c>
      <c r="P8" s="50" t="str">
        <f t="shared" si="1"/>
        <v/>
      </c>
      <c r="Q8" s="50">
        <f t="shared" si="2"/>
        <v>0.70104500000000003</v>
      </c>
      <c r="R8" s="50">
        <f t="shared" si="3"/>
        <v>0.15874424230530454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3"/>
      <c r="B9" s="44" t="s">
        <v>24</v>
      </c>
      <c r="C9" s="45" t="s">
        <v>32</v>
      </c>
      <c r="D9" s="46" t="s">
        <v>33</v>
      </c>
      <c r="E9" s="51">
        <v>618964.40999999992</v>
      </c>
      <c r="F9" s="51">
        <v>1259409.1000000001</v>
      </c>
      <c r="G9" s="51">
        <v>683849.40000000002</v>
      </c>
      <c r="H9" s="51">
        <v>28117.099999999999</v>
      </c>
      <c r="I9" s="51">
        <v>660621.30000000005</v>
      </c>
      <c r="J9" s="51">
        <v>20468.799999999999</v>
      </c>
      <c r="K9" s="52">
        <f t="shared" si="4"/>
        <v>41656.89000000013</v>
      </c>
      <c r="L9" s="52">
        <f t="shared" si="5"/>
        <v>-23228.099999999977</v>
      </c>
      <c r="M9" s="52">
        <f t="shared" si="6"/>
        <v>-598787.80000000005</v>
      </c>
      <c r="N9" s="52">
        <f t="shared" si="7"/>
        <v>-7648.2999999999993</v>
      </c>
      <c r="O9" s="50">
        <f t="shared" si="0"/>
        <v>1.0673009454614686</v>
      </c>
      <c r="P9" s="50">
        <f t="shared" si="1"/>
        <v>0.7279840381831697</v>
      </c>
      <c r="Q9" s="50">
        <f t="shared" si="2"/>
        <v>0.96603331084300148</v>
      </c>
      <c r="R9" s="50">
        <f t="shared" si="3"/>
        <v>0.5245486156960435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3"/>
      <c r="B10" s="44" t="s">
        <v>24</v>
      </c>
      <c r="C10" s="45" t="s">
        <v>34</v>
      </c>
      <c r="D10" s="46" t="s">
        <v>35</v>
      </c>
      <c r="E10" s="51">
        <v>497.54000000000002</v>
      </c>
      <c r="F10" s="51">
        <v>0</v>
      </c>
      <c r="G10" s="51">
        <v>0</v>
      </c>
      <c r="H10" s="51">
        <v>0</v>
      </c>
      <c r="I10" s="51">
        <v>143.06999999999999</v>
      </c>
      <c r="J10" s="51">
        <v>-33.640000000000001</v>
      </c>
      <c r="K10" s="52">
        <f t="shared" ref="K10:K45" si="8">I10-E10</f>
        <v>-354.47000000000003</v>
      </c>
      <c r="L10" s="52">
        <f t="shared" ref="L10:L73" si="9">I10-G10</f>
        <v>143.06999999999999</v>
      </c>
      <c r="M10" s="52">
        <f t="shared" ref="M10:M45" si="10">I10-F10</f>
        <v>143.06999999999999</v>
      </c>
      <c r="N10" s="52">
        <f t="shared" ref="N10:N45" si="11">J10-H10</f>
        <v>-33.640000000000001</v>
      </c>
      <c r="O10" s="50">
        <f t="shared" ref="O10:O73" si="12">IFERROR(I10/E10,"")</f>
        <v>0.28755476946577158</v>
      </c>
      <c r="P10" s="50" t="str">
        <f t="shared" ref="P10:P73" si="13">IFERROR(J10/H10,"")</f>
        <v/>
      </c>
      <c r="Q10" s="50" t="str">
        <f t="shared" ref="Q10:Q73" si="14">IFERROR(I10/G10,"")</f>
        <v/>
      </c>
      <c r="R10" s="5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3"/>
      <c r="B11" s="44" t="s">
        <v>24</v>
      </c>
      <c r="C11" s="45" t="s">
        <v>36</v>
      </c>
      <c r="D11" s="46" t="s">
        <v>37</v>
      </c>
      <c r="E11" s="51">
        <v>1056.24</v>
      </c>
      <c r="F11" s="51">
        <v>1208.9000000000001</v>
      </c>
      <c r="G11" s="51">
        <v>899.89999999999998</v>
      </c>
      <c r="H11" s="51">
        <v>0</v>
      </c>
      <c r="I11" s="51">
        <v>1060.8600000000001</v>
      </c>
      <c r="J11" s="51">
        <v>66.920000000000002</v>
      </c>
      <c r="K11" s="52">
        <f t="shared" si="8"/>
        <v>4.6200000000001182</v>
      </c>
      <c r="L11" s="52">
        <f t="shared" si="9"/>
        <v>160.96000000000015</v>
      </c>
      <c r="M11" s="52">
        <f t="shared" si="10"/>
        <v>-148.03999999999996</v>
      </c>
      <c r="N11" s="52">
        <f t="shared" si="11"/>
        <v>66.920000000000002</v>
      </c>
      <c r="O11" s="50">
        <f t="shared" si="12"/>
        <v>1.0043740059077484</v>
      </c>
      <c r="P11" s="50" t="str">
        <f t="shared" si="13"/>
        <v/>
      </c>
      <c r="Q11" s="50">
        <f t="shared" si="14"/>
        <v>1.1788643182575844</v>
      </c>
      <c r="R11" s="50">
        <f t="shared" si="15"/>
        <v>0.87754156671354122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3"/>
      <c r="B12" s="44" t="s">
        <v>24</v>
      </c>
      <c r="C12" s="45" t="s">
        <v>38</v>
      </c>
      <c r="D12" s="46" t="s">
        <v>39</v>
      </c>
      <c r="E12" s="51">
        <v>281353.94</v>
      </c>
      <c r="F12" s="51">
        <v>615839.40000000002</v>
      </c>
      <c r="G12" s="51">
        <v>313592.29999999999</v>
      </c>
      <c r="H12" s="51">
        <v>5000</v>
      </c>
      <c r="I12" s="51">
        <v>302994.77000000002</v>
      </c>
      <c r="J12" s="51">
        <v>5803.1099999999997</v>
      </c>
      <c r="K12" s="52">
        <f t="shared" si="8"/>
        <v>21640.830000000016</v>
      </c>
      <c r="L12" s="52">
        <f t="shared" si="9"/>
        <v>-10597.52999999997</v>
      </c>
      <c r="M12" s="52">
        <f t="shared" si="10"/>
        <v>-312844.63</v>
      </c>
      <c r="N12" s="52">
        <f t="shared" si="11"/>
        <v>803.10999999999967</v>
      </c>
      <c r="O12" s="50">
        <f t="shared" si="12"/>
        <v>1.076916747638224</v>
      </c>
      <c r="P12" s="50">
        <f t="shared" si="13"/>
        <v>1.160622</v>
      </c>
      <c r="Q12" s="50">
        <f t="shared" si="14"/>
        <v>0.96620602610459516</v>
      </c>
      <c r="R12" s="50">
        <f t="shared" si="15"/>
        <v>0.49200289880770864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3"/>
      <c r="B13" s="44" t="s">
        <v>40</v>
      </c>
      <c r="C13" s="45" t="s">
        <v>41</v>
      </c>
      <c r="D13" s="46" t="s">
        <v>42</v>
      </c>
      <c r="E13" s="51">
        <v>60173.940000000002</v>
      </c>
      <c r="F13" s="51">
        <v>1486170.1000000001</v>
      </c>
      <c r="G13" s="51">
        <v>66400</v>
      </c>
      <c r="H13" s="51">
        <v>2000</v>
      </c>
      <c r="I13" s="51">
        <v>70594.339999999997</v>
      </c>
      <c r="J13" s="51">
        <v>1893</v>
      </c>
      <c r="K13" s="52">
        <f t="shared" si="8"/>
        <v>10420.399999999994</v>
      </c>
      <c r="L13" s="52">
        <f t="shared" si="9"/>
        <v>4194.3399999999965</v>
      </c>
      <c r="M13" s="52">
        <f t="shared" si="10"/>
        <v>-1415575.76</v>
      </c>
      <c r="N13" s="52">
        <f t="shared" si="11"/>
        <v>-107</v>
      </c>
      <c r="O13" s="50">
        <f t="shared" si="12"/>
        <v>1.1731713097064942</v>
      </c>
      <c r="P13" s="50">
        <f t="shared" si="13"/>
        <v>0.94650000000000001</v>
      </c>
      <c r="Q13" s="50">
        <f t="shared" si="14"/>
        <v>1.0631677710843372</v>
      </c>
      <c r="R13" s="50">
        <f t="shared" si="15"/>
        <v>0.047500847985032124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3"/>
      <c r="B14" s="44" t="s">
        <v>40</v>
      </c>
      <c r="C14" s="45" t="s">
        <v>43</v>
      </c>
      <c r="D14" s="46" t="s">
        <v>44</v>
      </c>
      <c r="E14" s="51">
        <v>953642.05000000005</v>
      </c>
      <c r="F14" s="51">
        <v>2439929.7999999998</v>
      </c>
      <c r="G14" s="51">
        <v>1074724</v>
      </c>
      <c r="H14" s="51">
        <v>7000</v>
      </c>
      <c r="I14" s="51">
        <v>1135254.46</v>
      </c>
      <c r="J14" s="51">
        <v>31698.240000000002</v>
      </c>
      <c r="K14" s="52">
        <f t="shared" si="8"/>
        <v>181612.40999999992</v>
      </c>
      <c r="L14" s="52">
        <f t="shared" si="9"/>
        <v>60530.459999999963</v>
      </c>
      <c r="M14" s="52">
        <f t="shared" si="10"/>
        <v>-1304675.3399999999</v>
      </c>
      <c r="N14" s="53">
        <f t="shared" si="11"/>
        <v>24698.240000000002</v>
      </c>
      <c r="O14" s="50">
        <f t="shared" si="12"/>
        <v>1.1904408577620922</v>
      </c>
      <c r="P14" s="50">
        <f t="shared" si="13"/>
        <v>4.5283199999999999</v>
      </c>
      <c r="Q14" s="50">
        <f t="shared" si="14"/>
        <v>1.0563218649625392</v>
      </c>
      <c r="R14" s="50">
        <f t="shared" si="15"/>
        <v>0.46528160769215576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3"/>
      <c r="B15" s="44"/>
      <c r="C15" s="45" t="s">
        <v>45</v>
      </c>
      <c r="D15" s="46" t="s">
        <v>46</v>
      </c>
      <c r="E15" s="51">
        <v>95662.389999999999</v>
      </c>
      <c r="F15" s="51">
        <v>648829.10000000009</v>
      </c>
      <c r="G15" s="51">
        <v>313743.50000000006</v>
      </c>
      <c r="H15" s="51">
        <v>56200.699999999997</v>
      </c>
      <c r="I15" s="51">
        <v>285900.52999999997</v>
      </c>
      <c r="J15" s="51">
        <v>21189.629999999997</v>
      </c>
      <c r="K15" s="52">
        <f t="shared" si="8"/>
        <v>190238.13999999996</v>
      </c>
      <c r="L15" s="52">
        <f t="shared" si="9"/>
        <v>-27842.970000000088</v>
      </c>
      <c r="M15" s="52">
        <f t="shared" si="10"/>
        <v>-362928.57000000012</v>
      </c>
      <c r="N15" s="53">
        <f t="shared" si="11"/>
        <v>-35011.07</v>
      </c>
      <c r="O15" s="50">
        <f t="shared" si="12"/>
        <v>2.9886408859322873</v>
      </c>
      <c r="P15" s="50">
        <f t="shared" si="13"/>
        <v>0.3770349835500269</v>
      </c>
      <c r="Q15" s="50">
        <f t="shared" si="14"/>
        <v>0.91125562760662748</v>
      </c>
      <c r="R15" s="50">
        <f t="shared" si="15"/>
        <v>0.44064073266750819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43"/>
      <c r="B16" s="44" t="s">
        <v>40</v>
      </c>
      <c r="C16" s="45" t="s">
        <v>47</v>
      </c>
      <c r="D16" s="46" t="s">
        <v>48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f t="shared" si="8"/>
        <v>0</v>
      </c>
      <c r="L16" s="52">
        <f t="shared" si="9"/>
        <v>0</v>
      </c>
      <c r="M16" s="52">
        <f t="shared" si="10"/>
        <v>0</v>
      </c>
      <c r="N16" s="52">
        <f t="shared" si="11"/>
        <v>0</v>
      </c>
      <c r="O16" s="50" t="str">
        <f t="shared" si="12"/>
        <v/>
      </c>
      <c r="P16" s="50" t="str">
        <f t="shared" si="13"/>
        <v/>
      </c>
      <c r="Q16" s="50" t="str">
        <f t="shared" si="14"/>
        <v/>
      </c>
      <c r="R16" s="50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6" customFormat="1" ht="27.75" customHeight="1">
      <c r="A17" s="37"/>
      <c r="B17" s="54"/>
      <c r="C17" s="39"/>
      <c r="D17" s="55" t="s">
        <v>49</v>
      </c>
      <c r="E17" s="56">
        <f>E21+E24+E33+E46+E51+E54+E57+E66</f>
        <v>3685980.5500000007</v>
      </c>
      <c r="F17" s="56">
        <f>F21+F24+F33+F46+F51+F54+F57+F66</f>
        <v>7543096.5999999996</v>
      </c>
      <c r="G17" s="56">
        <f>G21+G24+G33+G46+G51+G54+G57+G66</f>
        <v>3498591</v>
      </c>
      <c r="H17" s="56">
        <f>H21+H24+H33+H46+H51+H54+H57+H66</f>
        <v>622806.49999999988</v>
      </c>
      <c r="I17" s="56">
        <f>I21+I24+I33+I46+I51+I54+I57+I66</f>
        <v>3266018.9800000014</v>
      </c>
      <c r="J17" s="56">
        <f>J21+J24+J33+J46+J51+J54+J57+J66</f>
        <v>153401.89999999997</v>
      </c>
      <c r="K17" s="56">
        <f t="shared" si="8"/>
        <v>-419961.56999999937</v>
      </c>
      <c r="L17" s="56">
        <f t="shared" si="9"/>
        <v>-232572.01999999862</v>
      </c>
      <c r="M17" s="56">
        <f t="shared" si="10"/>
        <v>-4277077.6199999982</v>
      </c>
      <c r="N17" s="56">
        <f t="shared" si="11"/>
        <v>-469404.59999999992</v>
      </c>
      <c r="O17" s="42">
        <f t="shared" si="12"/>
        <v>0.88606516928039691</v>
      </c>
      <c r="P17" s="42">
        <f t="shared" si="13"/>
        <v>0.24630748073438538</v>
      </c>
      <c r="Q17" s="42">
        <f t="shared" si="14"/>
        <v>0.93352409012656845</v>
      </c>
      <c r="R17" s="42">
        <f t="shared" si="15"/>
        <v>0.4329811950174417</v>
      </c>
      <c r="S17" s="36"/>
      <c r="T17" s="36"/>
      <c r="U17" s="36"/>
      <c r="V17" s="36"/>
      <c r="W17" s="36"/>
      <c r="X17" s="36"/>
      <c r="Y17" s="36"/>
      <c r="Z17" s="36"/>
      <c r="AA17" s="36"/>
    </row>
    <row r="18" ht="18" customHeight="1">
      <c r="A18" s="43" t="s">
        <v>50</v>
      </c>
      <c r="B18" s="44" t="s">
        <v>27</v>
      </c>
      <c r="C18" s="57" t="s">
        <v>51</v>
      </c>
      <c r="D18" s="58" t="s">
        <v>52</v>
      </c>
      <c r="E18" s="48">
        <v>96344.179999999993</v>
      </c>
      <c r="F18" s="48">
        <v>261278.39999999999</v>
      </c>
      <c r="G18" s="48">
        <v>125222.60000000001</v>
      </c>
      <c r="H18" s="48">
        <v>21174.799999999999</v>
      </c>
      <c r="I18" s="48">
        <v>121650.11</v>
      </c>
      <c r="J18" s="48">
        <v>9702.5299999999988</v>
      </c>
      <c r="K18" s="48">
        <f t="shared" si="8"/>
        <v>25305.930000000008</v>
      </c>
      <c r="L18" s="48">
        <f t="shared" si="9"/>
        <v>-3572.4900000000052</v>
      </c>
      <c r="M18" s="48">
        <f t="shared" si="10"/>
        <v>-139628.28999999998</v>
      </c>
      <c r="N18" s="49">
        <f t="shared" si="11"/>
        <v>-11472.27</v>
      </c>
      <c r="O18" s="50">
        <f t="shared" si="12"/>
        <v>1.2626617404393292</v>
      </c>
      <c r="P18" s="50">
        <f t="shared" si="13"/>
        <v>0.45821117554829321</v>
      </c>
      <c r="Q18" s="50">
        <f t="shared" si="14"/>
        <v>0.97147088464861775</v>
      </c>
      <c r="R18" s="50">
        <f t="shared" si="15"/>
        <v>0.46559574002290277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3"/>
      <c r="B19" s="44"/>
      <c r="C19" s="45" t="s">
        <v>53</v>
      </c>
      <c r="D19" s="58" t="s">
        <v>54</v>
      </c>
      <c r="E19" s="48">
        <v>4074.3499999999999</v>
      </c>
      <c r="F19" s="48">
        <v>3515.5999999999999</v>
      </c>
      <c r="G19" s="48">
        <v>3515.5999999999999</v>
      </c>
      <c r="H19" s="48">
        <v>0</v>
      </c>
      <c r="I19" s="48">
        <v>647</v>
      </c>
      <c r="J19" s="48">
        <v>0</v>
      </c>
      <c r="K19" s="48">
        <f t="shared" si="8"/>
        <v>-3427.3499999999999</v>
      </c>
      <c r="L19" s="48">
        <f t="shared" si="9"/>
        <v>-2868.5999999999999</v>
      </c>
      <c r="M19" s="48">
        <f t="shared" si="10"/>
        <v>-2868.5999999999999</v>
      </c>
      <c r="N19" s="49">
        <f t="shared" si="11"/>
        <v>0</v>
      </c>
      <c r="O19" s="50">
        <f t="shared" si="12"/>
        <v>0.15879833593088469</v>
      </c>
      <c r="P19" s="50" t="str">
        <f t="shared" si="13"/>
        <v/>
      </c>
      <c r="Q19" s="50">
        <f t="shared" si="14"/>
        <v>0.18403686426214588</v>
      </c>
      <c r="R19" s="50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3"/>
      <c r="B20" s="44"/>
      <c r="C20" s="45" t="s">
        <v>55</v>
      </c>
      <c r="D20" s="58" t="s">
        <v>56</v>
      </c>
      <c r="E20" s="48">
        <v>60097.509999999995</v>
      </c>
      <c r="F20" s="48">
        <v>181842.60000000001</v>
      </c>
      <c r="G20" s="48">
        <v>90186.600000000006</v>
      </c>
      <c r="H20" s="48">
        <v>15000</v>
      </c>
      <c r="I20" s="48">
        <v>105797.99000000001</v>
      </c>
      <c r="J20" s="48">
        <v>7070.3699999999999</v>
      </c>
      <c r="K20" s="48">
        <f t="shared" si="8"/>
        <v>45700.48000000001</v>
      </c>
      <c r="L20" s="48">
        <f t="shared" si="9"/>
        <v>15611.389999999999</v>
      </c>
      <c r="M20" s="48">
        <f t="shared" si="10"/>
        <v>-76044.610000000001</v>
      </c>
      <c r="N20" s="49">
        <f t="shared" si="11"/>
        <v>-7929.6300000000001</v>
      </c>
      <c r="O20" s="50">
        <f t="shared" si="12"/>
        <v>1.7604388268332585</v>
      </c>
      <c r="P20" s="50">
        <f t="shared" si="13"/>
        <v>0.471358</v>
      </c>
      <c r="Q20" s="50">
        <f t="shared" si="14"/>
        <v>1.1731009928304206</v>
      </c>
      <c r="R20" s="50">
        <f t="shared" si="15"/>
        <v>0.58181080780851135</v>
      </c>
      <c r="S20" s="1"/>
      <c r="T20" s="1"/>
      <c r="U20" s="1"/>
      <c r="V20" s="1"/>
      <c r="W20" s="1"/>
      <c r="X20" s="1"/>
      <c r="Y20" s="1"/>
      <c r="Z20" s="1"/>
      <c r="AA20" s="1"/>
    </row>
    <row r="21" s="59" customFormat="1" ht="14.25">
      <c r="A21" s="60"/>
      <c r="B21" s="61"/>
      <c r="C21" s="60"/>
      <c r="D21" s="62" t="s">
        <v>57</v>
      </c>
      <c r="E21" s="63">
        <f>SUM(E18:E20)</f>
        <v>160516.03999999998</v>
      </c>
      <c r="F21" s="63">
        <f>SUM(F18:F20)</f>
        <v>446636.59999999998</v>
      </c>
      <c r="G21" s="63">
        <f>SUM(G18:G20)</f>
        <v>218924.80000000002</v>
      </c>
      <c r="H21" s="63">
        <f>SUM(H18:H20)</f>
        <v>36174.800000000003</v>
      </c>
      <c r="I21" s="63">
        <f>SUM(I18:I20)</f>
        <v>228095.10000000001</v>
      </c>
      <c r="J21" s="63">
        <f>SUM(J18:J20)</f>
        <v>16772.899999999998</v>
      </c>
      <c r="K21" s="63">
        <f t="shared" si="8"/>
        <v>67579.060000000027</v>
      </c>
      <c r="L21" s="63">
        <f t="shared" si="9"/>
        <v>9170.2999999999884</v>
      </c>
      <c r="M21" s="63">
        <f t="shared" si="10"/>
        <v>-218541.49999999997</v>
      </c>
      <c r="N21" s="63">
        <f t="shared" si="11"/>
        <v>-19401.900000000005</v>
      </c>
      <c r="O21" s="64">
        <f t="shared" si="12"/>
        <v>1.4210112584387207</v>
      </c>
      <c r="P21" s="64">
        <f t="shared" si="13"/>
        <v>0.4636625496201775</v>
      </c>
      <c r="Q21" s="64">
        <f t="shared" si="14"/>
        <v>1.0418878994065541</v>
      </c>
      <c r="R21" s="64">
        <f t="shared" si="15"/>
        <v>0.510695048278623</v>
      </c>
      <c r="S21" s="59"/>
      <c r="T21" s="59"/>
      <c r="U21" s="59"/>
      <c r="V21" s="59"/>
      <c r="W21" s="59"/>
      <c r="X21" s="59"/>
      <c r="Y21" s="59"/>
      <c r="Z21" s="59"/>
      <c r="AA21" s="59"/>
    </row>
    <row r="22" ht="34.5">
      <c r="A22" s="65">
        <v>951</v>
      </c>
      <c r="B22" s="44" t="s">
        <v>24</v>
      </c>
      <c r="C22" s="66" t="s">
        <v>58</v>
      </c>
      <c r="D22" s="67" t="s">
        <v>59</v>
      </c>
      <c r="E22" s="47">
        <v>66896.559999999998</v>
      </c>
      <c r="F22" s="47">
        <v>104746.7</v>
      </c>
      <c r="G22" s="47">
        <v>47779.599999999999</v>
      </c>
      <c r="H22" s="47">
        <v>9800</v>
      </c>
      <c r="I22" s="47">
        <v>48935.599999999999</v>
      </c>
      <c r="J22" s="47">
        <v>9310.5799999999999</v>
      </c>
      <c r="K22" s="48">
        <f t="shared" si="8"/>
        <v>-17960.959999999999</v>
      </c>
      <c r="L22" s="48">
        <f t="shared" si="9"/>
        <v>1156</v>
      </c>
      <c r="M22" s="48">
        <f t="shared" si="10"/>
        <v>-55811.099999999999</v>
      </c>
      <c r="N22" s="48">
        <f t="shared" si="11"/>
        <v>-489.42000000000007</v>
      </c>
      <c r="O22" s="50">
        <f t="shared" si="12"/>
        <v>0.73151145589549005</v>
      </c>
      <c r="P22" s="50">
        <f t="shared" si="13"/>
        <v>0.95005918367346942</v>
      </c>
      <c r="Q22" s="50">
        <f t="shared" si="14"/>
        <v>1.024194426073052</v>
      </c>
      <c r="R22" s="50">
        <f t="shared" si="15"/>
        <v>0.46718035031175209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8"/>
      <c r="B23" s="44"/>
      <c r="C23" s="66" t="s">
        <v>60</v>
      </c>
      <c r="D23" s="58" t="s">
        <v>61</v>
      </c>
      <c r="E23" s="47">
        <v>7154.6199999999999</v>
      </c>
      <c r="F23" s="47">
        <v>11046.9</v>
      </c>
      <c r="G23" s="47">
        <v>4212.1000000000004</v>
      </c>
      <c r="H23" s="47">
        <v>946</v>
      </c>
      <c r="I23" s="47">
        <v>8789.3500000000004</v>
      </c>
      <c r="J23" s="47">
        <v>697.42999999999995</v>
      </c>
      <c r="K23" s="48">
        <f t="shared" si="8"/>
        <v>1634.7300000000005</v>
      </c>
      <c r="L23" s="48">
        <f t="shared" si="9"/>
        <v>4577.25</v>
      </c>
      <c r="M23" s="48">
        <f t="shared" si="10"/>
        <v>-2257.5499999999993</v>
      </c>
      <c r="N23" s="48">
        <f t="shared" si="11"/>
        <v>-248.57000000000005</v>
      </c>
      <c r="O23" s="50">
        <f t="shared" si="12"/>
        <v>1.2284859293715111</v>
      </c>
      <c r="P23" s="50">
        <f t="shared" si="13"/>
        <v>0.73724101479915427</v>
      </c>
      <c r="Q23" s="50">
        <f t="shared" si="14"/>
        <v>2.0866907243417772</v>
      </c>
      <c r="R23" s="50">
        <f t="shared" si="15"/>
        <v>0.79563950067439737</v>
      </c>
      <c r="S23" s="1"/>
      <c r="T23" s="1"/>
      <c r="U23" s="1"/>
      <c r="V23" s="1"/>
      <c r="W23" s="1"/>
      <c r="X23" s="1"/>
      <c r="Y23" s="1"/>
      <c r="Z23" s="1"/>
      <c r="AA23" s="1"/>
    </row>
    <row r="24" s="59" customFormat="1" ht="14.25">
      <c r="A24" s="69"/>
      <c r="B24" s="61"/>
      <c r="C24" s="60"/>
      <c r="D24" s="62" t="s">
        <v>57</v>
      </c>
      <c r="E24" s="63">
        <f>E22+E23</f>
        <v>74051.179999999993</v>
      </c>
      <c r="F24" s="63">
        <f>F22+F23</f>
        <v>115793.59999999999</v>
      </c>
      <c r="G24" s="63">
        <f>G22+G23</f>
        <v>51991.699999999997</v>
      </c>
      <c r="H24" s="63">
        <f>H22+H23</f>
        <v>10746</v>
      </c>
      <c r="I24" s="63">
        <f>I22+I23</f>
        <v>57724.949999999997</v>
      </c>
      <c r="J24" s="63">
        <f>J22+J23</f>
        <v>10008.01</v>
      </c>
      <c r="K24" s="63">
        <f t="shared" si="8"/>
        <v>-16326.229999999996</v>
      </c>
      <c r="L24" s="63">
        <f t="shared" si="9"/>
        <v>5733.25</v>
      </c>
      <c r="M24" s="63">
        <f t="shared" si="10"/>
        <v>-58068.649999999994</v>
      </c>
      <c r="N24" s="63">
        <f t="shared" si="11"/>
        <v>-737.98999999999978</v>
      </c>
      <c r="O24" s="64">
        <f t="shared" si="12"/>
        <v>0.77952775364281846</v>
      </c>
      <c r="P24" s="64">
        <f t="shared" si="13"/>
        <v>0.93132421366089713</v>
      </c>
      <c r="Q24" s="64">
        <f t="shared" si="14"/>
        <v>1.1102724088652611</v>
      </c>
      <c r="R24" s="64">
        <f t="shared" si="15"/>
        <v>0.49851589379723926</v>
      </c>
      <c r="S24" s="59"/>
      <c r="T24" s="59"/>
      <c r="U24" s="59"/>
      <c r="V24" s="59"/>
      <c r="W24" s="59"/>
      <c r="X24" s="59"/>
      <c r="Y24" s="59"/>
      <c r="Z24" s="59"/>
      <c r="AA24" s="59"/>
    </row>
    <row r="25" ht="17.25">
      <c r="A25" s="43" t="s">
        <v>62</v>
      </c>
      <c r="B25" s="44" t="s">
        <v>63</v>
      </c>
      <c r="C25" s="45" t="s">
        <v>64</v>
      </c>
      <c r="D25" s="58" t="s">
        <v>65</v>
      </c>
      <c r="E25" s="48">
        <v>0</v>
      </c>
      <c r="F25" s="48">
        <v>7680</v>
      </c>
      <c r="G25" s="48">
        <v>0</v>
      </c>
      <c r="H25" s="48">
        <v>0</v>
      </c>
      <c r="I25" s="48">
        <v>0</v>
      </c>
      <c r="J25" s="48">
        <v>0</v>
      </c>
      <c r="K25" s="48">
        <f t="shared" si="8"/>
        <v>0</v>
      </c>
      <c r="L25" s="48">
        <f t="shared" si="9"/>
        <v>0</v>
      </c>
      <c r="M25" s="48">
        <f t="shared" si="10"/>
        <v>-7680</v>
      </c>
      <c r="N25" s="48">
        <f t="shared" si="11"/>
        <v>0</v>
      </c>
      <c r="O25" s="50" t="str">
        <f t="shared" si="12"/>
        <v/>
      </c>
      <c r="P25" s="50" t="str">
        <f t="shared" si="13"/>
        <v/>
      </c>
      <c r="Q25" s="50" t="str">
        <f t="shared" si="14"/>
        <v/>
      </c>
      <c r="R25" s="50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3"/>
      <c r="B26" s="44"/>
      <c r="C26" s="45" t="s">
        <v>66</v>
      </c>
      <c r="D26" s="70" t="s">
        <v>67</v>
      </c>
      <c r="E26" s="47">
        <v>34614.269999999997</v>
      </c>
      <c r="F26" s="47">
        <v>80987</v>
      </c>
      <c r="G26" s="47">
        <v>39600</v>
      </c>
      <c r="H26" s="47">
        <v>6500</v>
      </c>
      <c r="I26" s="47">
        <v>34790.589999999997</v>
      </c>
      <c r="J26" s="47">
        <v>1594.0699999999999</v>
      </c>
      <c r="K26" s="48">
        <f t="shared" si="8"/>
        <v>176.31999999999971</v>
      </c>
      <c r="L26" s="48">
        <f t="shared" si="9"/>
        <v>-4809.4100000000035</v>
      </c>
      <c r="M26" s="48">
        <f t="shared" si="10"/>
        <v>-46196.410000000003</v>
      </c>
      <c r="N26" s="48">
        <f t="shared" si="11"/>
        <v>-4905.9300000000003</v>
      </c>
      <c r="O26" s="50">
        <f t="shared" si="12"/>
        <v>1.0050938529109525</v>
      </c>
      <c r="P26" s="50">
        <f t="shared" si="13"/>
        <v>0.24524153846153846</v>
      </c>
      <c r="Q26" s="50">
        <f t="shared" si="14"/>
        <v>0.87855025252525243</v>
      </c>
      <c r="R26" s="50">
        <f t="shared" si="15"/>
        <v>0.42958240211391946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3"/>
      <c r="B27" s="44"/>
      <c r="C27" s="57" t="s">
        <v>68</v>
      </c>
      <c r="D27" s="67" t="s">
        <v>69</v>
      </c>
      <c r="E27" s="47">
        <v>712.86000000000001</v>
      </c>
      <c r="F27" s="47">
        <v>557</v>
      </c>
      <c r="G27" s="47">
        <v>278.5</v>
      </c>
      <c r="H27" s="47">
        <v>46.5</v>
      </c>
      <c r="I27" s="47">
        <v>430.31999999999999</v>
      </c>
      <c r="J27" s="47">
        <v>29.370000000000001</v>
      </c>
      <c r="K27" s="48">
        <f t="shared" si="8"/>
        <v>-282.54000000000002</v>
      </c>
      <c r="L27" s="48">
        <f t="shared" si="9"/>
        <v>151.81999999999999</v>
      </c>
      <c r="M27" s="48">
        <f t="shared" si="10"/>
        <v>-126.68000000000001</v>
      </c>
      <c r="N27" s="48">
        <f t="shared" si="11"/>
        <v>-17.129999999999999</v>
      </c>
      <c r="O27" s="50">
        <f t="shared" si="12"/>
        <v>0.60365289117077681</v>
      </c>
      <c r="P27" s="50">
        <f t="shared" si="13"/>
        <v>0.63161290322580643</v>
      </c>
      <c r="Q27" s="50">
        <f t="shared" si="14"/>
        <v>1.5451346499102334</v>
      </c>
      <c r="R27" s="50">
        <f t="shared" si="15"/>
        <v>0.77256732495511671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3"/>
      <c r="B28" s="44"/>
      <c r="C28" s="57" t="s">
        <v>70</v>
      </c>
      <c r="D28" s="67" t="s">
        <v>71</v>
      </c>
      <c r="E28" s="48">
        <v>0</v>
      </c>
      <c r="F28" s="48">
        <v>8021.3000000000002</v>
      </c>
      <c r="G28" s="48">
        <v>0</v>
      </c>
      <c r="H28" s="48">
        <v>0</v>
      </c>
      <c r="I28" s="48">
        <v>0</v>
      </c>
      <c r="J28" s="48">
        <v>0</v>
      </c>
      <c r="K28" s="48">
        <f t="shared" si="8"/>
        <v>0</v>
      </c>
      <c r="L28" s="48">
        <f t="shared" si="9"/>
        <v>0</v>
      </c>
      <c r="M28" s="48">
        <f t="shared" si="10"/>
        <v>-8021.3000000000002</v>
      </c>
      <c r="N28" s="48">
        <f t="shared" si="11"/>
        <v>0</v>
      </c>
      <c r="O28" s="50" t="str">
        <f t="shared" si="12"/>
        <v/>
      </c>
      <c r="P28" s="50" t="str">
        <f t="shared" si="13"/>
        <v/>
      </c>
      <c r="Q28" s="50" t="str">
        <f t="shared" si="14"/>
        <v/>
      </c>
      <c r="R28" s="50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3"/>
      <c r="B29" s="44"/>
      <c r="C29" s="57" t="s">
        <v>72</v>
      </c>
      <c r="D29" s="67" t="s">
        <v>73</v>
      </c>
      <c r="E29" s="48">
        <f>E30+E32+E31</f>
        <v>267463.04000000004</v>
      </c>
      <c r="F29" s="48">
        <f>F30+F32+F31</f>
        <v>84753.799999999988</v>
      </c>
      <c r="G29" s="48">
        <f>G30+G32+G31</f>
        <v>30869.899999999998</v>
      </c>
      <c r="H29" s="48">
        <f>H30+H32+H31</f>
        <v>7292.2999999999993</v>
      </c>
      <c r="I29" s="48">
        <f>I30+I32+I31</f>
        <v>30633.200000000001</v>
      </c>
      <c r="J29" s="48">
        <f>J30+J32+J31</f>
        <v>838.74000000000001</v>
      </c>
      <c r="K29" s="48">
        <f t="shared" si="8"/>
        <v>-236829.84000000003</v>
      </c>
      <c r="L29" s="48">
        <f t="shared" si="9"/>
        <v>-236.69999999999709</v>
      </c>
      <c r="M29" s="48">
        <f t="shared" si="10"/>
        <v>-54120.599999999991</v>
      </c>
      <c r="N29" s="48">
        <f t="shared" si="11"/>
        <v>-6453.5599999999995</v>
      </c>
      <c r="O29" s="50">
        <f t="shared" si="12"/>
        <v>0.1145324602606775</v>
      </c>
      <c r="P29" s="50">
        <f t="shared" si="13"/>
        <v>0.11501720993376577</v>
      </c>
      <c r="Q29" s="50">
        <f t="shared" si="14"/>
        <v>0.99233233667747556</v>
      </c>
      <c r="R29" s="50">
        <f t="shared" si="15"/>
        <v>0.36143748126927649</v>
      </c>
      <c r="S29" s="1"/>
      <c r="T29" s="1"/>
      <c r="U29" s="1"/>
      <c r="V29" s="1"/>
      <c r="W29" s="1"/>
      <c r="X29" s="1"/>
      <c r="Y29" s="1"/>
      <c r="Z29" s="1"/>
      <c r="AA29" s="1"/>
    </row>
    <row r="30" s="71" customFormat="1" ht="17.25" customHeight="1">
      <c r="A30" s="72"/>
      <c r="B30" s="61"/>
      <c r="C30" s="73" t="s">
        <v>74</v>
      </c>
      <c r="D30" s="74" t="s">
        <v>75</v>
      </c>
      <c r="E30" s="75">
        <v>252687.48000000001</v>
      </c>
      <c r="F30" s="75">
        <v>45675.099999999999</v>
      </c>
      <c r="G30" s="75">
        <v>13295.5</v>
      </c>
      <c r="H30" s="75">
        <v>3841.1999999999998</v>
      </c>
      <c r="I30" s="75">
        <v>13286.889999999999</v>
      </c>
      <c r="J30" s="75">
        <v>0</v>
      </c>
      <c r="K30" s="76">
        <f t="shared" si="8"/>
        <v>-239400.59000000003</v>
      </c>
      <c r="L30" s="76">
        <f t="shared" si="9"/>
        <v>-8.6100000000005821</v>
      </c>
      <c r="M30" s="76">
        <f t="shared" si="10"/>
        <v>-32388.209999999999</v>
      </c>
      <c r="N30" s="76">
        <f t="shared" si="11"/>
        <v>-3841.1999999999998</v>
      </c>
      <c r="O30" s="77">
        <f t="shared" si="12"/>
        <v>0.052582304433919716</v>
      </c>
      <c r="P30" s="77">
        <f t="shared" si="13"/>
        <v>0</v>
      </c>
      <c r="Q30" s="77">
        <f t="shared" si="14"/>
        <v>0.99935241247038464</v>
      </c>
      <c r="R30" s="77">
        <f t="shared" si="15"/>
        <v>0.2909000746577457</v>
      </c>
      <c r="S30" s="71"/>
      <c r="T30" s="71"/>
      <c r="U30" s="71"/>
      <c r="V30" s="71"/>
      <c r="W30" s="71"/>
      <c r="X30" s="71"/>
      <c r="Y30" s="71"/>
      <c r="Z30" s="71"/>
      <c r="AA30" s="71"/>
    </row>
    <row r="31" s="71" customFormat="1" ht="16.5" customHeight="1">
      <c r="A31" s="72"/>
      <c r="B31" s="61"/>
      <c r="C31" s="73" t="s">
        <v>76</v>
      </c>
      <c r="D31" s="74" t="s">
        <v>77</v>
      </c>
      <c r="E31" s="75">
        <v>0</v>
      </c>
      <c r="F31" s="75">
        <v>481</v>
      </c>
      <c r="G31" s="75">
        <v>301.10000000000002</v>
      </c>
      <c r="H31" s="75">
        <v>0</v>
      </c>
      <c r="I31" s="75">
        <v>0</v>
      </c>
      <c r="J31" s="75">
        <v>0</v>
      </c>
      <c r="K31" s="76">
        <f t="shared" si="8"/>
        <v>0</v>
      </c>
      <c r="L31" s="76">
        <f t="shared" si="9"/>
        <v>-301.10000000000002</v>
      </c>
      <c r="M31" s="76">
        <f t="shared" si="10"/>
        <v>-481</v>
      </c>
      <c r="N31" s="76">
        <f t="shared" si="11"/>
        <v>0</v>
      </c>
      <c r="O31" s="77" t="str">
        <f t="shared" si="12"/>
        <v/>
      </c>
      <c r="P31" s="77" t="str">
        <f t="shared" si="13"/>
        <v/>
      </c>
      <c r="Q31" s="77">
        <f t="shared" si="14"/>
        <v>0</v>
      </c>
      <c r="R31" s="77">
        <f t="shared" si="15"/>
        <v>0</v>
      </c>
      <c r="S31" s="71"/>
      <c r="T31" s="71"/>
      <c r="U31" s="71"/>
      <c r="V31" s="71"/>
      <c r="W31" s="71"/>
      <c r="X31" s="71"/>
      <c r="Y31" s="71"/>
      <c r="Z31" s="71"/>
      <c r="AA31" s="71"/>
    </row>
    <row r="32" s="71" customFormat="1" ht="17.25" customHeight="1">
      <c r="A32" s="72"/>
      <c r="B32" s="61"/>
      <c r="C32" s="73" t="s">
        <v>78</v>
      </c>
      <c r="D32" s="74" t="s">
        <v>79</v>
      </c>
      <c r="E32" s="75">
        <v>14775.559999999999</v>
      </c>
      <c r="F32" s="75">
        <v>38597.699999999997</v>
      </c>
      <c r="G32" s="75">
        <v>17273.299999999999</v>
      </c>
      <c r="H32" s="75">
        <v>3451.0999999999999</v>
      </c>
      <c r="I32" s="75">
        <v>17346.310000000001</v>
      </c>
      <c r="J32" s="75">
        <v>838.74000000000001</v>
      </c>
      <c r="K32" s="76">
        <f t="shared" si="8"/>
        <v>2570.7500000000018</v>
      </c>
      <c r="L32" s="76">
        <f t="shared" si="9"/>
        <v>73.010000000002037</v>
      </c>
      <c r="M32" s="76">
        <f t="shared" si="10"/>
        <v>-21251.389999999996</v>
      </c>
      <c r="N32" s="76">
        <f t="shared" si="11"/>
        <v>-2612.3599999999997</v>
      </c>
      <c r="O32" s="77">
        <f t="shared" si="12"/>
        <v>1.1739866373931007</v>
      </c>
      <c r="P32" s="77">
        <f t="shared" si="13"/>
        <v>0.24303555388137116</v>
      </c>
      <c r="Q32" s="77">
        <f t="shared" si="14"/>
        <v>1.0042267545865586</v>
      </c>
      <c r="R32" s="77">
        <f t="shared" si="15"/>
        <v>0.44941304792772635</v>
      </c>
      <c r="S32" s="71"/>
      <c r="T32" s="71"/>
      <c r="U32" s="71"/>
      <c r="V32" s="71"/>
      <c r="W32" s="71"/>
      <c r="X32" s="71"/>
      <c r="Y32" s="71"/>
      <c r="Z32" s="71"/>
      <c r="AA32" s="71"/>
    </row>
    <row r="33" s="59" customFormat="1" ht="14.25">
      <c r="A33" s="60"/>
      <c r="B33" s="78"/>
      <c r="C33" s="60"/>
      <c r="D33" s="62" t="s">
        <v>57</v>
      </c>
      <c r="E33" s="63">
        <f>SUM(E25:E29)</f>
        <v>302790.17000000004</v>
      </c>
      <c r="F33" s="63">
        <f>SUM(F25:F29)</f>
        <v>181999.09999999998</v>
      </c>
      <c r="G33" s="63">
        <f>SUM(G25:G29)</f>
        <v>70748.399999999994</v>
      </c>
      <c r="H33" s="63">
        <f>SUM(H25:H29)</f>
        <v>13838.799999999999</v>
      </c>
      <c r="I33" s="63">
        <f>SUM(I25:I29)</f>
        <v>65854.110000000001</v>
      </c>
      <c r="J33" s="63">
        <f>SUM(J25:J29)</f>
        <v>2462.1799999999998</v>
      </c>
      <c r="K33" s="63">
        <f t="shared" si="8"/>
        <v>-236936.06000000006</v>
      </c>
      <c r="L33" s="63">
        <f t="shared" si="9"/>
        <v>-4894.2899999999936</v>
      </c>
      <c r="M33" s="63">
        <f t="shared" si="10"/>
        <v>-116144.98999999998</v>
      </c>
      <c r="N33" s="63">
        <f t="shared" si="11"/>
        <v>-11376.619999999999</v>
      </c>
      <c r="O33" s="64">
        <f t="shared" si="12"/>
        <v>0.21749091128024398</v>
      </c>
      <c r="P33" s="64">
        <f t="shared" si="13"/>
        <v>0.17791860565945025</v>
      </c>
      <c r="Q33" s="64">
        <f t="shared" si="14"/>
        <v>0.93082119171599653</v>
      </c>
      <c r="R33" s="64">
        <f t="shared" si="15"/>
        <v>0.36183755853737742</v>
      </c>
      <c r="S33" s="59"/>
      <c r="T33" s="59"/>
      <c r="U33" s="59"/>
      <c r="V33" s="59"/>
      <c r="W33" s="59"/>
      <c r="X33" s="59"/>
      <c r="Y33" s="59"/>
      <c r="Z33" s="59"/>
      <c r="AA33" s="59"/>
    </row>
    <row r="34" ht="19.5" customHeight="1">
      <c r="A34" s="43" t="s">
        <v>80</v>
      </c>
      <c r="B34" s="44" t="s">
        <v>40</v>
      </c>
      <c r="C34" s="57" t="s">
        <v>81</v>
      </c>
      <c r="D34" s="67" t="s">
        <v>82</v>
      </c>
      <c r="E34" s="47">
        <v>144442.51000000001</v>
      </c>
      <c r="F34" s="47">
        <v>293156.20000000001</v>
      </c>
      <c r="G34" s="47">
        <v>141000</v>
      </c>
      <c r="H34" s="47">
        <v>37200</v>
      </c>
      <c r="I34" s="47">
        <v>134690.93000000002</v>
      </c>
      <c r="J34" s="47">
        <v>27170.899999999998</v>
      </c>
      <c r="K34" s="48">
        <f t="shared" si="8"/>
        <v>-9751.5799999999872</v>
      </c>
      <c r="L34" s="48">
        <f t="shared" si="9"/>
        <v>-6309.0699999999779</v>
      </c>
      <c r="M34" s="48">
        <f t="shared" si="10"/>
        <v>-158465.26999999999</v>
      </c>
      <c r="N34" s="48">
        <f t="shared" si="11"/>
        <v>-10029.100000000002</v>
      </c>
      <c r="O34" s="50">
        <f t="shared" si="12"/>
        <v>0.93248815739909263</v>
      </c>
      <c r="P34" s="50">
        <f t="shared" si="13"/>
        <v>0.7304005376344086</v>
      </c>
      <c r="Q34" s="50">
        <f t="shared" si="14"/>
        <v>0.95525482269503559</v>
      </c>
      <c r="R34" s="50">
        <f t="shared" si="15"/>
        <v>0.45945107079434111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3"/>
      <c r="B35" s="44"/>
      <c r="C35" s="45" t="s">
        <v>83</v>
      </c>
      <c r="D35" s="67" t="s">
        <v>84</v>
      </c>
      <c r="E35" s="47">
        <v>6608.8000000000002</v>
      </c>
      <c r="F35" s="47">
        <v>100194.10000000001</v>
      </c>
      <c r="G35" s="47">
        <v>62192</v>
      </c>
      <c r="H35" s="47">
        <v>16652</v>
      </c>
      <c r="I35" s="47">
        <v>81245.309999999998</v>
      </c>
      <c r="J35" s="47">
        <v>10921.68</v>
      </c>
      <c r="K35" s="48">
        <f t="shared" si="8"/>
        <v>74636.509999999995</v>
      </c>
      <c r="L35" s="48">
        <f t="shared" si="9"/>
        <v>19053.309999999998</v>
      </c>
      <c r="M35" s="48">
        <f t="shared" si="10"/>
        <v>-18948.790000000008</v>
      </c>
      <c r="N35" s="48">
        <f t="shared" si="11"/>
        <v>-5730.3199999999997</v>
      </c>
      <c r="O35" s="50">
        <f t="shared" si="12"/>
        <v>12.293504115724488</v>
      </c>
      <c r="P35" s="50">
        <f t="shared" si="13"/>
        <v>0.65587797261590197</v>
      </c>
      <c r="Q35" s="50">
        <f t="shared" si="14"/>
        <v>1.3063627154617956</v>
      </c>
      <c r="R35" s="50">
        <f t="shared" si="15"/>
        <v>0.81087918350481702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3"/>
      <c r="B36" s="44"/>
      <c r="C36" s="45" t="s">
        <v>85</v>
      </c>
      <c r="D36" s="58" t="s">
        <v>86</v>
      </c>
      <c r="E36" s="47">
        <v>18542.119999999999</v>
      </c>
      <c r="F36" s="47">
        <v>53573.900000000001</v>
      </c>
      <c r="G36" s="47">
        <v>27663</v>
      </c>
      <c r="H36" s="47">
        <v>8610</v>
      </c>
      <c r="I36" s="47">
        <v>27903.110000000001</v>
      </c>
      <c r="J36" s="47">
        <v>3075.4400000000001</v>
      </c>
      <c r="K36" s="48">
        <f t="shared" si="8"/>
        <v>9360.9900000000016</v>
      </c>
      <c r="L36" s="48">
        <f t="shared" si="9"/>
        <v>240.11000000000058</v>
      </c>
      <c r="M36" s="48">
        <f t="shared" si="10"/>
        <v>-25670.790000000001</v>
      </c>
      <c r="N36" s="48">
        <f t="shared" si="11"/>
        <v>-5534.5599999999995</v>
      </c>
      <c r="O36" s="50">
        <f t="shared" si="12"/>
        <v>1.5048500387226489</v>
      </c>
      <c r="P36" s="50">
        <f t="shared" si="13"/>
        <v>0.35719396051103369</v>
      </c>
      <c r="Q36" s="50">
        <f t="shared" si="14"/>
        <v>1.0086798250370532</v>
      </c>
      <c r="R36" s="50">
        <f t="shared" si="15"/>
        <v>0.52083402552362246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3"/>
      <c r="B37" s="44"/>
      <c r="C37" s="45" t="s">
        <v>87</v>
      </c>
      <c r="D37" s="67" t="s">
        <v>88</v>
      </c>
      <c r="E37" s="47">
        <v>408112.03000000003</v>
      </c>
      <c r="F37" s="47">
        <v>115809.2</v>
      </c>
      <c r="G37" s="47">
        <v>9803.2999999999993</v>
      </c>
      <c r="H37" s="47">
        <v>5278.6999999999998</v>
      </c>
      <c r="I37" s="47">
        <v>10778.75</v>
      </c>
      <c r="J37" s="47">
        <v>0</v>
      </c>
      <c r="K37" s="48">
        <f t="shared" si="8"/>
        <v>-397333.28000000003</v>
      </c>
      <c r="L37" s="48">
        <f t="shared" si="9"/>
        <v>975.45000000000073</v>
      </c>
      <c r="M37" s="48">
        <f t="shared" si="10"/>
        <v>-105030.45</v>
      </c>
      <c r="N37" s="48">
        <f t="shared" si="11"/>
        <v>-5278.6999999999998</v>
      </c>
      <c r="O37" s="50">
        <f t="shared" si="12"/>
        <v>0.026411252812126119</v>
      </c>
      <c r="P37" s="50">
        <f t="shared" si="13"/>
        <v>0</v>
      </c>
      <c r="Q37" s="50">
        <f t="shared" si="14"/>
        <v>1.0995022084400152</v>
      </c>
      <c r="R37" s="50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3"/>
      <c r="B38" s="44"/>
      <c r="C38" s="45" t="s">
        <v>89</v>
      </c>
      <c r="D38" s="58" t="s">
        <v>90</v>
      </c>
      <c r="E38" s="47">
        <v>2929.4899999999998</v>
      </c>
      <c r="F38" s="47">
        <v>3436.3000000000002</v>
      </c>
      <c r="G38" s="47">
        <v>847</v>
      </c>
      <c r="H38" s="47">
        <v>432</v>
      </c>
      <c r="I38" s="47">
        <v>2039.3600000000001</v>
      </c>
      <c r="J38" s="47">
        <v>89.080000000000013</v>
      </c>
      <c r="K38" s="48">
        <f t="shared" si="8"/>
        <v>-890.12999999999965</v>
      </c>
      <c r="L38" s="48">
        <f t="shared" si="9"/>
        <v>1192.3600000000001</v>
      </c>
      <c r="M38" s="48">
        <f t="shared" si="10"/>
        <v>-1396.9400000000001</v>
      </c>
      <c r="N38" s="48">
        <f t="shared" si="11"/>
        <v>-342.91999999999996</v>
      </c>
      <c r="O38" s="50">
        <f t="shared" si="12"/>
        <v>0.69614847635595278</v>
      </c>
      <c r="P38" s="50">
        <f t="shared" si="13"/>
        <v>0.20620370370370372</v>
      </c>
      <c r="Q38" s="50">
        <f t="shared" si="14"/>
        <v>2.4077449822904371</v>
      </c>
      <c r="R38" s="50">
        <f t="shared" si="15"/>
        <v>0.59347554055233831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3"/>
      <c r="B39" s="44"/>
      <c r="C39" s="45" t="s">
        <v>91</v>
      </c>
      <c r="D39" s="58" t="s">
        <v>92</v>
      </c>
      <c r="E39" s="47">
        <v>111.49000000000001</v>
      </c>
      <c r="F39" s="47">
        <v>0</v>
      </c>
      <c r="G39" s="47">
        <v>0</v>
      </c>
      <c r="H39" s="47">
        <v>0</v>
      </c>
      <c r="I39" s="47">
        <v>279.79000000000002</v>
      </c>
      <c r="J39" s="47">
        <v>42.740000000000002</v>
      </c>
      <c r="K39" s="48">
        <f t="shared" si="8"/>
        <v>168.30000000000001</v>
      </c>
      <c r="L39" s="48">
        <f t="shared" si="9"/>
        <v>279.79000000000002</v>
      </c>
      <c r="M39" s="48">
        <f t="shared" si="10"/>
        <v>279.79000000000002</v>
      </c>
      <c r="N39" s="48">
        <f t="shared" si="11"/>
        <v>42.740000000000002</v>
      </c>
      <c r="O39" s="50">
        <f t="shared" si="12"/>
        <v>2.5095524262265676</v>
      </c>
      <c r="P39" s="50" t="str">
        <f t="shared" si="13"/>
        <v/>
      </c>
      <c r="Q39" s="50" t="str">
        <f t="shared" si="14"/>
        <v/>
      </c>
      <c r="R39" s="50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3"/>
      <c r="B40" s="44"/>
      <c r="C40" s="57" t="s">
        <v>93</v>
      </c>
      <c r="D40" s="67" t="s">
        <v>94</v>
      </c>
      <c r="E40" s="48">
        <v>69513.289999999994</v>
      </c>
      <c r="F40" s="48">
        <v>202788.70000000001</v>
      </c>
      <c r="G40" s="48">
        <v>89530</v>
      </c>
      <c r="H40" s="48">
        <v>18500</v>
      </c>
      <c r="I40" s="48">
        <v>82927.550000000003</v>
      </c>
      <c r="J40" s="48">
        <v>13725.27</v>
      </c>
      <c r="K40" s="48">
        <f t="shared" si="8"/>
        <v>13414.260000000009</v>
      </c>
      <c r="L40" s="48">
        <f t="shared" si="9"/>
        <v>-6602.4499999999971</v>
      </c>
      <c r="M40" s="48">
        <f t="shared" si="10"/>
        <v>-119861.15000000001</v>
      </c>
      <c r="N40" s="48">
        <f t="shared" si="11"/>
        <v>-4774.7299999999996</v>
      </c>
      <c r="O40" s="50">
        <f t="shared" si="12"/>
        <v>1.192974034173897</v>
      </c>
      <c r="P40" s="50">
        <f t="shared" si="13"/>
        <v>0.74190648648648649</v>
      </c>
      <c r="Q40" s="50">
        <f t="shared" si="14"/>
        <v>0.92625432815815933</v>
      </c>
      <c r="R40" s="50">
        <f t="shared" si="15"/>
        <v>0.40893575430978157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3"/>
      <c r="B41" s="44"/>
      <c r="C41" s="57" t="s">
        <v>95</v>
      </c>
      <c r="D41" s="67" t="s">
        <v>96</v>
      </c>
      <c r="E41" s="48">
        <v>0</v>
      </c>
      <c r="F41" s="48">
        <v>0</v>
      </c>
      <c r="G41" s="48">
        <v>0</v>
      </c>
      <c r="H41" s="48">
        <v>0</v>
      </c>
      <c r="I41" s="48">
        <v>12263.459999999999</v>
      </c>
      <c r="J41" s="48">
        <v>0</v>
      </c>
      <c r="K41" s="48">
        <f t="shared" si="8"/>
        <v>12263.459999999999</v>
      </c>
      <c r="L41" s="48">
        <f t="shared" si="9"/>
        <v>12263.459999999999</v>
      </c>
      <c r="M41" s="48">
        <f t="shared" si="10"/>
        <v>12263.459999999999</v>
      </c>
      <c r="N41" s="48">
        <f t="shared" si="11"/>
        <v>0</v>
      </c>
      <c r="O41" s="50" t="str">
        <f t="shared" si="12"/>
        <v/>
      </c>
      <c r="P41" s="50" t="str">
        <f t="shared" si="13"/>
        <v/>
      </c>
      <c r="Q41" s="50" t="str">
        <f t="shared" si="14"/>
        <v/>
      </c>
      <c r="R41" s="50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3"/>
      <c r="B42" s="44"/>
      <c r="C42" s="57" t="s">
        <v>97</v>
      </c>
      <c r="D42" s="67" t="s">
        <v>98</v>
      </c>
      <c r="E42" s="48">
        <v>71404.679999999993</v>
      </c>
      <c r="F42" s="48">
        <v>96901.899999999994</v>
      </c>
      <c r="G42" s="48">
        <v>36800</v>
      </c>
      <c r="H42" s="48">
        <v>8700</v>
      </c>
      <c r="I42" s="48">
        <v>35311.919999999998</v>
      </c>
      <c r="J42" s="48">
        <v>4096.3699999999999</v>
      </c>
      <c r="K42" s="48">
        <f t="shared" si="8"/>
        <v>-36092.759999999995</v>
      </c>
      <c r="L42" s="48">
        <f t="shared" si="9"/>
        <v>-1488.0800000000017</v>
      </c>
      <c r="M42" s="48">
        <f t="shared" si="10"/>
        <v>-61589.979999999996</v>
      </c>
      <c r="N42" s="48">
        <f t="shared" si="11"/>
        <v>-4603.6300000000001</v>
      </c>
      <c r="O42" s="50">
        <f t="shared" si="12"/>
        <v>0.49453229116074748</v>
      </c>
      <c r="P42" s="50">
        <f t="shared" si="13"/>
        <v>0.47084712643678162</v>
      </c>
      <c r="Q42" s="50">
        <f t="shared" si="14"/>
        <v>0.95956304347826082</v>
      </c>
      <c r="R42" s="50">
        <f t="shared" si="15"/>
        <v>0.36440895379760357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3"/>
      <c r="B43" s="44"/>
      <c r="C43" s="57" t="s">
        <v>99</v>
      </c>
      <c r="D43" s="67" t="s">
        <v>100</v>
      </c>
      <c r="E43" s="48">
        <v>127.01000000000001</v>
      </c>
      <c r="F43" s="48">
        <v>0</v>
      </c>
      <c r="G43" s="48">
        <v>0</v>
      </c>
      <c r="H43" s="48">
        <v>0</v>
      </c>
      <c r="I43" s="48">
        <v>3764.7399999999998</v>
      </c>
      <c r="J43" s="48">
        <v>0</v>
      </c>
      <c r="K43" s="48">
        <f t="shared" si="8"/>
        <v>3637.7299999999996</v>
      </c>
      <c r="L43" s="48">
        <f t="shared" si="9"/>
        <v>3764.7399999999998</v>
      </c>
      <c r="M43" s="48">
        <f t="shared" si="10"/>
        <v>3764.7399999999998</v>
      </c>
      <c r="N43" s="48">
        <f t="shared" si="11"/>
        <v>0</v>
      </c>
      <c r="O43" s="50">
        <f t="shared" si="12"/>
        <v>29.641288087552159</v>
      </c>
      <c r="P43" s="50" t="str">
        <f t="shared" si="13"/>
        <v/>
      </c>
      <c r="Q43" s="50" t="str">
        <f t="shared" si="14"/>
        <v/>
      </c>
      <c r="R43" s="50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3"/>
      <c r="B44" s="44"/>
      <c r="C44" s="45" t="s">
        <v>55</v>
      </c>
      <c r="D44" s="58" t="s">
        <v>56</v>
      </c>
      <c r="E44" s="48">
        <v>6604.7899999999991</v>
      </c>
      <c r="F44" s="48">
        <v>12977.999999999998</v>
      </c>
      <c r="G44" s="48">
        <v>6604</v>
      </c>
      <c r="H44" s="48">
        <v>3302</v>
      </c>
      <c r="I44" s="48">
        <v>3780.48</v>
      </c>
      <c r="J44" s="48">
        <v>463.33999999999997</v>
      </c>
      <c r="K44" s="48">
        <f t="shared" si="8"/>
        <v>-2824.309999999999</v>
      </c>
      <c r="L44" s="48">
        <f t="shared" si="9"/>
        <v>-2823.52</v>
      </c>
      <c r="M44" s="48">
        <f t="shared" si="10"/>
        <v>-9197.5199999999986</v>
      </c>
      <c r="N44" s="48">
        <f t="shared" si="11"/>
        <v>-2838.6599999999999</v>
      </c>
      <c r="O44" s="50">
        <f t="shared" si="12"/>
        <v>0.5723845875493393</v>
      </c>
      <c r="P44" s="50">
        <f t="shared" si="13"/>
        <v>0.14032101756511203</v>
      </c>
      <c r="Q44" s="50">
        <f t="shared" si="14"/>
        <v>0.57245305875227137</v>
      </c>
      <c r="R44" s="50">
        <f t="shared" si="15"/>
        <v>0.29129912159038379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3"/>
      <c r="B45" s="44"/>
      <c r="C45" s="45" t="s">
        <v>101</v>
      </c>
      <c r="D45" s="58" t="s">
        <v>102</v>
      </c>
      <c r="E45" s="48">
        <v>27264.93</v>
      </c>
      <c r="F45" s="48">
        <v>68465.100000000006</v>
      </c>
      <c r="G45" s="48">
        <v>30505.5</v>
      </c>
      <c r="H45" s="48">
        <v>8021</v>
      </c>
      <c r="I45" s="48">
        <v>34021.690000000002</v>
      </c>
      <c r="J45" s="48">
        <v>4493.0100000000002</v>
      </c>
      <c r="K45" s="48">
        <f t="shared" si="8"/>
        <v>6756.760000000002</v>
      </c>
      <c r="L45" s="48">
        <f t="shared" si="9"/>
        <v>3516.1900000000023</v>
      </c>
      <c r="M45" s="48">
        <f t="shared" si="10"/>
        <v>-34443.410000000003</v>
      </c>
      <c r="N45" s="48">
        <f t="shared" si="11"/>
        <v>-3527.9899999999998</v>
      </c>
      <c r="O45" s="50">
        <f t="shared" si="12"/>
        <v>1.2478187180381539</v>
      </c>
      <c r="P45" s="50">
        <f t="shared" si="13"/>
        <v>0.5601558409175913</v>
      </c>
      <c r="Q45" s="50">
        <f t="shared" si="14"/>
        <v>1.1152641326973824</v>
      </c>
      <c r="R45" s="50">
        <f t="shared" si="15"/>
        <v>0.49692018269161953</v>
      </c>
      <c r="S45" s="1"/>
      <c r="T45" s="1"/>
      <c r="U45" s="1"/>
      <c r="V45" s="1"/>
      <c r="W45" s="1"/>
      <c r="X45" s="1"/>
      <c r="Y45" s="1"/>
      <c r="Z45" s="1"/>
      <c r="AA45" s="1"/>
    </row>
    <row r="46" s="79" customFormat="1" ht="14.25">
      <c r="A46" s="60"/>
      <c r="B46" s="78"/>
      <c r="C46" s="80"/>
      <c r="D46" s="62" t="s">
        <v>57</v>
      </c>
      <c r="E46" s="81">
        <f>SUM(E34:E45)</f>
        <v>755661.14000000001</v>
      </c>
      <c r="F46" s="81">
        <f>SUM(F34:F45)</f>
        <v>947303.40000000014</v>
      </c>
      <c r="G46" s="81">
        <f>SUM(G34:G45)</f>
        <v>404944.79999999999</v>
      </c>
      <c r="H46" s="81">
        <f>SUM(H34:H45)</f>
        <v>106695.7</v>
      </c>
      <c r="I46" s="81">
        <f>SUM(I34:I45)</f>
        <v>429007.09000000003</v>
      </c>
      <c r="J46" s="81">
        <f>SUM(J34:J45)</f>
        <v>64077.830000000002</v>
      </c>
      <c r="K46" s="81">
        <f>SUM(K34:K45)</f>
        <v>-326654.04999999999</v>
      </c>
      <c r="L46" s="81">
        <f t="shared" si="9"/>
        <v>24062.290000000037</v>
      </c>
      <c r="M46" s="81">
        <f>SUM(M34:M45)</f>
        <v>-518296.31000000006</v>
      </c>
      <c r="N46" s="81">
        <f>SUM(N34:N45)</f>
        <v>-42617.870000000003</v>
      </c>
      <c r="O46" s="64">
        <f t="shared" si="12"/>
        <v>0.56772416535803338</v>
      </c>
      <c r="P46" s="64">
        <f t="shared" si="13"/>
        <v>0.60056618964025732</v>
      </c>
      <c r="Q46" s="64">
        <f t="shared" si="14"/>
        <v>1.0594211606125084</v>
      </c>
      <c r="R46" s="64">
        <f t="shared" si="15"/>
        <v>0.45287189933024624</v>
      </c>
      <c r="S46" s="79"/>
      <c r="T46" s="79"/>
      <c r="U46" s="79"/>
      <c r="V46" s="79"/>
      <c r="W46" s="79"/>
      <c r="X46" s="79"/>
      <c r="Y46" s="79"/>
      <c r="Z46" s="79"/>
      <c r="AA46" s="79"/>
    </row>
    <row r="47" ht="17.25">
      <c r="A47" s="43" t="s">
        <v>103</v>
      </c>
      <c r="B47" s="44" t="s">
        <v>104</v>
      </c>
      <c r="C47" s="45" t="s">
        <v>105</v>
      </c>
      <c r="D47" s="58" t="s">
        <v>106</v>
      </c>
      <c r="E47" s="47">
        <v>280035.38</v>
      </c>
      <c r="F47" s="47">
        <v>653882.09999999998</v>
      </c>
      <c r="G47" s="47">
        <v>332122.59999999998</v>
      </c>
      <c r="H47" s="47">
        <v>34767.5</v>
      </c>
      <c r="I47" s="47">
        <v>284606.23999999999</v>
      </c>
      <c r="J47" s="47">
        <v>90.310000000000002</v>
      </c>
      <c r="K47" s="48">
        <f t="shared" ref="K47:K78" si="16">I47-E47</f>
        <v>4570.859999999986</v>
      </c>
      <c r="L47" s="48">
        <f t="shared" si="9"/>
        <v>-47516.359999999986</v>
      </c>
      <c r="M47" s="48">
        <f t="shared" ref="M47:M78" si="17">I47-F47</f>
        <v>-369275.85999999999</v>
      </c>
      <c r="N47" s="48">
        <f t="shared" ref="N47:N78" si="18">J47-H47</f>
        <v>-34677.190000000002</v>
      </c>
      <c r="O47" s="50">
        <f t="shared" si="12"/>
        <v>1.0163224375434274</v>
      </c>
      <c r="P47" s="50">
        <f t="shared" si="13"/>
        <v>0.0025975408067879487</v>
      </c>
      <c r="Q47" s="50">
        <f t="shared" si="14"/>
        <v>0.85693126574343337</v>
      </c>
      <c r="R47" s="50">
        <f t="shared" si="15"/>
        <v>0.435256202914868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3"/>
      <c r="B48" s="44"/>
      <c r="C48" s="45" t="s">
        <v>107</v>
      </c>
      <c r="D48" s="58" t="s">
        <v>108</v>
      </c>
      <c r="E48" s="47">
        <v>183546.66</v>
      </c>
      <c r="F48" s="47">
        <v>423200.79999999999</v>
      </c>
      <c r="G48" s="47">
        <v>222176.29999999999</v>
      </c>
      <c r="H48" s="47">
        <v>30333.299999999999</v>
      </c>
      <c r="I48" s="47">
        <v>210054.92999999999</v>
      </c>
      <c r="J48" s="47">
        <v>0</v>
      </c>
      <c r="K48" s="48">
        <f t="shared" si="16"/>
        <v>26508.26999999999</v>
      </c>
      <c r="L48" s="48">
        <f t="shared" si="9"/>
        <v>-12121.369999999995</v>
      </c>
      <c r="M48" s="48">
        <f t="shared" si="17"/>
        <v>-213145.87</v>
      </c>
      <c r="N48" s="48">
        <f t="shared" si="18"/>
        <v>-30333.299999999999</v>
      </c>
      <c r="O48" s="50">
        <f t="shared" si="12"/>
        <v>1.1444225135995392</v>
      </c>
      <c r="P48" s="50">
        <f t="shared" si="13"/>
        <v>0</v>
      </c>
      <c r="Q48" s="50">
        <f t="shared" si="14"/>
        <v>0.94544256070516974</v>
      </c>
      <c r="R48" s="50">
        <f t="shared" si="15"/>
        <v>0.49634814017364809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3"/>
      <c r="B49" s="44"/>
      <c r="C49" s="45" t="s">
        <v>109</v>
      </c>
      <c r="D49" s="58" t="s">
        <v>110</v>
      </c>
      <c r="E49" s="47">
        <v>1735933.6100000001</v>
      </c>
      <c r="F49" s="47">
        <v>4515290.5999999996</v>
      </c>
      <c r="G49" s="47">
        <v>2097732.6000000001</v>
      </c>
      <c r="H49" s="47">
        <v>373094.79999999999</v>
      </c>
      <c r="I49" s="47">
        <v>1723034.9600000002</v>
      </c>
      <c r="J49" s="47">
        <v>39434.610000000001</v>
      </c>
      <c r="K49" s="48">
        <f t="shared" si="16"/>
        <v>-12898.649999999907</v>
      </c>
      <c r="L49" s="48">
        <f t="shared" si="9"/>
        <v>-374697.6399999999</v>
      </c>
      <c r="M49" s="48">
        <f t="shared" si="17"/>
        <v>-2792255.6399999997</v>
      </c>
      <c r="N49" s="49">
        <f t="shared" si="18"/>
        <v>-333660.19</v>
      </c>
      <c r="O49" s="50">
        <f t="shared" si="12"/>
        <v>0.99256961791298004</v>
      </c>
      <c r="P49" s="50">
        <f t="shared" si="13"/>
        <v>0.10569595180635057</v>
      </c>
      <c r="Q49" s="50">
        <f t="shared" si="14"/>
        <v>0.82137969348428874</v>
      </c>
      <c r="R49" s="50">
        <f t="shared" si="15"/>
        <v>0.38160001484732797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3"/>
      <c r="B50" s="44"/>
      <c r="C50" s="45" t="s">
        <v>111</v>
      </c>
      <c r="D50" s="58" t="s">
        <v>112</v>
      </c>
      <c r="E50" s="47">
        <v>397.48000000000002</v>
      </c>
      <c r="F50" s="47">
        <v>4371.8000000000002</v>
      </c>
      <c r="G50" s="47">
        <v>1572.5</v>
      </c>
      <c r="H50" s="47">
        <v>467.5</v>
      </c>
      <c r="I50" s="47">
        <v>1133.22</v>
      </c>
      <c r="J50" s="47">
        <v>153.15000000000001</v>
      </c>
      <c r="K50" s="48">
        <f t="shared" si="16"/>
        <v>735.74000000000001</v>
      </c>
      <c r="L50" s="48">
        <f t="shared" si="9"/>
        <v>-439.27999999999997</v>
      </c>
      <c r="M50" s="48">
        <f t="shared" si="17"/>
        <v>-3238.5799999999999</v>
      </c>
      <c r="N50" s="48">
        <f t="shared" si="18"/>
        <v>-314.35000000000002</v>
      </c>
      <c r="O50" s="50">
        <f t="shared" si="12"/>
        <v>2.8510113716413406</v>
      </c>
      <c r="P50" s="50">
        <f t="shared" si="13"/>
        <v>0.32759358288770057</v>
      </c>
      <c r="Q50" s="50">
        <f t="shared" si="14"/>
        <v>0.72064864864864864</v>
      </c>
      <c r="R50" s="50">
        <f t="shared" si="15"/>
        <v>0.2592113088430395</v>
      </c>
      <c r="S50" s="1"/>
      <c r="T50" s="1"/>
      <c r="U50" s="1"/>
      <c r="V50" s="1"/>
      <c r="W50" s="1"/>
      <c r="X50" s="1"/>
      <c r="Y50" s="1"/>
      <c r="Z50" s="1"/>
      <c r="AA50" s="1"/>
    </row>
    <row r="51" s="59" customFormat="1" ht="14.25">
      <c r="A51" s="60"/>
      <c r="B51" s="61"/>
      <c r="C51" s="60"/>
      <c r="D51" s="62" t="s">
        <v>57</v>
      </c>
      <c r="E51" s="63">
        <f>SUM(E47:E50)</f>
        <v>2199913.1300000004</v>
      </c>
      <c r="F51" s="63">
        <f>SUM(F47:F50)</f>
        <v>5596745.2999999998</v>
      </c>
      <c r="G51" s="63">
        <f>SUM(G47:G50)</f>
        <v>2653604</v>
      </c>
      <c r="H51" s="63">
        <f>SUM(H47:H50)</f>
        <v>438663.09999999998</v>
      </c>
      <c r="I51" s="63">
        <f>SUM(I47:I50)</f>
        <v>2218829.3500000006</v>
      </c>
      <c r="J51" s="63">
        <f>SUM(J47:J50)</f>
        <v>39678.07</v>
      </c>
      <c r="K51" s="63">
        <f t="shared" si="16"/>
        <v>18916.220000000205</v>
      </c>
      <c r="L51" s="63">
        <f t="shared" si="9"/>
        <v>-434774.64999999944</v>
      </c>
      <c r="M51" s="63">
        <f t="shared" si="17"/>
        <v>-3377915.9499999993</v>
      </c>
      <c r="N51" s="63">
        <f t="shared" si="18"/>
        <v>-398985.02999999997</v>
      </c>
      <c r="O51" s="64">
        <f t="shared" si="12"/>
        <v>1.0085986213464713</v>
      </c>
      <c r="P51" s="64">
        <f t="shared" si="13"/>
        <v>0.090452262795753732</v>
      </c>
      <c r="Q51" s="64">
        <f t="shared" si="14"/>
        <v>0.83615692092716187</v>
      </c>
      <c r="R51" s="64">
        <f t="shared" si="15"/>
        <v>0.39644994207615641</v>
      </c>
      <c r="S51" s="59"/>
      <c r="T51" s="59"/>
      <c r="U51" s="59"/>
      <c r="V51" s="59"/>
      <c r="W51" s="59"/>
      <c r="X51" s="59"/>
      <c r="Y51" s="59"/>
      <c r="Z51" s="59"/>
      <c r="AA51" s="59"/>
    </row>
    <row r="52" ht="17.25">
      <c r="A52" s="65">
        <v>991</v>
      </c>
      <c r="B52" s="44" t="s">
        <v>113</v>
      </c>
      <c r="C52" s="57" t="s">
        <v>68</v>
      </c>
      <c r="D52" s="67" t="s">
        <v>114</v>
      </c>
      <c r="E52" s="47">
        <v>27208.360000000001</v>
      </c>
      <c r="F52" s="47">
        <v>66470.800000000003</v>
      </c>
      <c r="G52" s="47">
        <v>31900</v>
      </c>
      <c r="H52" s="47">
        <v>5600</v>
      </c>
      <c r="I52" s="47">
        <v>28927.260000000002</v>
      </c>
      <c r="J52" s="47">
        <v>2248.0799999999999</v>
      </c>
      <c r="K52" s="48">
        <f t="shared" si="16"/>
        <v>1718.9000000000015</v>
      </c>
      <c r="L52" s="48">
        <f t="shared" si="9"/>
        <v>-2972.739999999998</v>
      </c>
      <c r="M52" s="48">
        <f t="shared" si="17"/>
        <v>-37543.540000000001</v>
      </c>
      <c r="N52" s="48">
        <f t="shared" si="18"/>
        <v>-3351.9200000000001</v>
      </c>
      <c r="O52" s="50">
        <f t="shared" si="12"/>
        <v>1.0631754357851779</v>
      </c>
      <c r="P52" s="50">
        <f t="shared" si="13"/>
        <v>0.40144285714285716</v>
      </c>
      <c r="Q52" s="50">
        <f t="shared" si="14"/>
        <v>0.90681065830721008</v>
      </c>
      <c r="R52" s="50">
        <f t="shared" si="15"/>
        <v>0.43518748081864517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8"/>
      <c r="B53" s="44"/>
      <c r="C53" s="45" t="s">
        <v>115</v>
      </c>
      <c r="D53" s="58" t="s">
        <v>116</v>
      </c>
      <c r="E53" s="47">
        <v>5299.6099999999997</v>
      </c>
      <c r="F53" s="47">
        <v>0</v>
      </c>
      <c r="G53" s="47">
        <v>0</v>
      </c>
      <c r="H53" s="47">
        <v>0</v>
      </c>
      <c r="I53" s="47">
        <v>1813.8399999999999</v>
      </c>
      <c r="J53" s="47">
        <v>0</v>
      </c>
      <c r="K53" s="48">
        <f t="shared" si="16"/>
        <v>-3485.7699999999995</v>
      </c>
      <c r="L53" s="48">
        <f t="shared" si="9"/>
        <v>1813.8399999999999</v>
      </c>
      <c r="M53" s="48">
        <f t="shared" si="17"/>
        <v>1813.8399999999999</v>
      </c>
      <c r="N53" s="48">
        <f t="shared" si="18"/>
        <v>0</v>
      </c>
      <c r="O53" s="50">
        <f t="shared" si="12"/>
        <v>0.34225914737122165</v>
      </c>
      <c r="P53" s="50" t="str">
        <f t="shared" si="13"/>
        <v/>
      </c>
      <c r="Q53" s="50" t="str">
        <f t="shared" si="14"/>
        <v/>
      </c>
      <c r="R53" s="50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59" customFormat="1" ht="14.25">
      <c r="A54" s="69"/>
      <c r="B54" s="61"/>
      <c r="C54" s="60"/>
      <c r="D54" s="62" t="s">
        <v>57</v>
      </c>
      <c r="E54" s="63">
        <f>SUM(E52:E53)</f>
        <v>32507.970000000001</v>
      </c>
      <c r="F54" s="63">
        <f>SUM(F52:F53)</f>
        <v>66470.800000000003</v>
      </c>
      <c r="G54" s="63">
        <f>SUM(G52:G53)</f>
        <v>31900</v>
      </c>
      <c r="H54" s="63">
        <f>SUM(H52:H53)</f>
        <v>5600</v>
      </c>
      <c r="I54" s="63">
        <f>SUM(I52:I53)</f>
        <v>30741.100000000002</v>
      </c>
      <c r="J54" s="63">
        <f>SUM(J52:J53)</f>
        <v>2248.0799999999999</v>
      </c>
      <c r="K54" s="63">
        <f t="shared" si="16"/>
        <v>-1766.869999999999</v>
      </c>
      <c r="L54" s="63">
        <f t="shared" si="9"/>
        <v>-1158.8999999999978</v>
      </c>
      <c r="M54" s="63">
        <f t="shared" si="17"/>
        <v>-35729.699999999997</v>
      </c>
      <c r="N54" s="63">
        <f t="shared" si="18"/>
        <v>-3351.9200000000001</v>
      </c>
      <c r="O54" s="64">
        <f t="shared" si="12"/>
        <v>0.94564809798950844</v>
      </c>
      <c r="P54" s="64">
        <f t="shared" si="13"/>
        <v>0.40144285714285716</v>
      </c>
      <c r="Q54" s="64">
        <f t="shared" si="14"/>
        <v>0.96367084639498435</v>
      </c>
      <c r="R54" s="64">
        <f t="shared" si="15"/>
        <v>0.46247525229123165</v>
      </c>
      <c r="S54" s="59"/>
      <c r="T54" s="59"/>
      <c r="U54" s="59"/>
      <c r="V54" s="59"/>
      <c r="W54" s="59"/>
      <c r="X54" s="59"/>
      <c r="Y54" s="59"/>
      <c r="Z54" s="59"/>
      <c r="AA54" s="59"/>
    </row>
    <row r="55" ht="17.25">
      <c r="A55" s="43" t="s">
        <v>117</v>
      </c>
      <c r="B55" s="44" t="s">
        <v>118</v>
      </c>
      <c r="C55" s="45" t="s">
        <v>119</v>
      </c>
      <c r="D55" s="58" t="s">
        <v>120</v>
      </c>
      <c r="E55" s="47">
        <v>22307.529999999999</v>
      </c>
      <c r="F55" s="47">
        <v>24461.700000000001</v>
      </c>
      <c r="G55" s="47">
        <v>12243.300000000001</v>
      </c>
      <c r="H55" s="47">
        <v>352.69999999999999</v>
      </c>
      <c r="I55" s="47">
        <v>38965.700000000004</v>
      </c>
      <c r="J55" s="47">
        <v>67.289999999999992</v>
      </c>
      <c r="K55" s="48">
        <f t="shared" si="16"/>
        <v>16658.170000000006</v>
      </c>
      <c r="L55" s="48">
        <f t="shared" si="9"/>
        <v>26722.400000000001</v>
      </c>
      <c r="M55" s="48">
        <f t="shared" si="17"/>
        <v>14504.000000000004</v>
      </c>
      <c r="N55" s="48">
        <f t="shared" si="18"/>
        <v>-285.40999999999997</v>
      </c>
      <c r="O55" s="82">
        <f t="shared" si="12"/>
        <v>1.7467509849813048</v>
      </c>
      <c r="P55" s="82">
        <f t="shared" si="13"/>
        <v>0.19078537000283524</v>
      </c>
      <c r="Q55" s="82">
        <f t="shared" si="14"/>
        <v>3.1826141644817985</v>
      </c>
      <c r="R55" s="50">
        <f t="shared" si="15"/>
        <v>1.5929269020550494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3"/>
      <c r="B56" s="44"/>
      <c r="C56" s="45" t="s">
        <v>121</v>
      </c>
      <c r="D56" s="58" t="s">
        <v>122</v>
      </c>
      <c r="E56" s="47">
        <v>26680.959999999999</v>
      </c>
      <c r="F56" s="47">
        <v>50550.300000000003</v>
      </c>
      <c r="G56" s="47">
        <v>7100</v>
      </c>
      <c r="H56" s="47">
        <v>1700</v>
      </c>
      <c r="I56" s="47">
        <v>18636.799999999999</v>
      </c>
      <c r="J56" s="47">
        <v>5588.4200000000001</v>
      </c>
      <c r="K56" s="48">
        <f t="shared" si="16"/>
        <v>-8044.1599999999999</v>
      </c>
      <c r="L56" s="48">
        <f t="shared" si="9"/>
        <v>11536.799999999999</v>
      </c>
      <c r="M56" s="48">
        <f t="shared" si="17"/>
        <v>-31913.500000000004</v>
      </c>
      <c r="N56" s="48">
        <f t="shared" si="18"/>
        <v>3888.4200000000001</v>
      </c>
      <c r="O56" s="82">
        <f t="shared" si="12"/>
        <v>0.69850560099786518</v>
      </c>
      <c r="P56" s="82">
        <f t="shared" si="13"/>
        <v>3.2873058823529413</v>
      </c>
      <c r="Q56" s="82">
        <f t="shared" si="14"/>
        <v>2.6249014084507043</v>
      </c>
      <c r="R56" s="50">
        <f t="shared" si="15"/>
        <v>0.36867832634029862</v>
      </c>
      <c r="S56" s="1"/>
      <c r="T56" s="1"/>
      <c r="U56" s="1"/>
      <c r="V56" s="1"/>
      <c r="W56" s="1"/>
      <c r="X56" s="1"/>
      <c r="Y56" s="1"/>
      <c r="Z56" s="1"/>
      <c r="AA56" s="1"/>
    </row>
    <row r="57" s="59" customFormat="1" ht="14.25">
      <c r="A57" s="60"/>
      <c r="B57" s="61"/>
      <c r="C57" s="60"/>
      <c r="D57" s="62" t="s">
        <v>57</v>
      </c>
      <c r="E57" s="63">
        <f>SUBTOTAL(9,E55:E56)</f>
        <v>48988.489999999998</v>
      </c>
      <c r="F57" s="63">
        <f>SUBTOTAL(9,F55:F56)</f>
        <v>75012</v>
      </c>
      <c r="G57" s="63">
        <f>SUBTOTAL(9,G55:G56)</f>
        <v>19343.300000000003</v>
      </c>
      <c r="H57" s="63">
        <f>SUBTOTAL(9,H55:H56)</f>
        <v>2052.6999999999998</v>
      </c>
      <c r="I57" s="63">
        <f>SUBTOTAL(9,I55:I56)</f>
        <v>57602.5</v>
      </c>
      <c r="J57" s="63">
        <f>SUBTOTAL(9,J55:J56)</f>
        <v>5655.71</v>
      </c>
      <c r="K57" s="63">
        <f t="shared" si="16"/>
        <v>8614.010000000002</v>
      </c>
      <c r="L57" s="63">
        <f t="shared" si="9"/>
        <v>38259.199999999997</v>
      </c>
      <c r="M57" s="63">
        <f t="shared" si="17"/>
        <v>-17409.5</v>
      </c>
      <c r="N57" s="63">
        <f t="shared" si="18"/>
        <v>3603.0100000000002</v>
      </c>
      <c r="O57" s="64">
        <f t="shared" si="12"/>
        <v>1.1758374263015661</v>
      </c>
      <c r="P57" s="64">
        <f t="shared" si="13"/>
        <v>2.755254055634043</v>
      </c>
      <c r="Q57" s="64">
        <f t="shared" si="14"/>
        <v>2.977904494062543</v>
      </c>
      <c r="R57" s="64">
        <f t="shared" si="15"/>
        <v>0.76791046765850801</v>
      </c>
      <c r="S57" s="59"/>
      <c r="T57" s="59"/>
      <c r="U57" s="59"/>
      <c r="V57" s="59"/>
      <c r="W57" s="59"/>
      <c r="X57" s="59"/>
      <c r="Y57" s="59"/>
      <c r="Z57" s="59"/>
      <c r="AA57" s="59"/>
    </row>
    <row r="58" ht="17.25">
      <c r="A58" s="68"/>
      <c r="B58" s="44" t="s">
        <v>123</v>
      </c>
      <c r="C58" s="45" t="s">
        <v>124</v>
      </c>
      <c r="D58" s="70" t="s">
        <v>125</v>
      </c>
      <c r="E58" s="48">
        <v>182.05000000000001</v>
      </c>
      <c r="F58" s="48">
        <v>30.699999999999999</v>
      </c>
      <c r="G58" s="48">
        <v>30.699999999999999</v>
      </c>
      <c r="H58" s="48">
        <v>0</v>
      </c>
      <c r="I58" s="48">
        <v>1770.6999999999998</v>
      </c>
      <c r="J58" s="48">
        <v>63.93</v>
      </c>
      <c r="K58" s="48">
        <f t="shared" si="16"/>
        <v>1588.6499999999999</v>
      </c>
      <c r="L58" s="48">
        <f t="shared" si="9"/>
        <v>1739.9999999999998</v>
      </c>
      <c r="M58" s="48">
        <f t="shared" si="17"/>
        <v>1739.9999999999998</v>
      </c>
      <c r="N58" s="48">
        <f t="shared" si="18"/>
        <v>63.93</v>
      </c>
      <c r="O58" s="50">
        <f t="shared" si="12"/>
        <v>9.726448777808292</v>
      </c>
      <c r="P58" s="50" t="str">
        <f t="shared" si="13"/>
        <v/>
      </c>
      <c r="Q58" s="50">
        <f t="shared" si="14"/>
        <v>57.67752442996742</v>
      </c>
      <c r="R58" s="50">
        <f t="shared" si="15"/>
        <v>57.67752442996742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8"/>
      <c r="B59" s="44"/>
      <c r="C59" s="45" t="s">
        <v>89</v>
      </c>
      <c r="D59" s="58" t="s">
        <v>126</v>
      </c>
      <c r="E59" s="48">
        <v>652.05999999999995</v>
      </c>
      <c r="F59" s="48">
        <v>26</v>
      </c>
      <c r="G59" s="48">
        <v>26</v>
      </c>
      <c r="H59" s="48">
        <v>0</v>
      </c>
      <c r="I59" s="48">
        <v>1539.8399999999999</v>
      </c>
      <c r="J59" s="48">
        <v>0</v>
      </c>
      <c r="K59" s="48">
        <f t="shared" si="16"/>
        <v>887.77999999999997</v>
      </c>
      <c r="L59" s="48">
        <f t="shared" si="9"/>
        <v>1513.8399999999999</v>
      </c>
      <c r="M59" s="48">
        <f t="shared" si="17"/>
        <v>1513.8399999999999</v>
      </c>
      <c r="N59" s="48">
        <f t="shared" si="18"/>
        <v>0</v>
      </c>
      <c r="O59" s="50">
        <f t="shared" si="12"/>
        <v>2.3615004754163729</v>
      </c>
      <c r="P59" s="50" t="str">
        <f t="shared" si="13"/>
        <v/>
      </c>
      <c r="Q59" s="50">
        <f t="shared" si="14"/>
        <v>59.224615384615383</v>
      </c>
      <c r="R59" s="83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8"/>
      <c r="B60" s="44"/>
      <c r="C60" s="45" t="s">
        <v>53</v>
      </c>
      <c r="D60" s="58" t="s">
        <v>54</v>
      </c>
      <c r="E60" s="47">
        <v>352.19999999999999</v>
      </c>
      <c r="F60" s="47">
        <v>371</v>
      </c>
      <c r="G60" s="47">
        <v>371</v>
      </c>
      <c r="H60" s="47">
        <v>0</v>
      </c>
      <c r="I60" s="47">
        <v>0</v>
      </c>
      <c r="J60" s="47">
        <v>0</v>
      </c>
      <c r="K60" s="48">
        <f t="shared" si="16"/>
        <v>-352.19999999999999</v>
      </c>
      <c r="L60" s="48">
        <f t="shared" si="9"/>
        <v>-371</v>
      </c>
      <c r="M60" s="48">
        <f t="shared" si="17"/>
        <v>-371</v>
      </c>
      <c r="N60" s="48">
        <f t="shared" si="18"/>
        <v>0</v>
      </c>
      <c r="O60" s="50">
        <f t="shared" si="12"/>
        <v>0</v>
      </c>
      <c r="P60" s="50" t="str">
        <f t="shared" si="13"/>
        <v/>
      </c>
      <c r="Q60" s="50">
        <f t="shared" si="14"/>
        <v>0</v>
      </c>
      <c r="R60" s="50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8"/>
      <c r="B61" s="44"/>
      <c r="C61" s="45" t="s">
        <v>127</v>
      </c>
      <c r="D61" s="58" t="s">
        <v>128</v>
      </c>
      <c r="E61" s="48">
        <v>49704.250000000233</v>
      </c>
      <c r="F61" s="48">
        <v>8722.7000000000007</v>
      </c>
      <c r="G61" s="48">
        <v>1189.5</v>
      </c>
      <c r="H61" s="48">
        <v>214.80000000000001</v>
      </c>
      <c r="I61" s="48">
        <v>44341.010000000751</v>
      </c>
      <c r="J61" s="48">
        <v>7575.2599999999929</v>
      </c>
      <c r="K61" s="48">
        <f t="shared" si="16"/>
        <v>-5363.2399999994814</v>
      </c>
      <c r="L61" s="48">
        <f t="shared" si="9"/>
        <v>43151.510000000751</v>
      </c>
      <c r="M61" s="48">
        <f t="shared" si="17"/>
        <v>35618.310000000754</v>
      </c>
      <c r="N61" s="48">
        <f t="shared" si="18"/>
        <v>7360.4599999999928</v>
      </c>
      <c r="O61" s="50">
        <f t="shared" si="12"/>
        <v>0.89209695347984419</v>
      </c>
      <c r="P61" s="50">
        <f t="shared" si="13"/>
        <v>35.266573556796985</v>
      </c>
      <c r="Q61" s="50">
        <f t="shared" si="14"/>
        <v>37.277015552753888</v>
      </c>
      <c r="R61" s="50">
        <f t="shared" si="15"/>
        <v>5.0834042211701362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8"/>
      <c r="B62" s="44"/>
      <c r="C62" s="45" t="s">
        <v>55</v>
      </c>
      <c r="D62" s="58" t="s">
        <v>56</v>
      </c>
      <c r="E62" s="48">
        <v>59841.420000000013</v>
      </c>
      <c r="F62" s="48">
        <v>103985.40000000005</v>
      </c>
      <c r="G62" s="48">
        <v>45516.799999999959</v>
      </c>
      <c r="H62" s="48">
        <v>8820.5999999999985</v>
      </c>
      <c r="I62" s="48">
        <v>85193.960000000094</v>
      </c>
      <c r="J62" s="48">
        <v>5015.2700000000032</v>
      </c>
      <c r="K62" s="48">
        <f t="shared" si="16"/>
        <v>25352.540000000081</v>
      </c>
      <c r="L62" s="48">
        <f t="shared" si="9"/>
        <v>39677.160000000134</v>
      </c>
      <c r="M62" s="48">
        <f t="shared" si="17"/>
        <v>-18791.439999999959</v>
      </c>
      <c r="N62" s="48">
        <f t="shared" si="18"/>
        <v>-3805.3299999999954</v>
      </c>
      <c r="O62" s="50">
        <f t="shared" si="12"/>
        <v>1.4236620721901332</v>
      </c>
      <c r="P62" s="50">
        <f t="shared" si="13"/>
        <v>0.56858603723102785</v>
      </c>
      <c r="Q62" s="50">
        <f t="shared" si="14"/>
        <v>1.871703634701916</v>
      </c>
      <c r="R62" s="50">
        <f t="shared" si="15"/>
        <v>0.8192877076974272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8"/>
      <c r="B63" s="44"/>
      <c r="C63" s="45" t="s">
        <v>129</v>
      </c>
      <c r="D63" s="58" t="s">
        <v>130</v>
      </c>
      <c r="E63" s="48">
        <v>-220.83000000000001</v>
      </c>
      <c r="F63" s="48">
        <v>0</v>
      </c>
      <c r="G63" s="48">
        <v>0</v>
      </c>
      <c r="H63" s="48">
        <v>0</v>
      </c>
      <c r="I63" s="48">
        <v>154.43000000000001</v>
      </c>
      <c r="J63" s="48">
        <v>-223.74999999999997</v>
      </c>
      <c r="K63" s="48">
        <f t="shared" si="16"/>
        <v>375.25999999999999</v>
      </c>
      <c r="L63" s="48">
        <f t="shared" si="9"/>
        <v>154.43000000000001</v>
      </c>
      <c r="M63" s="48">
        <f t="shared" si="17"/>
        <v>154.43000000000001</v>
      </c>
      <c r="N63" s="48">
        <f t="shared" si="18"/>
        <v>-223.74999999999997</v>
      </c>
      <c r="O63" s="50">
        <f t="shared" si="12"/>
        <v>-0.69931621609382777</v>
      </c>
      <c r="P63" s="50" t="str">
        <f t="shared" si="13"/>
        <v/>
      </c>
      <c r="Q63" s="50" t="str">
        <f t="shared" si="14"/>
        <v/>
      </c>
      <c r="R63" s="50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8"/>
      <c r="B64" s="44"/>
      <c r="C64" s="45" t="s">
        <v>131</v>
      </c>
      <c r="D64" s="58" t="s">
        <v>132</v>
      </c>
      <c r="E64" s="48">
        <v>421.73000000000002</v>
      </c>
      <c r="F64" s="48">
        <v>0</v>
      </c>
      <c r="G64" s="48">
        <v>0</v>
      </c>
      <c r="H64" s="48">
        <v>0</v>
      </c>
      <c r="I64" s="48">
        <v>39162.369999999995</v>
      </c>
      <c r="J64" s="48">
        <v>68.409999999999997</v>
      </c>
      <c r="K64" s="48">
        <f t="shared" si="16"/>
        <v>38740.639999999992</v>
      </c>
      <c r="L64" s="48">
        <f t="shared" si="9"/>
        <v>39162.369999999995</v>
      </c>
      <c r="M64" s="48">
        <f t="shared" si="17"/>
        <v>39162.369999999995</v>
      </c>
      <c r="N64" s="48">
        <f t="shared" si="18"/>
        <v>68.409999999999997</v>
      </c>
      <c r="O64" s="50">
        <f t="shared" si="12"/>
        <v>92.861238232992662</v>
      </c>
      <c r="P64" s="50" t="str">
        <f t="shared" si="13"/>
        <v/>
      </c>
      <c r="Q64" s="50" t="str">
        <f t="shared" si="14"/>
        <v/>
      </c>
      <c r="R64" s="50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8"/>
      <c r="B65" s="44"/>
      <c r="C65" s="45" t="s">
        <v>133</v>
      </c>
      <c r="D65" s="58" t="s">
        <v>134</v>
      </c>
      <c r="E65" s="48">
        <v>619.55000000000007</v>
      </c>
      <c r="F65" s="48">
        <v>0</v>
      </c>
      <c r="G65" s="48">
        <v>0</v>
      </c>
      <c r="H65" s="48">
        <v>0</v>
      </c>
      <c r="I65" s="48">
        <v>6002.4700000000003</v>
      </c>
      <c r="J65" s="48">
        <v>0</v>
      </c>
      <c r="K65" s="48">
        <f t="shared" si="16"/>
        <v>5382.9200000000001</v>
      </c>
      <c r="L65" s="48">
        <f t="shared" si="9"/>
        <v>6002.4700000000003</v>
      </c>
      <c r="M65" s="48">
        <f t="shared" si="17"/>
        <v>6002.4700000000003</v>
      </c>
      <c r="N65" s="48">
        <f t="shared" si="18"/>
        <v>0</v>
      </c>
      <c r="O65" s="50">
        <f t="shared" si="12"/>
        <v>9.6884351545476548</v>
      </c>
      <c r="P65" s="50" t="str">
        <f t="shared" si="13"/>
        <v/>
      </c>
      <c r="Q65" s="50" t="str">
        <f t="shared" si="14"/>
        <v/>
      </c>
      <c r="R65" s="50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59" customFormat="1" ht="15">
      <c r="A66" s="69"/>
      <c r="B66" s="61"/>
      <c r="C66" s="60"/>
      <c r="D66" s="62" t="s">
        <v>57</v>
      </c>
      <c r="E66" s="63">
        <f>SUM(E58:E65)</f>
        <v>111552.43000000024</v>
      </c>
      <c r="F66" s="63">
        <f>SUM(F58:F65)</f>
        <v>113135.80000000005</v>
      </c>
      <c r="G66" s="63">
        <f>SUM(G58:G65)</f>
        <v>47133.999999999956</v>
      </c>
      <c r="H66" s="63">
        <f>SUM(H58:H65)</f>
        <v>9035.3999999999978</v>
      </c>
      <c r="I66" s="63">
        <f>SUM(I58:I65)</f>
        <v>178164.78000000084</v>
      </c>
      <c r="J66" s="63">
        <f>SUM(J58:J65)</f>
        <v>12499.119999999995</v>
      </c>
      <c r="K66" s="63">
        <f t="shared" si="16"/>
        <v>66612.350000000602</v>
      </c>
      <c r="L66" s="63">
        <f t="shared" si="9"/>
        <v>131030.78000000089</v>
      </c>
      <c r="M66" s="63">
        <f t="shared" si="17"/>
        <v>65028.980000000796</v>
      </c>
      <c r="N66" s="63">
        <f t="shared" si="18"/>
        <v>3463.7199999999975</v>
      </c>
      <c r="O66" s="64">
        <f t="shared" si="12"/>
        <v>1.5971393899711595</v>
      </c>
      <c r="P66" s="64">
        <f t="shared" si="13"/>
        <v>1.3833499347012859</v>
      </c>
      <c r="Q66" s="64">
        <f t="shared" si="14"/>
        <v>3.779963083973374</v>
      </c>
      <c r="R66" s="64">
        <f t="shared" si="15"/>
        <v>1.5747869374680761</v>
      </c>
      <c r="S66" s="59"/>
      <c r="T66" s="59"/>
      <c r="U66" s="59"/>
      <c r="V66" s="59"/>
      <c r="W66" s="59"/>
      <c r="X66" s="59"/>
      <c r="Y66" s="59"/>
      <c r="Z66" s="59"/>
      <c r="AA66" s="59"/>
    </row>
    <row r="67" s="36" customFormat="1" ht="36.75" customHeight="1">
      <c r="A67" s="84"/>
      <c r="B67" s="85"/>
      <c r="C67" s="86"/>
      <c r="D67" s="87" t="s">
        <v>135</v>
      </c>
      <c r="E67" s="56">
        <f>E5+E17</f>
        <v>11399509.949850747</v>
      </c>
      <c r="F67" s="56">
        <f>F5+F17</f>
        <v>35608317.600000001</v>
      </c>
      <c r="G67" s="56">
        <f>G5+G17</f>
        <v>14034306.100000001</v>
      </c>
      <c r="H67" s="56">
        <f>H5+H17</f>
        <v>2610125.7999999998</v>
      </c>
      <c r="I67" s="56">
        <f>I5+I17</f>
        <v>12470639.650000002</v>
      </c>
      <c r="J67" s="56">
        <f>J5+J17</f>
        <v>697559.69999999995</v>
      </c>
      <c r="K67" s="56">
        <f t="shared" si="16"/>
        <v>1071129.7001492549</v>
      </c>
      <c r="L67" s="56">
        <f t="shared" si="9"/>
        <v>-1563666.4499999993</v>
      </c>
      <c r="M67" s="56">
        <f t="shared" si="17"/>
        <v>-23137677.949999999</v>
      </c>
      <c r="N67" s="56">
        <f t="shared" si="18"/>
        <v>-1912566.0999999999</v>
      </c>
      <c r="O67" s="42">
        <f t="shared" si="12"/>
        <v>1.0939627847917515</v>
      </c>
      <c r="P67" s="42">
        <f t="shared" si="13"/>
        <v>0.26725137156224427</v>
      </c>
      <c r="Q67" s="42">
        <f t="shared" si="14"/>
        <v>0.88858256055851603</v>
      </c>
      <c r="R67" s="42">
        <f t="shared" si="15"/>
        <v>0.35021704170600865</v>
      </c>
      <c r="S67" s="36"/>
      <c r="T67" s="36"/>
      <c r="U67" s="36"/>
      <c r="V67" s="36"/>
      <c r="W67" s="36"/>
      <c r="X67" s="36"/>
      <c r="Y67" s="36"/>
      <c r="Z67" s="36"/>
      <c r="AA67" s="36"/>
    </row>
    <row r="68" s="36" customFormat="1">
      <c r="A68" s="88"/>
      <c r="B68" s="89"/>
      <c r="C68" s="39"/>
      <c r="D68" s="55" t="s">
        <v>136</v>
      </c>
      <c r="E68" s="56">
        <f>SUM(E69:E77)</f>
        <v>12103633.760000002</v>
      </c>
      <c r="F68" s="56">
        <f>SUM(F69:F77)</f>
        <v>26278850.75</v>
      </c>
      <c r="G68" s="56">
        <f>SUM(G69:G77)</f>
        <v>12487220.619999999</v>
      </c>
      <c r="H68" s="56">
        <f>SUM(H69:H77)</f>
        <v>1771004.7799999998</v>
      </c>
      <c r="I68" s="56">
        <f>SUM(I69:I77)</f>
        <v>12523210.839999998</v>
      </c>
      <c r="J68" s="56">
        <f>SUM(J69:J77)</f>
        <v>1763359.95</v>
      </c>
      <c r="K68" s="56">
        <f t="shared" si="16"/>
        <v>419577.07999999635</v>
      </c>
      <c r="L68" s="56">
        <f t="shared" si="9"/>
        <v>35990.219999998808</v>
      </c>
      <c r="M68" s="56">
        <f t="shared" si="17"/>
        <v>-13755639.910000002</v>
      </c>
      <c r="N68" s="56">
        <f t="shared" si="18"/>
        <v>-7644.8299999998417</v>
      </c>
      <c r="O68" s="42">
        <f t="shared" si="12"/>
        <v>1.0346653813490798</v>
      </c>
      <c r="P68" s="42">
        <f t="shared" si="13"/>
        <v>0.99568333745547555</v>
      </c>
      <c r="Q68" s="42">
        <f t="shared" si="14"/>
        <v>1.0028821641817038</v>
      </c>
      <c r="R68" s="42">
        <f t="shared" si="15"/>
        <v>0.47655093288278588</v>
      </c>
      <c r="S68" s="36"/>
      <c r="T68" s="36"/>
      <c r="U68" s="36"/>
      <c r="V68" s="36"/>
      <c r="W68" s="36"/>
      <c r="X68" s="36"/>
      <c r="Y68" s="36"/>
      <c r="Z68" s="36"/>
      <c r="AA68" s="36"/>
    </row>
    <row r="69" ht="22.5">
      <c r="A69" s="43"/>
      <c r="B69" s="44"/>
      <c r="C69" s="45" t="s">
        <v>137</v>
      </c>
      <c r="D69" s="90" t="s">
        <v>138</v>
      </c>
      <c r="E69" s="47">
        <v>217715.60000000001</v>
      </c>
      <c r="F69" s="48">
        <v>415518.29999999999</v>
      </c>
      <c r="G69" s="48">
        <v>265314.70000000001</v>
      </c>
      <c r="H69" s="48">
        <v>0</v>
      </c>
      <c r="I69" s="47">
        <v>299329.59999999998</v>
      </c>
      <c r="J69" s="47">
        <v>0</v>
      </c>
      <c r="K69" s="48">
        <f t="shared" si="16"/>
        <v>81613.999999999971</v>
      </c>
      <c r="L69" s="48">
        <f t="shared" si="9"/>
        <v>34014.899999999965</v>
      </c>
      <c r="M69" s="48">
        <f t="shared" si="17"/>
        <v>-116188.70000000001</v>
      </c>
      <c r="N69" s="48">
        <f t="shared" si="18"/>
        <v>0</v>
      </c>
      <c r="O69" s="50">
        <f t="shared" si="12"/>
        <v>1.3748651911025207</v>
      </c>
      <c r="P69" s="50" t="str">
        <f t="shared" si="13"/>
        <v/>
      </c>
      <c r="Q69" s="50">
        <f t="shared" si="14"/>
        <v>1.1282058626981466</v>
      </c>
      <c r="R69" s="50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3"/>
      <c r="B70" s="44"/>
      <c r="C70" s="45" t="s">
        <v>139</v>
      </c>
      <c r="D70" s="90" t="s">
        <v>140</v>
      </c>
      <c r="E70" s="47">
        <v>2027137.5000000002</v>
      </c>
      <c r="F70" s="48">
        <v>6681476.2000000002</v>
      </c>
      <c r="G70" s="48">
        <v>1283259.6699999997</v>
      </c>
      <c r="H70" s="48">
        <v>6506.5</v>
      </c>
      <c r="I70" s="47">
        <v>1283259.6699999997</v>
      </c>
      <c r="J70" s="47">
        <v>6506.5</v>
      </c>
      <c r="K70" s="48">
        <f t="shared" si="16"/>
        <v>-743877.83000000054</v>
      </c>
      <c r="L70" s="48">
        <f t="shared" si="9"/>
        <v>0</v>
      </c>
      <c r="M70" s="48">
        <f t="shared" si="17"/>
        <v>-5398216.5300000003</v>
      </c>
      <c r="N70" s="48">
        <f t="shared" si="18"/>
        <v>0</v>
      </c>
      <c r="O70" s="50">
        <f t="shared" si="12"/>
        <v>0.63304026983862693</v>
      </c>
      <c r="P70" s="50">
        <f t="shared" si="13"/>
        <v>1</v>
      </c>
      <c r="Q70" s="50">
        <f t="shared" si="14"/>
        <v>1</v>
      </c>
      <c r="R70" s="50">
        <f t="shared" si="15"/>
        <v>0.19206229755035267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3"/>
      <c r="B71" s="44"/>
      <c r="C71" s="45" t="s">
        <v>141</v>
      </c>
      <c r="D71" s="90" t="s">
        <v>142</v>
      </c>
      <c r="E71" s="47">
        <v>7368278.2000000002</v>
      </c>
      <c r="F71" s="48">
        <v>15931150.83</v>
      </c>
      <c r="G71" s="48">
        <v>8832719.7300000004</v>
      </c>
      <c r="H71" s="47">
        <v>1696912.7699999998</v>
      </c>
      <c r="I71" s="47">
        <v>8832719.7300000004</v>
      </c>
      <c r="J71" s="47">
        <v>1696912.7699999998</v>
      </c>
      <c r="K71" s="48">
        <f t="shared" si="16"/>
        <v>1464441.5300000003</v>
      </c>
      <c r="L71" s="48">
        <f t="shared" si="9"/>
        <v>0</v>
      </c>
      <c r="M71" s="48">
        <f t="shared" si="17"/>
        <v>-7098431.0999999996</v>
      </c>
      <c r="N71" s="48">
        <f t="shared" si="18"/>
        <v>0</v>
      </c>
      <c r="O71" s="50">
        <f t="shared" si="12"/>
        <v>1.1987494893990296</v>
      </c>
      <c r="P71" s="50">
        <f t="shared" si="13"/>
        <v>1</v>
      </c>
      <c r="Q71" s="50">
        <f t="shared" si="14"/>
        <v>1</v>
      </c>
      <c r="R71" s="50">
        <f t="shared" si="15"/>
        <v>0.5544307391382598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3"/>
      <c r="B72" s="44"/>
      <c r="C72" s="45" t="s">
        <v>143</v>
      </c>
      <c r="D72" s="91" t="s">
        <v>144</v>
      </c>
      <c r="E72" s="47">
        <v>1922289.46</v>
      </c>
      <c r="F72" s="48">
        <v>3244060.8199999998</v>
      </c>
      <c r="G72" s="48">
        <v>2099281.9199999999</v>
      </c>
      <c r="H72" s="48">
        <v>67585.509999999995</v>
      </c>
      <c r="I72" s="47">
        <v>2099281.9199999999</v>
      </c>
      <c r="J72" s="47">
        <v>67585.509999999995</v>
      </c>
      <c r="K72" s="48">
        <f t="shared" si="16"/>
        <v>176992.45999999996</v>
      </c>
      <c r="L72" s="48">
        <f t="shared" si="9"/>
        <v>0</v>
      </c>
      <c r="M72" s="48">
        <f t="shared" si="17"/>
        <v>-1144778.8999999999</v>
      </c>
      <c r="N72" s="48">
        <f t="shared" si="18"/>
        <v>0</v>
      </c>
      <c r="O72" s="50">
        <f t="shared" si="12"/>
        <v>1.0920737816457673</v>
      </c>
      <c r="P72" s="50">
        <f t="shared" si="13"/>
        <v>1</v>
      </c>
      <c r="Q72" s="50">
        <f t="shared" si="14"/>
        <v>1</v>
      </c>
      <c r="R72" s="50">
        <f t="shared" si="15"/>
        <v>0.64711546314350543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3"/>
      <c r="B73" s="44"/>
      <c r="C73" s="45" t="s">
        <v>145</v>
      </c>
      <c r="D73" s="91" t="s">
        <v>146</v>
      </c>
      <c r="E73" s="47">
        <v>446.21999999999997</v>
      </c>
      <c r="F73" s="47">
        <v>0</v>
      </c>
      <c r="G73" s="92">
        <v>0</v>
      </c>
      <c r="H73" s="47">
        <v>0</v>
      </c>
      <c r="I73" s="47">
        <v>7164.4099999999999</v>
      </c>
      <c r="J73" s="47">
        <v>4.5499999999999998</v>
      </c>
      <c r="K73" s="48">
        <f t="shared" si="16"/>
        <v>6718.1899999999996</v>
      </c>
      <c r="L73" s="48">
        <f t="shared" si="9"/>
        <v>7164.4099999999999</v>
      </c>
      <c r="M73" s="48">
        <f t="shared" si="17"/>
        <v>7164.4099999999999</v>
      </c>
      <c r="N73" s="48">
        <f t="shared" si="18"/>
        <v>4.5499999999999998</v>
      </c>
      <c r="O73" s="83">
        <f t="shared" si="12"/>
        <v>16.055779660257272</v>
      </c>
      <c r="P73" s="50" t="str">
        <f t="shared" si="13"/>
        <v/>
      </c>
      <c r="Q73" s="50" t="str">
        <f t="shared" si="14"/>
        <v/>
      </c>
      <c r="R73" s="50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3"/>
      <c r="B74" s="44"/>
      <c r="C74" s="45" t="s">
        <v>147</v>
      </c>
      <c r="D74" s="91" t="s">
        <v>148</v>
      </c>
      <c r="E74" s="47">
        <v>612240.07999999996</v>
      </c>
      <c r="F74" s="47">
        <v>0</v>
      </c>
      <c r="G74" s="47">
        <v>0</v>
      </c>
      <c r="H74" s="47">
        <v>0</v>
      </c>
      <c r="I74" s="47">
        <v>44836.290000000001</v>
      </c>
      <c r="J74" s="47">
        <v>0</v>
      </c>
      <c r="K74" s="48">
        <f t="shared" si="16"/>
        <v>-567403.78999999992</v>
      </c>
      <c r="L74" s="48">
        <f t="shared" ref="L74:L78" si="19">I74-G74</f>
        <v>44836.290000000001</v>
      </c>
      <c r="M74" s="48">
        <f t="shared" si="17"/>
        <v>44836.290000000001</v>
      </c>
      <c r="N74" s="48">
        <f t="shared" si="18"/>
        <v>0</v>
      </c>
      <c r="O74" s="50">
        <f t="shared" ref="O74:O78" si="20">IFERROR(I74/E74,"")</f>
        <v>0.073233183296330426</v>
      </c>
      <c r="P74" s="50" t="str">
        <f t="shared" ref="P74:P78" si="21">IFERROR(J74/H74,"")</f>
        <v/>
      </c>
      <c r="Q74" s="50" t="str">
        <f t="shared" ref="Q74:Q78" si="22">IFERROR(I74/G74,"")</f>
        <v/>
      </c>
      <c r="R74" s="50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hidden="1" customHeight="1">
      <c r="A75" s="37"/>
      <c r="B75" s="38"/>
      <c r="C75" s="45" t="s">
        <v>149</v>
      </c>
      <c r="D75" s="93" t="s">
        <v>150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2">
        <f t="shared" si="16"/>
        <v>0</v>
      </c>
      <c r="L75" s="52">
        <f t="shared" si="19"/>
        <v>0</v>
      </c>
      <c r="M75" s="52">
        <f t="shared" si="17"/>
        <v>0</v>
      </c>
      <c r="N75" s="52">
        <f t="shared" si="18"/>
        <v>0</v>
      </c>
      <c r="O75" s="94" t="str">
        <f t="shared" si="20"/>
        <v/>
      </c>
      <c r="P75" s="50" t="str">
        <f t="shared" si="21"/>
        <v/>
      </c>
      <c r="Q75" s="50" t="str">
        <f t="shared" si="22"/>
        <v/>
      </c>
      <c r="R75" s="50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3"/>
      <c r="B76" s="44"/>
      <c r="C76" s="45" t="s">
        <v>151</v>
      </c>
      <c r="D76" s="95" t="s">
        <v>152</v>
      </c>
      <c r="E76" s="47">
        <v>80740.350000000006</v>
      </c>
      <c r="F76" s="47">
        <v>6644.5999999999995</v>
      </c>
      <c r="G76" s="47">
        <v>6644.5999999999995</v>
      </c>
      <c r="H76" s="47">
        <v>0</v>
      </c>
      <c r="I76" s="47">
        <v>26552.18</v>
      </c>
      <c r="J76" s="47">
        <v>0</v>
      </c>
      <c r="K76" s="48">
        <f t="shared" si="16"/>
        <v>-54188.170000000006</v>
      </c>
      <c r="L76" s="48">
        <f t="shared" si="19"/>
        <v>19907.580000000002</v>
      </c>
      <c r="M76" s="48">
        <f t="shared" si="17"/>
        <v>19907.580000000002</v>
      </c>
      <c r="N76" s="48">
        <f t="shared" si="18"/>
        <v>0</v>
      </c>
      <c r="O76" s="50">
        <f t="shared" si="20"/>
        <v>0.3288588667252495</v>
      </c>
      <c r="P76" s="50" t="str">
        <f t="shared" si="21"/>
        <v/>
      </c>
      <c r="Q76" s="50">
        <f t="shared" si="22"/>
        <v>3.9960539385365563</v>
      </c>
      <c r="R76" s="50">
        <f t="shared" si="23"/>
        <v>3.9960539385365563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4"/>
      <c r="C77" s="45" t="s">
        <v>153</v>
      </c>
      <c r="D77" s="95" t="s">
        <v>154</v>
      </c>
      <c r="E77" s="47">
        <v>-125213.64999999999</v>
      </c>
      <c r="F77" s="47">
        <v>0</v>
      </c>
      <c r="G77" s="47">
        <v>0</v>
      </c>
      <c r="H77" s="47">
        <v>0</v>
      </c>
      <c r="I77" s="47">
        <v>-69932.959999999992</v>
      </c>
      <c r="J77" s="47">
        <v>-7649.3800000000001</v>
      </c>
      <c r="K77" s="48">
        <f t="shared" si="16"/>
        <v>55280.690000000002</v>
      </c>
      <c r="L77" s="48">
        <f t="shared" si="19"/>
        <v>-69932.959999999992</v>
      </c>
      <c r="M77" s="48">
        <f t="shared" si="17"/>
        <v>-69932.959999999992</v>
      </c>
      <c r="N77" s="48">
        <f t="shared" si="18"/>
        <v>-7649.3800000000001</v>
      </c>
      <c r="O77" s="50">
        <f t="shared" si="20"/>
        <v>0.55850907628681057</v>
      </c>
      <c r="P77" s="50" t="str">
        <f t="shared" si="21"/>
        <v/>
      </c>
      <c r="Q77" s="50" t="str">
        <f t="shared" si="22"/>
        <v/>
      </c>
      <c r="R77" s="50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6" customFormat="1" ht="22.5" customHeight="1">
      <c r="A78" s="96"/>
      <c r="B78" s="97"/>
      <c r="C78" s="98"/>
      <c r="D78" s="99" t="s">
        <v>155</v>
      </c>
      <c r="E78" s="56">
        <f>E67+E68</f>
        <v>23503143.709850751</v>
      </c>
      <c r="F78" s="56">
        <f>F67+F68</f>
        <v>61887168.350000001</v>
      </c>
      <c r="G78" s="56">
        <f>G67+G68</f>
        <v>26521526.719999999</v>
      </c>
      <c r="H78" s="56">
        <f>H67+H68</f>
        <v>4381130.5800000001</v>
      </c>
      <c r="I78" s="56">
        <f>I67+I68</f>
        <v>24993850.490000002</v>
      </c>
      <c r="J78" s="56">
        <f>J67+J68</f>
        <v>2460919.6499999999</v>
      </c>
      <c r="K78" s="56">
        <f t="shared" si="16"/>
        <v>1490706.7801492512</v>
      </c>
      <c r="L78" s="56">
        <f t="shared" si="19"/>
        <v>-1527676.2299999967</v>
      </c>
      <c r="M78" s="56">
        <f t="shared" si="17"/>
        <v>-36893317.859999999</v>
      </c>
      <c r="N78" s="56">
        <f t="shared" si="18"/>
        <v>-1920210.9300000002</v>
      </c>
      <c r="O78" s="42">
        <f t="shared" si="20"/>
        <v>1.0634258462847443</v>
      </c>
      <c r="P78" s="42">
        <f t="shared" si="21"/>
        <v>0.56170881124479055</v>
      </c>
      <c r="Q78" s="42">
        <f t="shared" si="22"/>
        <v>0.94239863164257553</v>
      </c>
      <c r="R78" s="42">
        <f t="shared" si="23"/>
        <v>0.40386159451743603</v>
      </c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100" t="s">
        <v>156</v>
      </c>
      <c r="B79" s="101" t="s">
        <v>157</v>
      </c>
      <c r="C79" s="102"/>
      <c r="D79" s="103"/>
      <c r="E79" s="104"/>
      <c r="F79" s="105"/>
      <c r="G79" s="105"/>
      <c r="H79" s="105"/>
      <c r="I79" s="106"/>
      <c r="J79" s="106"/>
      <c r="K79" s="107"/>
      <c r="L79" s="107"/>
      <c r="M79" s="105"/>
      <c r="N79" s="105"/>
      <c r="O79" s="105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130</cp:revision>
  <dcterms:created xsi:type="dcterms:W3CDTF">2015-02-26T11:08:47Z</dcterms:created>
  <dcterms:modified xsi:type="dcterms:W3CDTF">2025-06-20T09:09:15Z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