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на 16.06.2025" sheetId="1" state="visible" r:id="rId1"/>
  </sheets>
  <definedNames>
    <definedName name="_xlnm._FilterDatabase" localSheetId="0" hidden="1">'на 16.06.2025'!$A$4:$R$80</definedName>
    <definedName name="Print_Titles" localSheetId="0" hidden="0">'на 16.06.2025'!$3:$4</definedName>
    <definedName name="Print_Area" localSheetId="0" hidden="0">'на 16.06.2025'!$A$1:$R$80</definedName>
    <definedName name="XDO_?AMOUNT?">#REF!</definedName>
    <definedName name="XDO_?BANK_ACC_NUM?">#REF!</definedName>
    <definedName name="XDO_?BANK_ACCOUNT_NUM_OPO?">#REF!</definedName>
    <definedName name="XDO_?BCC_CODE?">#REF!</definedName>
    <definedName name="XDO_?BUDGET_NAME?">#REF!</definedName>
    <definedName name="XDO_?CHIEF_DEP_NAME?">#REF!</definedName>
    <definedName name="XDO_?CHIEF_DEP_POST?">#REF!</definedName>
    <definedName name="XDO_?CHIEF_NAME?">#REF!</definedName>
    <definedName name="XDO_?CHIEF_POST?">#REF!</definedName>
    <definedName name="XDO_?CLERK_NAME?">#REF!</definedName>
    <definedName name="XDO_?CLERK_PHONE?">#REF!</definedName>
    <definedName name="XDO_?CLERK_POST?">#REF!</definedName>
    <definedName name="XDO_?DOC_REG_NUMBER?">#REF!</definedName>
    <definedName name="XDO_?G_S1_D_C1?">#REF!</definedName>
    <definedName name="XDO_?G_S1_D_C2?">#REF!</definedName>
    <definedName name="XDO_?G_S1_D_C3?">#REF!</definedName>
    <definedName name="XDO_?G_S1_D_C4?">#REF!</definedName>
    <definedName name="XDO_?G_S1_D_C5?">#REF!</definedName>
    <definedName name="XDO_?G_S1_D_C6?">#REF!</definedName>
    <definedName name="XDO_?G_S1_D_C7?">#REF!</definedName>
    <definedName name="XDO_?G_S1_F_R4?">#REF!</definedName>
    <definedName name="XDO_?G_S1_F_R5?">#REF!</definedName>
    <definedName name="XDO_?G_S1_F_R6?">#REF!</definedName>
    <definedName name="XDO_?G_S1_GRF_C2?">#REF!</definedName>
    <definedName name="XDO_?G_S1_GRF_C4?">#REF!</definedName>
    <definedName name="XDO_?G_S1_GRF_C5?">#REF!</definedName>
    <definedName name="XDO_?G_S1_GRF_C6?">#REF!</definedName>
    <definedName name="XDO_?G_S2_D_C1?">#REF!</definedName>
    <definedName name="XDO_?G_S2_D_C2?">#REF!</definedName>
    <definedName name="XDO_?G_S2_D_C3?">#REF!</definedName>
    <definedName name="XDO_?G_S2_D_C4?">#REF!</definedName>
    <definedName name="XDO_?G_S2_D_C5?">#REF!</definedName>
    <definedName name="XDO_?G_S2_D_C6?">#REF!</definedName>
    <definedName name="XDO_?G_S2_D_C7?">#REF!</definedName>
    <definedName name="XDO_?G_S2_F_R4?">#REF!</definedName>
    <definedName name="XDO_?G_S2_F_R5?">#REF!</definedName>
    <definedName name="XDO_?G_S2_F_R6?">#REF!</definedName>
    <definedName name="XDO_?G_S2_GRF_C2?">#REF!</definedName>
    <definedName name="XDO_?G_S2_GRF_C4?">#REF!</definedName>
    <definedName name="XDO_?G_S2_GRF_C5?">#REF!</definedName>
    <definedName name="XDO_?G_S2_GRF_C6?">#REF!</definedName>
    <definedName name="XDO_?G_S3_D_C1?">#REF!</definedName>
    <definedName name="XDO_?G_S3_D_C2?">#REF!</definedName>
    <definedName name="XDO_?G_S3_D_C3?">#REF!</definedName>
    <definedName name="XDO_?G_S3_D_C4?">#REF!</definedName>
    <definedName name="XDO_?G_S3_D_C5?">#REF!</definedName>
    <definedName name="XDO_?G_S3_D_C6?">#REF!</definedName>
    <definedName name="XDO_?G_S3_D_C7?">#REF!</definedName>
    <definedName name="XDO_?G_S3_F_R4?">#REF!</definedName>
    <definedName name="XDO_?G_S3_F_R5?">#REF!</definedName>
    <definedName name="XDO_?G_S3_F_R6?">#REF!</definedName>
    <definedName name="XDO_?G_S3_GRF_C2?">#REF!</definedName>
    <definedName name="XDO_?G_S3_GRF_C4?">#REF!</definedName>
    <definedName name="XDO_?G_S3_GRF_C5?">#REF!</definedName>
    <definedName name="XDO_?G_S3_GRF_C6?">#REF!</definedName>
    <definedName name="XDO_?H_BS_UFK?">#REF!</definedName>
    <definedName name="XDO_?H_BUDGET_NAME?">#REF!</definedName>
    <definedName name="XDO_?H_EXECUTOR?">#REF!</definedName>
    <definedName name="XDO_?H_FO_NAME?">#REF!</definedName>
    <definedName name="XDO_?H_LAST_REPORT_DATE?">#REF!</definedName>
    <definedName name="XDO_?H_OKPO?">#REF!</definedName>
    <definedName name="XDO_?H_REPORT_DATE?">#REF!</definedName>
    <definedName name="XDO_?H_REPORT_DATE_TEXT?">#REF!</definedName>
    <definedName name="XDO_?H_REPORT_NUMBER?">#REF!</definedName>
    <definedName name="XDO_?H_TOFK_CODE?">#REF!</definedName>
    <definedName name="XDO_?H_TOFK_NAME?">#REF!</definedName>
    <definedName name="XDO_?OKATO?">#REF!</definedName>
    <definedName name="XDO_?OKPO?">#REF!</definedName>
    <definedName name="XDO_?OPER_SIGNATURE5?">#REF!</definedName>
    <definedName name="XDO_?OPER_SIGNATURE6?">#REF!</definedName>
    <definedName name="XDO_?OPER_SIGNATURE7?">#REF!</definedName>
    <definedName name="XDO_?OPER_SIGNATURE8?">#REF!</definedName>
    <definedName name="XDO_?PP_DATE?">#REF!</definedName>
    <definedName name="XDO_?PP_NUM?">#REF!</definedName>
    <definedName name="XDO_?RECEIVER_INN?">#REF!</definedName>
    <definedName name="XDO_?RECEIVER_KPP?">#REF!</definedName>
    <definedName name="XDO_?RECEIVER_TOFK_NAME?">#REF!</definedName>
    <definedName name="XDO_?REPORT_DATE?">#REF!</definedName>
    <definedName name="XDO_?REPORT_DATE_1?">#REF!</definedName>
    <definedName name="XDO_?REPORT_DATE_2?">#REF!</definedName>
    <definedName name="XDO_?SUBS_CODE?">#REF!</definedName>
    <definedName name="XDO_?TOFK_CODE?">#REF!</definedName>
    <definedName name="XDO_?TOFK_CODE_OP?">#REF!</definedName>
    <definedName name="XDO_?TOFK_NAME?">#REF!</definedName>
    <definedName name="XDO_?TOFK_NAME_OP?">#REF!</definedName>
    <definedName name="XDO_?TOFK_NAME2?">#REF!</definedName>
    <definedName name="XDO_?TOT_AMOUNT?">#REF!</definedName>
    <definedName name="XDO_?USER_DEPARTMENT?">#REF!</definedName>
    <definedName name="XDO_?USER_DEPARTMENT2?">#REF!</definedName>
    <definedName name="XDO_GROUP_?LINE?">#REF!</definedName>
    <definedName name="XDO_GROUP_?LINE_G_S1_D?">#REF!</definedName>
    <definedName name="XDO_GROUP_?LINE_G_S1_D_B?">#REF!</definedName>
    <definedName name="XDO_GROUP_?LINE_G_S1_GRF?">#REF!</definedName>
    <definedName name="XDO_GROUP_?LINE_G_S2_D?">#REF!</definedName>
    <definedName name="XDO_GROUP_?LINE_G_S2_D_B?">#REF!</definedName>
    <definedName name="XDO_GROUP_?LINE_G_S2_GRF?">#REF!</definedName>
    <definedName name="XDO_GROUP_?LINE_G_S3_D?">#REF!</definedName>
    <definedName name="XDO_GROUP_?LINE_G_S3_D_B?">#REF!</definedName>
    <definedName name="XDO_GROUP_?LINE_G_S3_GRF?">#REF!</definedName>
    <definedName name="XDO_GROUP_?NULL_1?">#REF!</definedName>
    <definedName name="XDO_GROUP_?NULL_10?">#REF!</definedName>
    <definedName name="XDO_GROUP_?NULL_11?">#REF!</definedName>
    <definedName name="XDO_GROUP_?NULL_12?">#REF!</definedName>
    <definedName name="XDO_GROUP_?NULL_3?">#REF!</definedName>
    <definedName name="XDO_GROUP_?NULL_4?">#REF!</definedName>
    <definedName name="XDO_GROUP_?NULL_6?">#REF!</definedName>
    <definedName name="XDO_GROUP_?NULL_7?">#REF!</definedName>
    <definedName name="XDO_GROUP_?NULL_9?">#REF!</definedName>
    <definedName name="о">#REF!</definedName>
    <definedName name="оля">#REF!</definedName>
    <definedName name="_xlnm._FilterDatabase" localSheetId="0" hidden="1">'на 16.06.2025'!$A$4:$R$80</definedName>
  </definedNames>
  <calcPr/>
</workbook>
</file>

<file path=xl/sharedStrings.xml><?xml version="1.0" encoding="utf-8"?>
<sst xmlns="http://schemas.openxmlformats.org/spreadsheetml/2006/main" count="158" uniqueCount="158">
  <si>
    <t xml:space="preserve">Оперативный анализ  поступления доходов бюджета города Перми в 2025 году </t>
  </si>
  <si>
    <t>тыс.руб.</t>
  </si>
  <si>
    <t xml:space="preserve">тыс. руб.</t>
  </si>
  <si>
    <t xml:space="preserve">Код адм.</t>
  </si>
  <si>
    <t xml:space="preserve">Администраторы, кураторы доходов    </t>
  </si>
  <si>
    <t xml:space="preserve">Код вида доходов</t>
  </si>
  <si>
    <t xml:space="preserve">Вид дохода</t>
  </si>
  <si>
    <t xml:space="preserve">Факт с нач. 2024 года по 11.06.2024 вкл. (в соп. усл. 2025г)</t>
  </si>
  <si>
    <t xml:space="preserve">ПЛАН на 2025 год </t>
  </si>
  <si>
    <t xml:space="preserve">ФАКТ 2025 года</t>
  </si>
  <si>
    <t>ОТКЛОНЕНИЕ</t>
  </si>
  <si>
    <t xml:space="preserve">%,  факт 2025г./ факт 2024г.</t>
  </si>
  <si>
    <t xml:space="preserve">Исполн. плана месяца</t>
  </si>
  <si>
    <t xml:space="preserve">Исполн. плана отч. периода</t>
  </si>
  <si>
    <t xml:space="preserve">Исполн. плана года</t>
  </si>
  <si>
    <t xml:space="preserve">2025 год </t>
  </si>
  <si>
    <t xml:space="preserve">январь - июнь</t>
  </si>
  <si>
    <t>июнь</t>
  </si>
  <si>
    <t xml:space="preserve">с нач. года на 16.06.2025 (по 11.06.2025 вкл.)</t>
  </si>
  <si>
    <t xml:space="preserve">факта 2025 года от факта 2024 года</t>
  </si>
  <si>
    <t xml:space="preserve">факта отч. пер. от плана отч. пер.</t>
  </si>
  <si>
    <t xml:space="preserve">факта 2025г.                от плана 2025г.</t>
  </si>
  <si>
    <t xml:space="preserve">факта за июнь от плана июня</t>
  </si>
  <si>
    <t xml:space="preserve">НАЛОГОВЫЕ ДОХОДЫ</t>
  </si>
  <si>
    <t>ДЭПП</t>
  </si>
  <si>
    <t xml:space="preserve">101 02000 01 0000 110</t>
  </si>
  <si>
    <t>НДФЛ</t>
  </si>
  <si>
    <t>ДДиБ</t>
  </si>
  <si>
    <t xml:space="preserve">103 02000 01 0000 110</t>
  </si>
  <si>
    <t xml:space="preserve">Акцизы по подакцизным товарам</t>
  </si>
  <si>
    <t xml:space="preserve">103 03000 01 0000 110</t>
  </si>
  <si>
    <t xml:space="preserve">Туристический налог</t>
  </si>
  <si>
    <t xml:space="preserve">105 01000 01 0000 110</t>
  </si>
  <si>
    <t>УСН</t>
  </si>
  <si>
    <t xml:space="preserve">105 02000 02 0000 110</t>
  </si>
  <si>
    <t>ЕНВД</t>
  </si>
  <si>
    <t xml:space="preserve">105 03000 01 0000 110</t>
  </si>
  <si>
    <t xml:space="preserve">Единый сельскохозяйственный налог</t>
  </si>
  <si>
    <t xml:space="preserve">105 04000 01 0000 110</t>
  </si>
  <si>
    <t>Патент</t>
  </si>
  <si>
    <t>ДЗО</t>
  </si>
  <si>
    <t xml:space="preserve">106 01020 04 0000 110</t>
  </si>
  <si>
    <t xml:space="preserve">Налог на имущество физических лиц</t>
  </si>
  <si>
    <t xml:space="preserve">106 06000 00 0000 110</t>
  </si>
  <si>
    <t xml:space="preserve">Земельный налог </t>
  </si>
  <si>
    <t xml:space="preserve">108 03010 01 0000 110</t>
  </si>
  <si>
    <t xml:space="preserve">Государственная пошлина</t>
  </si>
  <si>
    <t xml:space="preserve">109 00000 00 0000 000</t>
  </si>
  <si>
    <t xml:space="preserve">Задолженность по отмененным налогам</t>
  </si>
  <si>
    <t xml:space="preserve">НЕНАЛОГОВЫЕ ДОХОДЫ</t>
  </si>
  <si>
    <t>944</t>
  </si>
  <si>
    <t xml:space="preserve">111 05092 04 0000 120</t>
  </si>
  <si>
    <t xml:space="preserve">Доходы от предоставления на платной основе парковок</t>
  </si>
  <si>
    <t xml:space="preserve">111 07014 04 0000 120</t>
  </si>
  <si>
    <t xml:space="preserve">Доходы от перечисления части прибыли МУП</t>
  </si>
  <si>
    <t xml:space="preserve">116 00000 00 0000 000</t>
  </si>
  <si>
    <t xml:space="preserve">Штрафы, санкции, возмещение ущерба</t>
  </si>
  <si>
    <t xml:space="preserve">ИТОГО ПО АДМИНИСТРАТОРУ</t>
  </si>
  <si>
    <t xml:space="preserve">111 09080 04 1000 120</t>
  </si>
  <si>
    <t xml:space="preserve">Плата по договорам на размещение рекламных конструкций</t>
  </si>
  <si>
    <t xml:space="preserve">111 09080 04 2000 120</t>
  </si>
  <si>
    <t xml:space="preserve">Плата за размещение НТО</t>
  </si>
  <si>
    <t>163</t>
  </si>
  <si>
    <t>ДИО</t>
  </si>
  <si>
    <t xml:space="preserve">111 01040 04 0000 120</t>
  </si>
  <si>
    <t xml:space="preserve">Дивиденды по акциям</t>
  </si>
  <si>
    <t xml:space="preserve">111 05074 04 0000 120</t>
  </si>
  <si>
    <t xml:space="preserve">Доходы от сдачи в аренду имущества казны</t>
  </si>
  <si>
    <t xml:space="preserve">111 09044 04 0000 120</t>
  </si>
  <si>
    <t xml:space="preserve">Прочие поступления от использования имущества</t>
  </si>
  <si>
    <t xml:space="preserve">114 02043 04 0000 440</t>
  </si>
  <si>
    <t xml:space="preserve">Доходы от реализации иного имущества</t>
  </si>
  <si>
    <t xml:space="preserve">114 13040 04 0000 410</t>
  </si>
  <si>
    <t xml:space="preserve">Доходы  от реализации мун. имущества, в т.ч.: </t>
  </si>
  <si>
    <t xml:space="preserve">114 13040 04 1000 410</t>
  </si>
  <si>
    <t xml:space="preserve">178-ФЗ </t>
  </si>
  <si>
    <t xml:space="preserve">114 13040 04 2000 410</t>
  </si>
  <si>
    <t xml:space="preserve">НДС по 178-ФЗ</t>
  </si>
  <si>
    <t xml:space="preserve">114 13040 04 3000 410</t>
  </si>
  <si>
    <t>159-ФЗ</t>
  </si>
  <si>
    <t>992</t>
  </si>
  <si>
    <t xml:space="preserve">111 05012 04 1000 120</t>
  </si>
  <si>
    <t xml:space="preserve">Арендная плата за земельные участки до разграничения</t>
  </si>
  <si>
    <t xml:space="preserve">111 05012 04 1020 120</t>
  </si>
  <si>
    <t xml:space="preserve">Средства от продажи права на заключение договоров аренды земельных участков до разграничения</t>
  </si>
  <si>
    <t xml:space="preserve">111 05024 04 1000 120</t>
  </si>
  <si>
    <t xml:space="preserve">Арендная плата за земельные участки, находящиеся в собственности городских округов </t>
  </si>
  <si>
    <t xml:space="preserve">111 05024 04 1020 120</t>
  </si>
  <si>
    <t xml:space="preserve">Средства от продажи права на заключение договоров аренды земельных участков, находящиеся в собст. ГО</t>
  </si>
  <si>
    <t xml:space="preserve">111 05300 00 0000 120</t>
  </si>
  <si>
    <t xml:space="preserve">Плата по соглашениям об установлении сервитута</t>
  </si>
  <si>
    <t xml:space="preserve">111 05400 00 0000 120</t>
  </si>
  <si>
    <t xml:space="preserve">Плата за публичный сервитут</t>
  </si>
  <si>
    <t xml:space="preserve">114 06012 04 0000 430</t>
  </si>
  <si>
    <t xml:space="preserve">Доходы от продажи земельных участков до разграничения</t>
  </si>
  <si>
    <t xml:space="preserve">114 06024 04 0000 430</t>
  </si>
  <si>
    <t xml:space="preserve">Доходы от продажи земельных участков, находящихся в собственности городских округов</t>
  </si>
  <si>
    <t xml:space="preserve">114 06312 04 0000 430</t>
  </si>
  <si>
    <t xml:space="preserve">Плата за увеличение площади земельных участков в результате перераспределения до разграничения</t>
  </si>
  <si>
    <t xml:space="preserve">114 06324 04 0000 430</t>
  </si>
  <si>
    <t xml:space="preserve">Плата за увеличение площади земельных участков в результате перераспределения, находящихся в собст. ГО</t>
  </si>
  <si>
    <t xml:space="preserve">117 05040 ,  111 09044 </t>
  </si>
  <si>
    <t xml:space="preserve">Плата за фактическое пользование земельными участками</t>
  </si>
  <si>
    <t>945</t>
  </si>
  <si>
    <t>ДТ</t>
  </si>
  <si>
    <t xml:space="preserve">113 02000 04 0010 130</t>
  </si>
  <si>
    <t xml:space="preserve">Доходы от компенсации затрат государства (лпд )</t>
  </si>
  <si>
    <t xml:space="preserve">113 02000 04 0015 130</t>
  </si>
  <si>
    <t xml:space="preserve">Доходы от компенсации затрат государства (епд)</t>
  </si>
  <si>
    <t xml:space="preserve">113 02000 04 0020 130</t>
  </si>
  <si>
    <t xml:space="preserve">Доходы от компенсации затрат государства (плата за проезд)</t>
  </si>
  <si>
    <t xml:space="preserve">113 02994 04 0030 130</t>
  </si>
  <si>
    <t xml:space="preserve">Доходы от компенсации затрат государства (транспортные карты)</t>
  </si>
  <si>
    <t>УЖО</t>
  </si>
  <si>
    <t xml:space="preserve">Плата за найм</t>
  </si>
  <si>
    <t xml:space="preserve">114 01040 04 0000 410</t>
  </si>
  <si>
    <t xml:space="preserve">Доходы от продажи квартир</t>
  </si>
  <si>
    <t xml:space="preserve">915, 048</t>
  </si>
  <si>
    <t>УЭ</t>
  </si>
  <si>
    <t xml:space="preserve">112 00000 00 0000 120</t>
  </si>
  <si>
    <t xml:space="preserve">Платежи при пользовании природными ресурсами</t>
  </si>
  <si>
    <t xml:space="preserve">117 05040 04 3000 180</t>
  </si>
  <si>
    <t xml:space="preserve">Восстановительная стоимость зеленых насаждений</t>
  </si>
  <si>
    <t xml:space="preserve">Иные администр.</t>
  </si>
  <si>
    <t xml:space="preserve">111 05000 04 0000 120</t>
  </si>
  <si>
    <t xml:space="preserve">Доходы от сдачи в аренду объектов нежилого фонда</t>
  </si>
  <si>
    <t xml:space="preserve">Плата по соглашениям об установлении сервитута </t>
  </si>
  <si>
    <t xml:space="preserve">113 00000 04 0000 130</t>
  </si>
  <si>
    <t xml:space="preserve">Доходы от оказания платных услуг и компенсации затрат государства</t>
  </si>
  <si>
    <t xml:space="preserve">117 01040 04 0000 180</t>
  </si>
  <si>
    <t xml:space="preserve">Невыясненные поступления</t>
  </si>
  <si>
    <t xml:space="preserve">11705,  11109,  11402</t>
  </si>
  <si>
    <t xml:space="preserve">Прочие неналоговые поступления</t>
  </si>
  <si>
    <t xml:space="preserve">117 15020 04 0000 180</t>
  </si>
  <si>
    <t xml:space="preserve">Инициативные платежи</t>
  </si>
  <si>
    <t xml:space="preserve">ИТОГО НАЛОГОВЫХ И НЕНАЛОГОВЫХ ДОХОДОВ </t>
  </si>
  <si>
    <t xml:space="preserve">БЕЗВОЗМЕЗДНЫЕ ПОСТУПЛЕНИЯ</t>
  </si>
  <si>
    <t xml:space="preserve">202 10000 00 0000 000</t>
  </si>
  <si>
    <t>Дотации</t>
  </si>
  <si>
    <t xml:space="preserve">202 20000 00 0000 000</t>
  </si>
  <si>
    <t xml:space="preserve">Субсидии от других бюджетов бюджетной системы РФ *   </t>
  </si>
  <si>
    <t xml:space="preserve">202 30000 00 0000 000</t>
  </si>
  <si>
    <t xml:space="preserve">Субвенции от других бюджетов бюджетной системы РФ*</t>
  </si>
  <si>
    <t xml:space="preserve">202 40000 00 0000 000</t>
  </si>
  <si>
    <t xml:space="preserve">Иные межбюджетные трансферты  *</t>
  </si>
  <si>
    <t xml:space="preserve">203 04099 04 0000 150</t>
  </si>
  <si>
    <t xml:space="preserve">Прочие безвозмездные поступления от государственных (муниципальных) организаций</t>
  </si>
  <si>
    <t xml:space="preserve">207 04050 04 0000 150</t>
  </si>
  <si>
    <t xml:space="preserve">Прочие безвозмездные поступления</t>
  </si>
  <si>
    <t xml:space="preserve">208 04000 04 0000 150</t>
  </si>
  <si>
    <t xml:space="preserve">Перечисления из бюджетов ГО (в бюджеты ГО) для осуществления возврата (зачета) излишне уплаченных или излишне взысканных сумм налогов</t>
  </si>
  <si>
    <t xml:space="preserve">218 04000 00 0000 000</t>
  </si>
  <si>
    <t xml:space="preserve">Доходы от возврата бюджетными и автономными учреждениями остатков субсидий прошлых лет</t>
  </si>
  <si>
    <t xml:space="preserve">219 04000 00 0000 000</t>
  </si>
  <si>
    <t xml:space="preserve">Возврат остатков субсидий, субвенций прошлых лет</t>
  </si>
  <si>
    <t xml:space="preserve">ВСЕГО ДОХОДОВ </t>
  </si>
  <si>
    <t xml:space="preserve">*)   Примечание: уточненный план по субвенциям, субсидиям и иным межбюджетным трансфертам на текущую дату </t>
  </si>
  <si>
    <t xml:space="preserve">* Уточненный план по субвенциям, субсидиям и иным межбюджетным трансфертам на текущую дату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</si>
</sst>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8">
    <numFmt numFmtId="160" formatCode="_-* #,##0.00\ &quot;₽&quot;_-;\-* #,##0.00\ &quot;₽&quot;_-;_-* &quot;-&quot;??\ &quot;₽&quot;_-;_-@_-"/>
    <numFmt numFmtId="161" formatCode="_-* #,##0.00\ _₽_-;\-* #,##0.00\ _₽_-;_-* &quot;-&quot;??\ _₽_-;_-@_-"/>
    <numFmt numFmtId="162" formatCode="#,##0.0"/>
    <numFmt numFmtId="163" formatCode="0.0"/>
    <numFmt numFmtId="164" formatCode="0.0%"/>
    <numFmt numFmtId="165" formatCode="#,##0.0_р_."/>
    <numFmt numFmtId="166" formatCode="#,##0_р_."/>
    <numFmt numFmtId="167" formatCode="#,##0.00_р_."/>
  </numFmts>
  <fonts count="30">
    <font>
      <sz val="10.000000"/>
      <color theme="1"/>
      <name val="Arial Cyr"/>
    </font>
    <font>
      <sz val="10.000000"/>
      <name val="Arial Cyr"/>
    </font>
    <font>
      <sz val="10.000000"/>
      <name val="Arial"/>
    </font>
    <font>
      <sz val="11.000000"/>
      <name val="Calibri"/>
    </font>
    <font>
      <sz val="11.000000"/>
      <color theme="1"/>
      <name val="Calibri"/>
      <scheme val="minor"/>
    </font>
    <font>
      <sz val="14.000000"/>
      <color theme="1"/>
      <name val="Times New Roman"/>
    </font>
    <font>
      <sz val="14.000000"/>
      <color indexed="2"/>
      <name val="Times New Roman"/>
    </font>
    <font>
      <sz val="11.000000"/>
      <color theme="1"/>
      <name val="Times New Roman"/>
    </font>
    <font>
      <sz val="8.000000"/>
      <color indexed="2"/>
      <name val="Times New Roman"/>
    </font>
    <font>
      <sz val="14.000000"/>
      <name val="Times New Roman"/>
    </font>
    <font>
      <sz val="11.000000"/>
      <name val="Times New Roman"/>
    </font>
    <font>
      <sz val="8.000000"/>
      <name val="Times New Roman"/>
    </font>
    <font>
      <sz val="12.000000"/>
      <name val="Times New Roman"/>
    </font>
    <font>
      <b/>
      <sz val="12.000000"/>
      <color theme="1"/>
      <name val="Times New Roman"/>
    </font>
    <font>
      <b/>
      <sz val="12.000000"/>
      <color indexed="2"/>
      <name val="Times New Roman"/>
    </font>
    <font>
      <b/>
      <sz val="12.000000"/>
      <name val="Times New Roman"/>
    </font>
    <font>
      <b/>
      <sz val="11.000000"/>
      <name val="Times New Roman"/>
    </font>
    <font>
      <b/>
      <sz val="14.000000"/>
      <name val="Times New Roman"/>
    </font>
    <font>
      <b/>
      <sz val="14.000000"/>
      <color indexed="2"/>
      <name val="Times New Roman"/>
    </font>
    <font>
      <b/>
      <sz val="8.000000"/>
      <color indexed="2"/>
      <name val="Times New Roman"/>
    </font>
    <font>
      <i/>
      <sz val="11.000000"/>
      <color theme="1"/>
      <name val="Times New Roman"/>
    </font>
    <font>
      <i/>
      <sz val="11.000000"/>
      <color indexed="2"/>
      <name val="Times New Roman"/>
    </font>
    <font>
      <i/>
      <sz val="11.000000"/>
      <name val="Times New Roman"/>
    </font>
    <font>
      <i/>
      <sz val="12.000000"/>
      <color theme="1"/>
      <name val="Times New Roman"/>
    </font>
    <font>
      <i/>
      <sz val="14.000000"/>
      <color indexed="2"/>
      <name val="Times New Roman"/>
    </font>
    <font>
      <i/>
      <sz val="8.000000"/>
      <color indexed="2"/>
      <name val="Times New Roman"/>
    </font>
    <font>
      <i/>
      <sz val="12.000000"/>
      <name val="Times New Roman"/>
    </font>
    <font>
      <i/>
      <sz val="14.000000"/>
      <name val="Times New Roman"/>
    </font>
    <font>
      <b/>
      <sz val="8.000000"/>
      <name val="Times New Roman"/>
    </font>
    <font>
      <sz val="13.00000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049989318521683403"/>
        <bgColor theme="0" tint="-0.049989318521683403"/>
      </patternFill>
    </fill>
  </fills>
  <borders count="10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none"/>
      <bottom style="thin">
        <color theme="1"/>
      </bottom>
      <diagonal style="none"/>
    </border>
  </borders>
  <cellStyleXfs count="109">
    <xf fontId="0" fillId="0" borderId="0" numFmtId="0" applyNumberFormat="1" applyFont="1" applyFill="1" applyBorder="1"/>
    <xf fontId="1" fillId="0" borderId="0" numFmtId="160" applyNumberFormat="1" applyFont="0" applyFill="0" applyBorder="0" applyProtection="0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4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2" borderId="0" numFmtId="0" applyNumberFormat="1" applyFont="1" applyFill="1" applyBorder="1"/>
    <xf fontId="1" fillId="0" borderId="0" numFmtId="9" applyNumberFormat="1" applyFont="1" applyFill="1" applyBorder="0" applyProtection="0"/>
    <xf fontId="1" fillId="0" borderId="0" numFmtId="9" applyNumberFormat="1" applyFont="0" applyFill="0" applyBorder="0" applyProtection="0"/>
    <xf fontId="2" fillId="0" borderId="0" numFmtId="161" applyNumberFormat="1" applyFont="0" applyFill="0" applyBorder="0" applyProtection="0"/>
    <xf fontId="2" fillId="0" borderId="0" numFmtId="161" applyNumberFormat="1" applyFont="0" applyFill="0" applyBorder="0" applyProtection="0"/>
  </cellStyleXfs>
  <cellXfs count="108">
    <xf fontId="0" fillId="0" borderId="0" numFmtId="0" xfId="0"/>
    <xf fontId="5" fillId="3" borderId="0" numFmtId="0" xfId="0" applyFont="1" applyFill="1" applyAlignment="1">
      <alignment vertical="center"/>
    </xf>
    <xf fontId="6" fillId="3" borderId="0" numFmtId="0" xfId="0" applyFont="1" applyFill="1" applyAlignment="1">
      <alignment vertical="center"/>
    </xf>
    <xf fontId="7" fillId="3" borderId="0" numFmtId="0" xfId="0" applyFont="1" applyFill="1" applyAlignment="1">
      <alignment vertical="top"/>
    </xf>
    <xf fontId="8" fillId="3" borderId="0" numFmtId="0" xfId="0" applyFont="1" applyFill="1" applyAlignment="1">
      <alignment vertical="center"/>
    </xf>
    <xf fontId="9" fillId="3" borderId="0" numFmtId="162" xfId="0" applyNumberFormat="1" applyFont="1" applyFill="1" applyAlignment="1">
      <alignment vertical="center"/>
    </xf>
    <xf fontId="5" fillId="3" borderId="0" numFmtId="162" xfId="0" applyNumberFormat="1" applyFont="1" applyFill="1" applyAlignment="1">
      <alignment vertical="center"/>
    </xf>
    <xf fontId="5" fillId="3" borderId="0" numFmtId="163" xfId="0" applyNumberFormat="1" applyFont="1" applyFill="1" applyAlignment="1">
      <alignment vertical="center"/>
    </xf>
    <xf fontId="6" fillId="3" borderId="0" numFmtId="163" xfId="0" applyNumberFormat="1" applyFont="1" applyFill="1" applyAlignment="1">
      <alignment vertical="center"/>
    </xf>
    <xf fontId="9" fillId="3" borderId="0" numFmtId="0" xfId="0" applyFont="1" applyFill="1" applyAlignment="1">
      <alignment horizontal="center" vertical="center" wrapText="1"/>
    </xf>
    <xf fontId="10" fillId="3" borderId="0" numFmtId="0" xfId="0" applyFont="1" applyFill="1" applyAlignment="1">
      <alignment horizontal="center" vertical="top" wrapText="1"/>
    </xf>
    <xf fontId="11" fillId="3" borderId="0" numFmtId="0" xfId="0" applyFont="1" applyFill="1" applyAlignment="1">
      <alignment vertical="center" wrapText="1"/>
    </xf>
    <xf fontId="9" fillId="3" borderId="0" numFmtId="162" xfId="0" applyNumberFormat="1" applyFont="1" applyFill="1" applyAlignment="1">
      <alignment horizontal="center" vertical="center" wrapText="1"/>
    </xf>
    <xf fontId="6" fillId="3" borderId="0" numFmtId="49" xfId="0" applyNumberFormat="1" applyFont="1" applyFill="1" applyAlignment="1">
      <alignment horizontal="center" vertical="center" wrapText="1"/>
    </xf>
    <xf fontId="10" fillId="3" borderId="1" numFmtId="0" xfId="0" applyFont="1" applyFill="1" applyBorder="1" applyAlignment="1">
      <alignment horizontal="center" vertical="top" wrapText="1"/>
    </xf>
    <xf fontId="8" fillId="3" borderId="0" numFmtId="0" xfId="0" applyFont="1" applyFill="1" applyAlignment="1">
      <alignment horizontal="center" vertical="center" wrapText="1"/>
    </xf>
    <xf fontId="9" fillId="3" borderId="0" numFmtId="163" xfId="0" applyNumberFormat="1" applyFont="1" applyFill="1" applyAlignment="1">
      <alignment horizontal="center" vertical="center" wrapText="1"/>
    </xf>
    <xf fontId="6" fillId="3" borderId="0" numFmtId="163" xfId="0" applyNumberFormat="1" applyFont="1" applyFill="1" applyAlignment="1">
      <alignment horizontal="center" vertical="center" wrapText="1"/>
    </xf>
    <xf fontId="12" fillId="3" borderId="0" numFmtId="0" xfId="0" applyFont="1" applyFill="1" applyAlignment="1">
      <alignment horizontal="right" vertical="center" wrapText="1"/>
    </xf>
    <xf fontId="12" fillId="3" borderId="0" numFmtId="0" xfId="0" applyFont="1" applyFill="1" applyAlignment="1">
      <alignment horizontal="right" vertical="center"/>
    </xf>
    <xf fontId="13" fillId="3" borderId="0" numFmtId="0" xfId="0" applyFont="1" applyFill="1" applyAlignment="1">
      <alignment vertical="center"/>
    </xf>
    <xf fontId="14" fillId="3" borderId="2" numFmtId="49" xfId="0" applyNumberFormat="1" applyFont="1" applyFill="1" applyBorder="1" applyAlignment="1">
      <alignment horizontal="center" vertical="center" wrapText="1"/>
    </xf>
    <xf fontId="15" fillId="3" borderId="2" numFmtId="0" xfId="0" applyFont="1" applyFill="1" applyBorder="1" applyAlignment="1">
      <alignment horizontal="center" vertical="center" wrapText="1"/>
    </xf>
    <xf fontId="14" fillId="3" borderId="3" numFmtId="49" xfId="0" applyNumberFormat="1" applyFont="1" applyFill="1" applyBorder="1" applyAlignment="1">
      <alignment horizontal="center" vertical="center" wrapText="1"/>
    </xf>
    <xf fontId="15" fillId="3" borderId="4" numFmtId="0" xfId="0" applyFont="1" applyFill="1" applyBorder="1" applyAlignment="1">
      <alignment horizontal="center" vertical="center" wrapText="1"/>
    </xf>
    <xf fontId="16" fillId="3" borderId="5" numFmtId="162" xfId="0" applyNumberFormat="1" applyFont="1" applyFill="1" applyBorder="1" applyAlignment="1">
      <alignment horizontal="center" vertical="center" wrapText="1"/>
    </xf>
    <xf fontId="15" fillId="3" borderId="4" numFmtId="162" xfId="0" applyNumberFormat="1" applyFont="1" applyFill="1" applyBorder="1" applyAlignment="1">
      <alignment horizontal="center" vertical="center" wrapText="1"/>
    </xf>
    <xf fontId="15" fillId="3" borderId="4" numFmtId="163" xfId="0" applyNumberFormat="1" applyFont="1" applyFill="1" applyBorder="1" applyAlignment="1">
      <alignment horizontal="center" vertical="center" wrapText="1"/>
    </xf>
    <xf fontId="15" fillId="3" borderId="4" numFmtId="0" xfId="0" applyFont="1" applyFill="1" applyBorder="1" applyAlignment="1">
      <alignment horizontal="center" vertical="top" wrapText="1"/>
    </xf>
    <xf fontId="15" fillId="3" borderId="4" numFmtId="164" xfId="105" applyNumberFormat="1" applyFont="1" applyFill="1" applyBorder="1" applyAlignment="1" applyProtection="1">
      <alignment horizontal="center" vertical="top" wrapText="1"/>
    </xf>
    <xf fontId="14" fillId="3" borderId="6" numFmtId="49" xfId="0" applyNumberFormat="1" applyFont="1" applyFill="1" applyBorder="1" applyAlignment="1">
      <alignment horizontal="center" vertical="center" wrapText="1"/>
    </xf>
    <xf fontId="15" fillId="3" borderId="6" numFmtId="0" xfId="0" applyFont="1" applyFill="1" applyBorder="1" applyAlignment="1">
      <alignment horizontal="center" vertical="center" wrapText="1"/>
    </xf>
    <xf fontId="14" fillId="3" borderId="7" numFmtId="49" xfId="0" applyNumberFormat="1" applyFont="1" applyFill="1" applyBorder="1" applyAlignment="1">
      <alignment horizontal="center" vertical="center" wrapText="1"/>
    </xf>
    <xf fontId="16" fillId="3" borderId="4" numFmtId="162" xfId="0" applyNumberFormat="1" applyFont="1" applyFill="1" applyBorder="1" applyAlignment="1">
      <alignment horizontal="center" vertical="center" wrapText="1"/>
    </xf>
    <xf fontId="16" fillId="3" borderId="4" numFmtId="163" xfId="0" applyNumberFormat="1" applyFont="1" applyFill="1" applyBorder="1" applyAlignment="1">
      <alignment horizontal="center" vertical="top" wrapText="1"/>
    </xf>
    <xf fontId="15" fillId="3" borderId="4" numFmtId="162" xfId="0" applyNumberFormat="1" applyFont="1" applyFill="1" applyBorder="1" applyAlignment="1">
      <alignment horizontal="center" vertical="top" wrapText="1"/>
    </xf>
    <xf fontId="17" fillId="3" borderId="0" numFmtId="0" xfId="0" applyFont="1" applyFill="1" applyAlignment="1">
      <alignment vertical="center"/>
    </xf>
    <xf fontId="18" fillId="3" borderId="4" numFmtId="49" xfId="0" applyNumberFormat="1" applyFont="1" applyFill="1" applyBorder="1" applyAlignment="1">
      <alignment horizontal="center" vertical="center" wrapText="1"/>
    </xf>
    <xf fontId="16" fillId="3" borderId="4" numFmtId="0" xfId="0" applyFont="1" applyFill="1" applyBorder="1" applyAlignment="1">
      <alignment horizontal="center" vertical="top" wrapText="1"/>
    </xf>
    <xf fontId="19" fillId="3" borderId="4" numFmtId="49" xfId="0" applyNumberFormat="1" applyFont="1" applyFill="1" applyBorder="1" applyAlignment="1">
      <alignment horizontal="center" vertical="center" wrapText="1"/>
    </xf>
    <xf fontId="17" fillId="3" borderId="4" numFmtId="0" xfId="0" applyFont="1" applyFill="1" applyBorder="1" applyAlignment="1">
      <alignment vertical="center" wrapText="1"/>
    </xf>
    <xf fontId="17" fillId="3" borderId="4" numFmtId="162" xfId="0" applyNumberFormat="1" applyFont="1" applyFill="1" applyBorder="1" applyAlignment="1">
      <alignment vertical="center" wrapText="1"/>
    </xf>
    <xf fontId="17" fillId="3" borderId="4" numFmtId="164" xfId="0" applyNumberFormat="1" applyFont="1" applyFill="1" applyBorder="1" applyAlignment="1">
      <alignment horizontal="right" vertical="center" wrapText="1"/>
    </xf>
    <xf fontId="6" fillId="3" borderId="4" numFmtId="49" xfId="0" applyNumberFormat="1" applyFont="1" applyFill="1" applyBorder="1" applyAlignment="1">
      <alignment horizontal="center" vertical="center" wrapText="1"/>
    </xf>
    <xf fontId="10" fillId="3" borderId="4" numFmtId="0" xfId="0" applyFont="1" applyFill="1" applyBorder="1" applyAlignment="1">
      <alignment horizontal="center" vertical="top" wrapText="1"/>
    </xf>
    <xf fontId="8" fillId="3" borderId="4" numFmtId="49" xfId="0" applyNumberFormat="1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vertical="center" wrapText="1"/>
    </xf>
    <xf fontId="9" fillId="3" borderId="8" numFmtId="162" xfId="0" applyNumberFormat="1" applyFont="1" applyFill="1" applyBorder="1" applyAlignment="1">
      <alignment horizontal="right" vertical="center" wrapText="1"/>
    </xf>
    <xf fontId="9" fillId="3" borderId="4" numFmtId="162" xfId="0" applyNumberFormat="1" applyFont="1" applyFill="1" applyBorder="1" applyAlignment="1">
      <alignment horizontal="right" vertical="center" wrapText="1"/>
    </xf>
    <xf fontId="9" fillId="3" borderId="4" numFmtId="4" xfId="0" applyNumberFormat="1" applyFont="1" applyFill="1" applyBorder="1" applyAlignment="1">
      <alignment horizontal="right" vertical="center" wrapText="1"/>
    </xf>
    <xf fontId="9" fillId="3" borderId="4" numFmtId="164" xfId="0" applyNumberFormat="1" applyFont="1" applyFill="1" applyBorder="1" applyAlignment="1">
      <alignment horizontal="right" vertical="center" wrapText="1"/>
    </xf>
    <xf fontId="9" fillId="3" borderId="8" numFmtId="162" xfId="0" applyNumberFormat="1" applyFont="1" applyFill="1" applyBorder="1" applyAlignment="1">
      <alignment vertical="center" wrapText="1"/>
    </xf>
    <xf fontId="9" fillId="3" borderId="4" numFmtId="162" xfId="0" applyNumberFormat="1" applyFont="1" applyFill="1" applyBorder="1" applyAlignment="1">
      <alignment vertical="center" wrapText="1"/>
    </xf>
    <xf fontId="9" fillId="3" borderId="4" numFmtId="4" xfId="0" applyNumberFormat="1" applyFont="1" applyFill="1" applyBorder="1" applyAlignment="1">
      <alignment vertical="center" wrapText="1"/>
    </xf>
    <xf fontId="16" fillId="3" borderId="4" numFmtId="49" xfId="0" applyNumberFormat="1" applyFont="1" applyFill="1" applyBorder="1" applyAlignment="1">
      <alignment horizontal="center" vertical="top" wrapText="1"/>
    </xf>
    <xf fontId="17" fillId="3" borderId="4" numFmtId="165" xfId="0" applyNumberFormat="1" applyFont="1" applyFill="1" applyBorder="1" applyAlignment="1">
      <alignment vertical="center" wrapText="1"/>
    </xf>
    <xf fontId="17" fillId="3" borderId="4" numFmtId="162" xfId="0" applyNumberFormat="1" applyFont="1" applyFill="1" applyBorder="1" applyAlignment="1">
      <alignment horizontal="right" vertical="center" wrapText="1"/>
    </xf>
    <xf fontId="8" fillId="3" borderId="4" numFmtId="0" xfId="0" applyFont="1" applyFill="1" applyBorder="1" applyAlignment="1">
      <alignment horizontal="center" vertical="center"/>
    </xf>
    <xf fontId="9" fillId="3" borderId="4" numFmtId="165" xfId="0" applyNumberFormat="1" applyFont="1" applyFill="1" applyBorder="1" applyAlignment="1">
      <alignment vertical="center" wrapText="1"/>
    </xf>
    <xf fontId="20" fillId="3" borderId="0" numFmtId="0" xfId="0" applyFont="1" applyFill="1" applyAlignment="1">
      <alignment vertical="center"/>
    </xf>
    <xf fontId="21" fillId="3" borderId="4" numFmtId="49" xfId="0" applyNumberFormat="1" applyFont="1" applyFill="1" applyBorder="1" applyAlignment="1">
      <alignment horizontal="center" vertical="center" wrapText="1"/>
    </xf>
    <xf fontId="22" fillId="3" borderId="4" numFmtId="0" xfId="0" applyFont="1" applyFill="1" applyBorder="1" applyAlignment="1">
      <alignment horizontal="center" vertical="top" wrapText="1"/>
    </xf>
    <xf fontId="22" fillId="3" borderId="4" numFmtId="0" xfId="0" applyFont="1" applyFill="1" applyBorder="1" applyAlignment="1">
      <alignment vertical="center" wrapText="1"/>
    </xf>
    <xf fontId="22" fillId="3" borderId="4" numFmtId="162" xfId="0" applyNumberFormat="1" applyFont="1" applyFill="1" applyBorder="1" applyAlignment="1">
      <alignment horizontal="right" vertical="center" wrapText="1"/>
    </xf>
    <xf fontId="22" fillId="3" borderId="4" numFmtId="164" xfId="0" applyNumberFormat="1" applyFont="1" applyFill="1" applyBorder="1" applyAlignment="1">
      <alignment horizontal="right" vertical="center" wrapText="1"/>
    </xf>
    <xf fontId="6" fillId="3" borderId="4" numFmtId="1" xfId="0" applyNumberFormat="1" applyFont="1" applyFill="1" applyBorder="1" applyAlignment="1">
      <alignment horizontal="center" vertical="center" wrapText="1"/>
    </xf>
    <xf fontId="8" fillId="3" borderId="4" numFmtId="0" xfId="0" applyFont="1" applyFill="1" applyBorder="1" applyAlignment="1">
      <alignment horizontal="center" vertical="center" wrapText="1"/>
    </xf>
    <xf fontId="9" fillId="3" borderId="4" numFmtId="0" xfId="0" applyFont="1" applyFill="1" applyBorder="1" applyAlignment="1">
      <alignment horizontal="left" vertical="center" wrapText="1"/>
    </xf>
    <xf fontId="6" fillId="3" borderId="4" numFmtId="0" xfId="0" applyFont="1" applyFill="1" applyBorder="1" applyAlignment="1">
      <alignment horizontal="center" vertical="center" wrapText="1"/>
    </xf>
    <xf fontId="21" fillId="3" borderId="4" numFmtId="0" xfId="0" applyFont="1" applyFill="1" applyBorder="1" applyAlignment="1">
      <alignment horizontal="center" vertical="center" wrapText="1"/>
    </xf>
    <xf fontId="9" fillId="3" borderId="4" numFmtId="165" xfId="0" applyNumberFormat="1" applyFont="1" applyFill="1" applyBorder="1" applyAlignment="1">
      <alignment horizontal="left" vertical="center" wrapText="1"/>
    </xf>
    <xf fontId="23" fillId="3" borderId="0" numFmtId="0" xfId="0" applyFont="1" applyFill="1" applyAlignment="1">
      <alignment vertical="center"/>
    </xf>
    <xf fontId="24" fillId="3" borderId="4" numFmtId="49" xfId="0" applyNumberFormat="1" applyFont="1" applyFill="1" applyBorder="1" applyAlignment="1">
      <alignment horizontal="center" vertical="center" wrapText="1"/>
    </xf>
    <xf fontId="25" fillId="3" borderId="4" numFmtId="0" xfId="0" applyFont="1" applyFill="1" applyBorder="1" applyAlignment="1">
      <alignment horizontal="right" vertical="center"/>
    </xf>
    <xf fontId="26" fillId="3" borderId="4" numFmtId="0" xfId="0" applyFont="1" applyFill="1" applyBorder="1" applyAlignment="1">
      <alignment horizontal="left" vertical="center" wrapText="1"/>
    </xf>
    <xf fontId="26" fillId="3" borderId="8" numFmtId="162" xfId="0" applyNumberFormat="1" applyFont="1" applyFill="1" applyBorder="1" applyAlignment="1">
      <alignment horizontal="right" vertical="center" wrapText="1"/>
    </xf>
    <xf fontId="26" fillId="3" borderId="4" numFmtId="162" xfId="0" applyNumberFormat="1" applyFont="1" applyFill="1" applyBorder="1" applyAlignment="1">
      <alignment horizontal="right" vertical="center" wrapText="1"/>
    </xf>
    <xf fontId="26" fillId="3" borderId="4" numFmtId="164" xfId="0" applyNumberFormat="1" applyFont="1" applyFill="1" applyBorder="1" applyAlignment="1">
      <alignment horizontal="right" vertical="center" wrapText="1"/>
    </xf>
    <xf fontId="22" fillId="3" borderId="4" numFmtId="49" xfId="0" applyNumberFormat="1" applyFont="1" applyFill="1" applyBorder="1" applyAlignment="1">
      <alignment horizontal="center" vertical="top" wrapText="1"/>
    </xf>
    <xf fontId="22" fillId="3" borderId="0" numFmtId="0" xfId="0" applyFont="1" applyFill="1" applyAlignment="1">
      <alignment vertical="center"/>
    </xf>
    <xf fontId="22" fillId="3" borderId="4" numFmtId="49" xfId="0" applyNumberFormat="1" applyFont="1" applyFill="1" applyBorder="1" applyAlignment="1">
      <alignment horizontal="center" vertical="center" wrapText="1"/>
    </xf>
    <xf fontId="22" fillId="3" borderId="4" numFmtId="162" xfId="0" applyNumberFormat="1" applyFont="1" applyFill="1" applyBorder="1" applyAlignment="1">
      <alignment vertical="center" wrapText="1"/>
    </xf>
    <xf fontId="27" fillId="3" borderId="4" numFmtId="164" xfId="0" applyNumberFormat="1" applyFont="1" applyFill="1" applyBorder="1" applyAlignment="1">
      <alignment horizontal="right" vertical="center" wrapText="1"/>
    </xf>
    <xf fontId="12" fillId="3" borderId="4" numFmtId="164" xfId="0" applyNumberFormat="1" applyFont="1" applyFill="1" applyBorder="1" applyAlignment="1">
      <alignment horizontal="right" vertical="center" wrapText="1"/>
    </xf>
    <xf fontId="17" fillId="3" borderId="4" numFmtId="0" xfId="0" applyFont="1" applyFill="1" applyBorder="1" applyAlignment="1">
      <alignment vertical="center"/>
    </xf>
    <xf fontId="16" fillId="3" borderId="4" numFmtId="165" xfId="0" applyNumberFormat="1" applyFont="1" applyFill="1" applyBorder="1" applyAlignment="1">
      <alignment vertical="top"/>
    </xf>
    <xf fontId="28" fillId="3" borderId="4" numFmtId="165" xfId="0" applyNumberFormat="1" applyFont="1" applyFill="1" applyBorder="1" applyAlignment="1">
      <alignment vertical="center"/>
    </xf>
    <xf fontId="17" fillId="3" borderId="4" numFmtId="166" xfId="0" applyNumberFormat="1" applyFont="1" applyFill="1" applyBorder="1" applyAlignment="1">
      <alignment horizontal="center" vertical="center" wrapText="1"/>
    </xf>
    <xf fontId="18" fillId="3" borderId="4" numFmtId="49" xfId="0" applyNumberFormat="1" applyFont="1" applyFill="1" applyBorder="1" applyAlignment="1">
      <alignment vertical="center" wrapText="1"/>
    </xf>
    <xf fontId="16" fillId="3" borderId="4" numFmtId="0" xfId="0" applyFont="1" applyFill="1" applyBorder="1" applyAlignment="1">
      <alignment vertical="top" wrapText="1"/>
    </xf>
    <xf fontId="29" fillId="3" borderId="4" numFmtId="162" xfId="0" applyNumberFormat="1" applyFont="1" applyFill="1" applyBorder="1" applyAlignment="1">
      <alignment vertical="center" wrapText="1"/>
    </xf>
    <xf fontId="29" fillId="3" borderId="4" numFmtId="0" xfId="0" applyFont="1" applyFill="1" applyBorder="1" applyAlignment="1">
      <alignment horizontal="left" vertical="center" wrapText="1"/>
    </xf>
    <xf fontId="9" fillId="3" borderId="9" numFmtId="162" xfId="0" applyNumberFormat="1" applyFont="1" applyFill="1" applyBorder="1" applyAlignment="1">
      <alignment horizontal="right" vertical="center" wrapText="1"/>
    </xf>
    <xf fontId="29" fillId="3" borderId="4" numFmtId="0" xfId="0" applyFont="1" applyFill="1" applyBorder="1" applyAlignment="1">
      <alignment horizontal="left" vertical="top" wrapText="1"/>
    </xf>
    <xf fontId="10" fillId="3" borderId="4" numFmtId="164" xfId="0" applyNumberFormat="1" applyFont="1" applyFill="1" applyBorder="1" applyAlignment="1">
      <alignment vertical="center" wrapText="1"/>
    </xf>
    <xf fontId="29" fillId="3" borderId="4" numFmtId="165" xfId="0" applyNumberFormat="1" applyFont="1" applyFill="1" applyBorder="1" applyAlignment="1">
      <alignment vertical="center" wrapText="1"/>
    </xf>
    <xf fontId="18" fillId="3" borderId="4" numFmtId="0" xfId="0" applyFont="1" applyFill="1" applyBorder="1" applyAlignment="1">
      <alignment vertical="center"/>
    </xf>
    <xf fontId="16" fillId="3" borderId="4" numFmtId="165" xfId="0" applyNumberFormat="1" applyFont="1" applyFill="1" applyBorder="1" applyAlignment="1">
      <alignment vertical="top" wrapText="1"/>
    </xf>
    <xf fontId="19" fillId="3" borderId="4" numFmtId="165" xfId="0" applyNumberFormat="1" applyFont="1" applyFill="1" applyBorder="1" applyAlignment="1">
      <alignment vertical="center" wrapText="1"/>
    </xf>
    <xf fontId="17" fillId="3" borderId="4" numFmtId="165" xfId="0" applyNumberFormat="1" applyFont="1" applyFill="1" applyBorder="1" applyAlignment="1">
      <alignment horizontal="right" vertical="center" wrapText="1"/>
    </xf>
    <xf fontId="6" fillId="3" borderId="0" numFmtId="166" xfId="0" applyNumberFormat="1" applyFont="1" applyFill="1" applyAlignment="1">
      <alignment horizontal="left" vertical="center"/>
    </xf>
    <xf fontId="12" fillId="3" borderId="0" numFmtId="167" xfId="0" applyNumberFormat="1" applyFont="1" applyFill="1" applyAlignment="1">
      <alignment horizontal="left" vertical="top"/>
    </xf>
    <xf fontId="8" fillId="3" borderId="0" numFmtId="0" xfId="0" applyFont="1" applyFill="1" applyAlignment="1">
      <alignment horizontal="center" vertical="center"/>
    </xf>
    <xf fontId="5" fillId="3" borderId="0" numFmtId="0" xfId="0" applyFont="1" applyFill="1" applyAlignment="1">
      <alignment horizontal="left" vertical="center"/>
    </xf>
    <xf fontId="9" fillId="3" borderId="0" numFmtId="162" xfId="0" applyNumberFormat="1" applyFont="1" applyFill="1" applyAlignment="1">
      <alignment horizontal="left" vertical="center"/>
    </xf>
    <xf fontId="5" fillId="3" borderId="0" numFmtId="162" xfId="0" applyNumberFormat="1" applyFont="1" applyFill="1" applyAlignment="1">
      <alignment horizontal="left" vertical="center"/>
    </xf>
    <xf fontId="5" fillId="3" borderId="0" numFmtId="163" xfId="0" applyNumberFormat="1" applyFont="1" applyFill="1" applyAlignment="1">
      <alignment horizontal="left" vertical="center"/>
    </xf>
    <xf fontId="6" fillId="3" borderId="0" numFmtId="163" xfId="0" applyNumberFormat="1" applyFont="1" applyFill="1" applyAlignment="1">
      <alignment horizontal="left" vertical="center"/>
    </xf>
  </cellXfs>
  <cellStyles count="109">
    <cellStyle name="Денежный 2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3 2" xfId="6"/>
    <cellStyle name="Обычный 14" xfId="7"/>
    <cellStyle name="Обычный 14 2" xfId="8"/>
    <cellStyle name="Обычный 15" xfId="9"/>
    <cellStyle name="Обычный 16" xfId="10"/>
    <cellStyle name="Обычный 17" xfId="11"/>
    <cellStyle name="Обычный 18" xfId="12"/>
    <cellStyle name="Обычный 19" xfId="13"/>
    <cellStyle name="Обычный 2" xfId="14"/>
    <cellStyle name="Обычный 2 2" xfId="15"/>
    <cellStyle name="Обычный 2 3" xfId="16"/>
    <cellStyle name="Обычный 20" xfId="17"/>
    <cellStyle name="Обычный 21" xfId="18"/>
    <cellStyle name="Обычный 22" xfId="19"/>
    <cellStyle name="Обычный 22 2" xfId="20"/>
    <cellStyle name="Обычный 23" xfId="21"/>
    <cellStyle name="Обычный 24" xfId="22"/>
    <cellStyle name="Обычный 25" xfId="23"/>
    <cellStyle name="Обычный 26" xfId="24"/>
    <cellStyle name="Обычный 27" xfId="25"/>
    <cellStyle name="Обычный 28" xfId="26"/>
    <cellStyle name="Обычный 29" xfId="27"/>
    <cellStyle name="Обычный 3" xfId="28"/>
    <cellStyle name="Обычный 3 2" xfId="29"/>
    <cellStyle name="Обычный 3 3" xfId="30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41"/>
    <cellStyle name="Обычный 40" xfId="42"/>
    <cellStyle name="Обычный 41" xfId="43"/>
    <cellStyle name="Обычный 42" xfId="44"/>
    <cellStyle name="Обычный 43" xfId="45"/>
    <cellStyle name="Обычный 44" xfId="46"/>
    <cellStyle name="Обычный 45" xfId="47"/>
    <cellStyle name="Обычный 46" xfId="48"/>
    <cellStyle name="Обычный 47" xfId="49"/>
    <cellStyle name="Обычный 48" xfId="50"/>
    <cellStyle name="Обычный 49" xfId="51"/>
    <cellStyle name="Обычный 5" xfId="52"/>
    <cellStyle name="Обычный 5 2" xfId="53"/>
    <cellStyle name="Обычный 50" xfId="54"/>
    <cellStyle name="Обычный 51" xfId="55"/>
    <cellStyle name="Обычный 52" xfId="56"/>
    <cellStyle name="Обычный 53" xfId="57"/>
    <cellStyle name="Обычный 54" xfId="58"/>
    <cellStyle name="Обычный 55" xfId="59"/>
    <cellStyle name="Обычный 56" xfId="60"/>
    <cellStyle name="Обычный 57" xfId="61"/>
    <cellStyle name="Обычный 58" xfId="62"/>
    <cellStyle name="Обычный 59" xfId="63"/>
    <cellStyle name="Обычный 6" xfId="64"/>
    <cellStyle name="Обычный 60" xfId="65"/>
    <cellStyle name="Обычный 61" xfId="66"/>
    <cellStyle name="Обычный 62" xfId="67"/>
    <cellStyle name="Обычный 63" xfId="68"/>
    <cellStyle name="Обычный 64" xfId="69"/>
    <cellStyle name="Обычный 65" xfId="70"/>
    <cellStyle name="Обычный 66" xfId="71"/>
    <cellStyle name="Обычный 67" xfId="72"/>
    <cellStyle name="Обычный 68" xfId="73"/>
    <cellStyle name="Обычный 69" xfId="74"/>
    <cellStyle name="Обычный 7" xfId="75"/>
    <cellStyle name="Обычный 70" xfId="76"/>
    <cellStyle name="Обычный 71" xfId="77"/>
    <cellStyle name="Обычный 72" xfId="78"/>
    <cellStyle name="Обычный 73" xfId="79"/>
    <cellStyle name="Обычный 73 2" xfId="80"/>
    <cellStyle name="Обычный 74" xfId="81"/>
    <cellStyle name="Обычный 75" xfId="82"/>
    <cellStyle name="Обычный 76" xfId="83"/>
    <cellStyle name="Обычный 77" xfId="84"/>
    <cellStyle name="Обычный 78" xfId="85"/>
    <cellStyle name="Обычный 79" xfId="86"/>
    <cellStyle name="Обычный 8" xfId="87"/>
    <cellStyle name="Обычный 80" xfId="88"/>
    <cellStyle name="Обычный 81" xfId="89"/>
    <cellStyle name="Обычный 82" xfId="90"/>
    <cellStyle name="Обычный 83" xfId="91"/>
    <cellStyle name="Обычный 84" xfId="92"/>
    <cellStyle name="Обычный 85" xfId="93"/>
    <cellStyle name="Обычный 86" xfId="94"/>
    <cellStyle name="Обычный 87" xfId="95"/>
    <cellStyle name="Обычный 88" xfId="96"/>
    <cellStyle name="Обычный 89" xfId="97"/>
    <cellStyle name="Обычный 9" xfId="98"/>
    <cellStyle name="Обычный 90" xfId="99"/>
    <cellStyle name="Обычный 91" xfId="100"/>
    <cellStyle name="Обычный 92" xfId="101"/>
    <cellStyle name="Обычный 93" xfId="102"/>
    <cellStyle name="Обычный 94" xfId="103"/>
    <cellStyle name="Обычный 95" xfId="104"/>
    <cellStyle name="Процентный 2" xfId="105"/>
    <cellStyle name="Процентный 2 2" xfId="106"/>
    <cellStyle name="Финансовый 2" xfId="107"/>
    <cellStyle name="Финансовый 3" xfId="1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1"/>
  </sheetPr>
  <sheetViews>
    <sheetView view="normal" zoomScale="100" workbookViewId="0">
      <pane xSplit="4" ySplit="5" topLeftCell="E6" activePane="bottomRight" state="frozen"/>
      <selection activeCell="G60" activeCellId="0" sqref="G60"/>
    </sheetView>
  </sheetViews>
  <sheetFormatPr defaultRowHeight="12.75"/>
  <cols>
    <col customWidth="1" hidden="1" min="1" max="1" style="2" width="8.28515625"/>
    <col customWidth="1" min="2" max="2" style="3" width="11.140625"/>
    <col customWidth="1" hidden="1" min="3" max="3" style="4" width="16.42578125"/>
    <col customWidth="1" min="4" max="4" style="1" width="65.85546875"/>
    <col customWidth="1" min="5" max="5" style="5" width="16.140625"/>
    <col customWidth="1" min="6" max="6" style="1" width="16.140625"/>
    <col customWidth="1" min="7" max="7" style="1" width="15.140625"/>
    <col customWidth="1" min="8" max="8" style="6" width="15.140625"/>
    <col customWidth="1" min="9" max="9" style="7" width="15"/>
    <col customWidth="1" min="10" max="10" style="7" width="15.28515625"/>
    <col customWidth="1" min="11" max="11" style="8" width="15.28515625"/>
    <col customWidth="1" min="12" max="12" style="8" width="15.7109375"/>
    <col customWidth="1" min="13" max="13" style="1" width="17.5703125"/>
    <col customWidth="1" min="14" max="14" style="1" width="15.421875"/>
    <col customWidth="1" min="15" max="15" style="1" width="11.421875"/>
    <col customWidth="1" min="16" max="18" style="1" width="11.42578125"/>
    <col customWidth="1" min="19" max="34" style="1" width="9.140625"/>
    <col min="35" max="16384" style="1" width="9.140625"/>
  </cols>
  <sheetData>
    <row r="1" ht="17.25">
      <c r="A1" s="9" t="s">
        <v>0</v>
      </c>
      <c r="B1" s="10"/>
      <c r="C1" s="11"/>
      <c r="D1" s="9"/>
      <c r="E1" s="12"/>
      <c r="F1" s="9"/>
      <c r="G1" s="9"/>
      <c r="H1" s="12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1"/>
      <c r="U1" s="1"/>
      <c r="V1" s="1"/>
      <c r="W1" s="1"/>
      <c r="X1" s="1"/>
      <c r="Y1" s="1"/>
      <c r="Z1" s="1"/>
      <c r="AA1" s="1"/>
    </row>
    <row r="2" ht="15">
      <c r="A2" s="13"/>
      <c r="B2" s="14"/>
      <c r="C2" s="15"/>
      <c r="D2" s="9"/>
      <c r="E2" s="12"/>
      <c r="F2" s="9"/>
      <c r="G2" s="9"/>
      <c r="H2" s="12"/>
      <c r="I2" s="16"/>
      <c r="J2" s="17"/>
      <c r="K2" s="17"/>
      <c r="L2" s="17"/>
      <c r="M2" s="9"/>
      <c r="N2" s="9"/>
      <c r="O2" s="9"/>
      <c r="P2" s="18" t="s">
        <v>1</v>
      </c>
      <c r="Q2" s="18"/>
      <c r="R2" s="19" t="s">
        <v>2</v>
      </c>
      <c r="S2" s="1"/>
      <c r="T2" s="1"/>
      <c r="U2" s="1"/>
      <c r="V2" s="1"/>
      <c r="W2" s="1"/>
      <c r="X2" s="1"/>
      <c r="Y2" s="1"/>
      <c r="Z2" s="1"/>
      <c r="AA2" s="1"/>
      <c r="AB2" s="1"/>
    </row>
    <row r="3" s="20" customFormat="1" ht="15">
      <c r="A3" s="21" t="s">
        <v>3</v>
      </c>
      <c r="B3" s="22" t="s">
        <v>4</v>
      </c>
      <c r="C3" s="23" t="s">
        <v>5</v>
      </c>
      <c r="D3" s="24" t="s">
        <v>6</v>
      </c>
      <c r="E3" s="25" t="s">
        <v>7</v>
      </c>
      <c r="F3" s="26" t="s">
        <v>8</v>
      </c>
      <c r="G3" s="26"/>
      <c r="H3" s="26"/>
      <c r="I3" s="27" t="s">
        <v>9</v>
      </c>
      <c r="J3" s="27"/>
      <c r="K3" s="26" t="s">
        <v>10</v>
      </c>
      <c r="L3" s="26"/>
      <c r="M3" s="26"/>
      <c r="N3" s="26"/>
      <c r="O3" s="28" t="s">
        <v>11</v>
      </c>
      <c r="P3" s="29" t="s">
        <v>12</v>
      </c>
      <c r="Q3" s="29" t="s">
        <v>13</v>
      </c>
      <c r="R3" s="28" t="s">
        <v>14</v>
      </c>
      <c r="S3" s="20"/>
      <c r="T3" s="20"/>
      <c r="U3" s="20"/>
      <c r="V3" s="20"/>
      <c r="W3" s="20"/>
      <c r="X3" s="20"/>
      <c r="Y3" s="20"/>
      <c r="Z3" s="20"/>
      <c r="AA3" s="20"/>
    </row>
    <row r="4" s="20" customFormat="1" ht="55.5" customHeight="1">
      <c r="A4" s="30"/>
      <c r="B4" s="31"/>
      <c r="C4" s="32"/>
      <c r="D4" s="24"/>
      <c r="E4" s="33"/>
      <c r="F4" s="27" t="s">
        <v>15</v>
      </c>
      <c r="G4" s="27" t="s">
        <v>16</v>
      </c>
      <c r="H4" s="27" t="s">
        <v>17</v>
      </c>
      <c r="I4" s="34" t="s">
        <v>18</v>
      </c>
      <c r="J4" s="26" t="s">
        <v>17</v>
      </c>
      <c r="K4" s="35" t="s">
        <v>19</v>
      </c>
      <c r="L4" s="35" t="s">
        <v>20</v>
      </c>
      <c r="M4" s="35" t="s">
        <v>21</v>
      </c>
      <c r="N4" s="35" t="s">
        <v>22</v>
      </c>
      <c r="O4" s="28"/>
      <c r="P4" s="29"/>
      <c r="Q4" s="29"/>
      <c r="R4" s="28"/>
      <c r="S4" s="20"/>
      <c r="T4" s="20"/>
      <c r="U4" s="20"/>
      <c r="V4" s="20"/>
      <c r="W4" s="20"/>
      <c r="X4" s="20"/>
      <c r="Y4" s="20"/>
      <c r="Z4" s="20"/>
      <c r="AA4" s="20"/>
    </row>
    <row r="5" s="36" customFormat="1" ht="26.25" customHeight="1">
      <c r="A5" s="37"/>
      <c r="B5" s="38"/>
      <c r="C5" s="39"/>
      <c r="D5" s="40" t="s">
        <v>23</v>
      </c>
      <c r="E5" s="41">
        <f>SUM(E6:E16)</f>
        <v>7713529.3998507466</v>
      </c>
      <c r="F5" s="41">
        <f>SUM(F6:F16)</f>
        <v>28065221.000000004</v>
      </c>
      <c r="G5" s="41">
        <f>SUM(G6:G16)</f>
        <v>10535715.100000001</v>
      </c>
      <c r="H5" s="41">
        <f>SUM(H6:H16)</f>
        <v>1987319.3</v>
      </c>
      <c r="I5" s="41">
        <f>SUM(I6:I16)</f>
        <v>9204620.6699999999</v>
      </c>
      <c r="J5" s="41">
        <f>SUM(J6:J16)</f>
        <v>544157.79999999993</v>
      </c>
      <c r="K5" s="41">
        <f>SUM(K6:K16)</f>
        <v>1491091.2701492531</v>
      </c>
      <c r="L5" s="41">
        <f>SUM(L6:L16)</f>
        <v>-1331094.4300000016</v>
      </c>
      <c r="M5" s="41">
        <f>SUM(M6:M16)</f>
        <v>-18860600.330000002</v>
      </c>
      <c r="N5" s="41">
        <f>SUM(N6:N16)</f>
        <v>-1443161.5</v>
      </c>
      <c r="O5" s="42">
        <f t="shared" ref="O5:O9" si="0">IFERROR(I5/E5,"")</f>
        <v>1.1933085612116945</v>
      </c>
      <c r="P5" s="42">
        <f t="shared" ref="P5:P9" si="1">IFERROR(J5/H5,"")</f>
        <v>0.27381498282636307</v>
      </c>
      <c r="Q5" s="42">
        <f t="shared" ref="Q5:Q9" si="2">IFERROR(I5/G5,"")</f>
        <v>0.87365884352738421</v>
      </c>
      <c r="R5" s="42">
        <f t="shared" ref="R5:R9" si="3">IFERROR(I5/F5,"")</f>
        <v>0.32797249912979481</v>
      </c>
      <c r="S5" s="36"/>
      <c r="T5" s="36"/>
      <c r="U5" s="36"/>
      <c r="V5" s="36"/>
      <c r="W5" s="36"/>
      <c r="X5" s="36"/>
      <c r="Y5" s="36"/>
      <c r="Z5" s="36"/>
      <c r="AA5" s="36"/>
    </row>
    <row r="6" ht="17.25">
      <c r="A6" s="43"/>
      <c r="B6" s="44" t="s">
        <v>24</v>
      </c>
      <c r="C6" s="45" t="s">
        <v>25</v>
      </c>
      <c r="D6" s="46" t="s">
        <v>26</v>
      </c>
      <c r="E6" s="47">
        <f>6329897.17/33.5*30</f>
        <v>5668564.6298507461</v>
      </c>
      <c r="F6" s="47">
        <v>21478832.199999999</v>
      </c>
      <c r="G6" s="47">
        <v>8031094.5000000009</v>
      </c>
      <c r="H6" s="47">
        <v>1881979.5</v>
      </c>
      <c r="I6" s="47">
        <v>6705321.4499999993</v>
      </c>
      <c r="J6" s="47">
        <v>462662</v>
      </c>
      <c r="K6" s="48">
        <f t="shared" ref="K6:K9" si="4">I6-E6</f>
        <v>1036756.8201492531</v>
      </c>
      <c r="L6" s="48">
        <f t="shared" ref="L6:L9" si="5">I6-G6</f>
        <v>-1325773.0500000017</v>
      </c>
      <c r="M6" s="48">
        <f t="shared" ref="M6:M9" si="6">I6-F6</f>
        <v>-14773510.75</v>
      </c>
      <c r="N6" s="49">
        <f t="shared" ref="N6:N9" si="7">J6-H6</f>
        <v>-1419317.5</v>
      </c>
      <c r="O6" s="50">
        <f t="shared" si="0"/>
        <v>1.1828958277532333</v>
      </c>
      <c r="P6" s="50">
        <f t="shared" si="1"/>
        <v>0.24583795944642331</v>
      </c>
      <c r="Q6" s="50">
        <f t="shared" si="2"/>
        <v>0.83492000374295161</v>
      </c>
      <c r="R6" s="50">
        <f t="shared" si="3"/>
        <v>0.31218277546765322</v>
      </c>
      <c r="S6" s="1"/>
      <c r="T6" s="1"/>
      <c r="U6" s="1"/>
      <c r="V6" s="1"/>
      <c r="W6" s="1"/>
      <c r="X6" s="1"/>
      <c r="Y6" s="1"/>
      <c r="Z6" s="1"/>
      <c r="AA6" s="1"/>
    </row>
    <row r="7" ht="17.25">
      <c r="A7" s="43"/>
      <c r="B7" s="44" t="s">
        <v>27</v>
      </c>
      <c r="C7" s="45" t="s">
        <v>28</v>
      </c>
      <c r="D7" s="46" t="s">
        <v>29</v>
      </c>
      <c r="E7" s="51">
        <v>33614.259999999995</v>
      </c>
      <c r="F7" s="51">
        <v>82008.100000000006</v>
      </c>
      <c r="G7" s="51">
        <v>39411.5</v>
      </c>
      <c r="H7" s="51">
        <v>7022</v>
      </c>
      <c r="I7" s="51">
        <v>34317.350000000006</v>
      </c>
      <c r="J7" s="51">
        <v>55.609999999999999</v>
      </c>
      <c r="K7" s="52">
        <f t="shared" si="4"/>
        <v>703.09000000001106</v>
      </c>
      <c r="L7" s="52">
        <f t="shared" si="5"/>
        <v>-5094.1499999999942</v>
      </c>
      <c r="M7" s="52">
        <f t="shared" si="6"/>
        <v>-47690.75</v>
      </c>
      <c r="N7" s="52">
        <f t="shared" si="7"/>
        <v>-6966.3900000000003</v>
      </c>
      <c r="O7" s="50">
        <f t="shared" si="0"/>
        <v>1.0209164205905472</v>
      </c>
      <c r="P7" s="50">
        <f t="shared" si="1"/>
        <v>0.0079193961834235268</v>
      </c>
      <c r="Q7" s="50">
        <f t="shared" si="2"/>
        <v>0.87074457962777374</v>
      </c>
      <c r="R7" s="50">
        <f t="shared" si="3"/>
        <v>0.41846293232010012</v>
      </c>
      <c r="S7" s="1"/>
      <c r="T7" s="1"/>
      <c r="U7" s="1"/>
      <c r="V7" s="1"/>
      <c r="W7" s="1"/>
      <c r="X7" s="1"/>
      <c r="Y7" s="1"/>
      <c r="Z7" s="1"/>
      <c r="AA7" s="1"/>
      <c r="AC7" s="1"/>
    </row>
    <row r="8" ht="17.25">
      <c r="A8" s="43"/>
      <c r="B8" s="44" t="s">
        <v>24</v>
      </c>
      <c r="C8" s="45" t="s">
        <v>30</v>
      </c>
      <c r="D8" s="46" t="s">
        <v>31</v>
      </c>
      <c r="E8" s="51">
        <v>0</v>
      </c>
      <c r="F8" s="51">
        <v>52994.300000000003</v>
      </c>
      <c r="G8" s="51">
        <v>12000</v>
      </c>
      <c r="H8" s="51">
        <v>0</v>
      </c>
      <c r="I8" s="51">
        <v>8412.5400000000009</v>
      </c>
      <c r="J8" s="51">
        <v>354.13</v>
      </c>
      <c r="K8" s="52">
        <f t="shared" si="4"/>
        <v>8412.5400000000009</v>
      </c>
      <c r="L8" s="52">
        <f t="shared" si="5"/>
        <v>-3587.4599999999991</v>
      </c>
      <c r="M8" s="52">
        <f t="shared" si="6"/>
        <v>-44581.760000000002</v>
      </c>
      <c r="N8" s="52">
        <f t="shared" si="7"/>
        <v>354.13</v>
      </c>
      <c r="O8" s="50" t="str">
        <f t="shared" si="0"/>
        <v/>
      </c>
      <c r="P8" s="50" t="str">
        <f t="shared" si="1"/>
        <v/>
      </c>
      <c r="Q8" s="50">
        <f t="shared" si="2"/>
        <v>0.70104500000000003</v>
      </c>
      <c r="R8" s="50">
        <f t="shared" si="3"/>
        <v>0.15874424230530454</v>
      </c>
      <c r="S8" s="1"/>
      <c r="T8" s="1"/>
      <c r="U8" s="1"/>
      <c r="V8" s="1"/>
      <c r="W8" s="1"/>
      <c r="X8" s="1"/>
      <c r="Y8" s="1"/>
      <c r="Z8" s="1"/>
      <c r="AA8" s="1"/>
    </row>
    <row r="9" ht="17.25">
      <c r="A9" s="43"/>
      <c r="B9" s="44" t="s">
        <v>24</v>
      </c>
      <c r="C9" s="45" t="s">
        <v>32</v>
      </c>
      <c r="D9" s="46" t="s">
        <v>33</v>
      </c>
      <c r="E9" s="51">
        <v>618964.40999999992</v>
      </c>
      <c r="F9" s="51">
        <v>1259409.1000000001</v>
      </c>
      <c r="G9" s="51">
        <v>683849.40000000002</v>
      </c>
      <c r="H9" s="51">
        <v>28117.099999999999</v>
      </c>
      <c r="I9" s="51">
        <v>660621.30000000005</v>
      </c>
      <c r="J9" s="51">
        <v>20468.799999999999</v>
      </c>
      <c r="K9" s="52">
        <f t="shared" si="4"/>
        <v>41656.89000000013</v>
      </c>
      <c r="L9" s="52">
        <f t="shared" si="5"/>
        <v>-23228.099999999977</v>
      </c>
      <c r="M9" s="52">
        <f t="shared" si="6"/>
        <v>-598787.80000000005</v>
      </c>
      <c r="N9" s="52">
        <f t="shared" si="7"/>
        <v>-7648.2999999999993</v>
      </c>
      <c r="O9" s="50">
        <f t="shared" si="0"/>
        <v>1.0673009454614686</v>
      </c>
      <c r="P9" s="50">
        <f t="shared" si="1"/>
        <v>0.7279840381831697</v>
      </c>
      <c r="Q9" s="50">
        <f t="shared" si="2"/>
        <v>0.96603331084300148</v>
      </c>
      <c r="R9" s="50">
        <f t="shared" si="3"/>
        <v>0.5245486156960435</v>
      </c>
      <c r="S9" s="1"/>
      <c r="T9" s="1"/>
      <c r="U9" s="1"/>
      <c r="V9" s="1"/>
      <c r="W9" s="1"/>
      <c r="X9" s="1"/>
      <c r="Y9" s="1"/>
      <c r="Z9" s="1"/>
      <c r="AA9" s="1"/>
    </row>
    <row r="10" ht="17.25">
      <c r="A10" s="43"/>
      <c r="B10" s="44" t="s">
        <v>24</v>
      </c>
      <c r="C10" s="45" t="s">
        <v>34</v>
      </c>
      <c r="D10" s="46" t="s">
        <v>35</v>
      </c>
      <c r="E10" s="51">
        <v>497.54000000000002</v>
      </c>
      <c r="F10" s="51">
        <v>0</v>
      </c>
      <c r="G10" s="51">
        <v>0</v>
      </c>
      <c r="H10" s="51">
        <v>0</v>
      </c>
      <c r="I10" s="51">
        <v>143.06999999999999</v>
      </c>
      <c r="J10" s="51">
        <v>-33.640000000000001</v>
      </c>
      <c r="K10" s="52">
        <f t="shared" ref="K10:K45" si="8">I10-E10</f>
        <v>-354.47000000000003</v>
      </c>
      <c r="L10" s="52">
        <f t="shared" ref="L10:L73" si="9">I10-G10</f>
        <v>143.06999999999999</v>
      </c>
      <c r="M10" s="52">
        <f t="shared" ref="M10:M45" si="10">I10-F10</f>
        <v>143.06999999999999</v>
      </c>
      <c r="N10" s="52">
        <f t="shared" ref="N10:N45" si="11">J10-H10</f>
        <v>-33.640000000000001</v>
      </c>
      <c r="O10" s="50">
        <f t="shared" ref="O10:O73" si="12">IFERROR(I10/E10,"")</f>
        <v>0.28755476946577158</v>
      </c>
      <c r="P10" s="50" t="str">
        <f t="shared" ref="P10:P73" si="13">IFERROR(J10/H10,"")</f>
        <v/>
      </c>
      <c r="Q10" s="50" t="str">
        <f t="shared" ref="Q10:Q73" si="14">IFERROR(I10/G10,"")</f>
        <v/>
      </c>
      <c r="R10" s="50" t="str">
        <f t="shared" ref="R10:R73" si="15">IFERROR(I10/F10,"")</f>
        <v/>
      </c>
      <c r="S10" s="1"/>
      <c r="T10" s="1"/>
      <c r="U10" s="1"/>
      <c r="V10" s="1"/>
      <c r="W10" s="1"/>
      <c r="X10" s="1"/>
      <c r="Y10" s="1"/>
      <c r="Z10" s="1"/>
      <c r="AA10" s="1"/>
    </row>
    <row r="11" ht="17.25">
      <c r="A11" s="43"/>
      <c r="B11" s="44" t="s">
        <v>24</v>
      </c>
      <c r="C11" s="45" t="s">
        <v>36</v>
      </c>
      <c r="D11" s="46" t="s">
        <v>37</v>
      </c>
      <c r="E11" s="51">
        <v>1056.24</v>
      </c>
      <c r="F11" s="51">
        <v>1208.9000000000001</v>
      </c>
      <c r="G11" s="51">
        <v>899.89999999999998</v>
      </c>
      <c r="H11" s="51">
        <v>0</v>
      </c>
      <c r="I11" s="51">
        <v>1060.8600000000001</v>
      </c>
      <c r="J11" s="51">
        <v>66.920000000000002</v>
      </c>
      <c r="K11" s="52">
        <f t="shared" si="8"/>
        <v>4.6200000000001182</v>
      </c>
      <c r="L11" s="52">
        <f t="shared" si="9"/>
        <v>160.96000000000015</v>
      </c>
      <c r="M11" s="52">
        <f t="shared" si="10"/>
        <v>-148.03999999999996</v>
      </c>
      <c r="N11" s="52">
        <f t="shared" si="11"/>
        <v>66.920000000000002</v>
      </c>
      <c r="O11" s="50">
        <f t="shared" si="12"/>
        <v>1.0043740059077484</v>
      </c>
      <c r="P11" s="50" t="str">
        <f t="shared" si="13"/>
        <v/>
      </c>
      <c r="Q11" s="50">
        <f t="shared" si="14"/>
        <v>1.1788643182575844</v>
      </c>
      <c r="R11" s="50">
        <f t="shared" si="15"/>
        <v>0.87754156671354122</v>
      </c>
      <c r="S11" s="1"/>
      <c r="T11" s="1"/>
      <c r="U11" s="1"/>
      <c r="V11" s="1"/>
      <c r="W11" s="1"/>
      <c r="X11" s="1"/>
      <c r="Y11" s="1"/>
      <c r="Z11" s="1"/>
      <c r="AA11" s="1"/>
    </row>
    <row r="12" ht="17.25">
      <c r="A12" s="43"/>
      <c r="B12" s="44" t="s">
        <v>24</v>
      </c>
      <c r="C12" s="45" t="s">
        <v>38</v>
      </c>
      <c r="D12" s="46" t="s">
        <v>39</v>
      </c>
      <c r="E12" s="51">
        <v>281353.94</v>
      </c>
      <c r="F12" s="51">
        <v>615839.40000000002</v>
      </c>
      <c r="G12" s="51">
        <v>313592.29999999999</v>
      </c>
      <c r="H12" s="51">
        <v>5000</v>
      </c>
      <c r="I12" s="51">
        <v>302994.77000000002</v>
      </c>
      <c r="J12" s="51">
        <v>5803.1099999999997</v>
      </c>
      <c r="K12" s="52">
        <f t="shared" si="8"/>
        <v>21640.830000000016</v>
      </c>
      <c r="L12" s="52">
        <f t="shared" si="9"/>
        <v>-10597.52999999997</v>
      </c>
      <c r="M12" s="52">
        <f t="shared" si="10"/>
        <v>-312844.63</v>
      </c>
      <c r="N12" s="52">
        <f t="shared" si="11"/>
        <v>803.10999999999967</v>
      </c>
      <c r="O12" s="50">
        <f t="shared" si="12"/>
        <v>1.076916747638224</v>
      </c>
      <c r="P12" s="50">
        <f t="shared" si="13"/>
        <v>1.160622</v>
      </c>
      <c r="Q12" s="50">
        <f t="shared" si="14"/>
        <v>0.96620602610459516</v>
      </c>
      <c r="R12" s="50">
        <f t="shared" si="15"/>
        <v>0.49200289880770864</v>
      </c>
      <c r="S12" s="1"/>
      <c r="T12" s="1"/>
      <c r="U12" s="1"/>
      <c r="V12" s="1"/>
      <c r="W12" s="1"/>
      <c r="X12" s="1"/>
      <c r="Y12" s="1"/>
      <c r="Z12" s="1"/>
      <c r="AA12" s="1"/>
    </row>
    <row r="13" ht="17.25">
      <c r="A13" s="43"/>
      <c r="B13" s="44" t="s">
        <v>40</v>
      </c>
      <c r="C13" s="45" t="s">
        <v>41</v>
      </c>
      <c r="D13" s="46" t="s">
        <v>42</v>
      </c>
      <c r="E13" s="51">
        <v>60173.940000000002</v>
      </c>
      <c r="F13" s="51">
        <v>1486170.1000000001</v>
      </c>
      <c r="G13" s="51">
        <v>66400</v>
      </c>
      <c r="H13" s="51">
        <v>2000</v>
      </c>
      <c r="I13" s="51">
        <v>70594.339999999997</v>
      </c>
      <c r="J13" s="51">
        <v>1893</v>
      </c>
      <c r="K13" s="52">
        <f t="shared" si="8"/>
        <v>10420.399999999994</v>
      </c>
      <c r="L13" s="52">
        <f t="shared" si="9"/>
        <v>4194.3399999999965</v>
      </c>
      <c r="M13" s="52">
        <f t="shared" si="10"/>
        <v>-1415575.76</v>
      </c>
      <c r="N13" s="52">
        <f t="shared" si="11"/>
        <v>-107</v>
      </c>
      <c r="O13" s="50">
        <f t="shared" si="12"/>
        <v>1.1731713097064942</v>
      </c>
      <c r="P13" s="50">
        <f t="shared" si="13"/>
        <v>0.94650000000000001</v>
      </c>
      <c r="Q13" s="50">
        <f t="shared" si="14"/>
        <v>1.0631677710843372</v>
      </c>
      <c r="R13" s="50">
        <f t="shared" si="15"/>
        <v>0.047500847985032124</v>
      </c>
      <c r="S13" s="1"/>
      <c r="T13" s="1"/>
      <c r="U13" s="1"/>
      <c r="V13" s="1"/>
      <c r="W13" s="1"/>
      <c r="X13" s="1"/>
      <c r="Y13" s="1"/>
      <c r="Z13" s="1"/>
      <c r="AA13" s="1"/>
    </row>
    <row r="14" ht="17.25">
      <c r="A14" s="43"/>
      <c r="B14" s="44" t="s">
        <v>40</v>
      </c>
      <c r="C14" s="45" t="s">
        <v>43</v>
      </c>
      <c r="D14" s="46" t="s">
        <v>44</v>
      </c>
      <c r="E14" s="51">
        <v>953642.05000000005</v>
      </c>
      <c r="F14" s="51">
        <v>2439929.7999999998</v>
      </c>
      <c r="G14" s="51">
        <v>1074724</v>
      </c>
      <c r="H14" s="51">
        <v>7000</v>
      </c>
      <c r="I14" s="51">
        <v>1135254.46</v>
      </c>
      <c r="J14" s="51">
        <v>31698.240000000002</v>
      </c>
      <c r="K14" s="52">
        <f t="shared" si="8"/>
        <v>181612.40999999992</v>
      </c>
      <c r="L14" s="52">
        <f t="shared" si="9"/>
        <v>60530.459999999963</v>
      </c>
      <c r="M14" s="52">
        <f t="shared" si="10"/>
        <v>-1304675.3399999999</v>
      </c>
      <c r="N14" s="53">
        <f t="shared" si="11"/>
        <v>24698.240000000002</v>
      </c>
      <c r="O14" s="50">
        <f t="shared" si="12"/>
        <v>1.1904408577620922</v>
      </c>
      <c r="P14" s="50">
        <f t="shared" si="13"/>
        <v>4.5283199999999999</v>
      </c>
      <c r="Q14" s="50">
        <f t="shared" si="14"/>
        <v>1.0563218649625392</v>
      </c>
      <c r="R14" s="50">
        <f t="shared" si="15"/>
        <v>0.46528160769215576</v>
      </c>
      <c r="S14" s="1"/>
      <c r="T14" s="1"/>
      <c r="U14" s="1"/>
      <c r="V14" s="1"/>
      <c r="W14" s="1"/>
      <c r="X14" s="1"/>
      <c r="Y14" s="1"/>
      <c r="Z14" s="1"/>
      <c r="AA14" s="1"/>
    </row>
    <row r="15" ht="17.25">
      <c r="A15" s="43"/>
      <c r="B15" s="44"/>
      <c r="C15" s="45" t="s">
        <v>45</v>
      </c>
      <c r="D15" s="46" t="s">
        <v>46</v>
      </c>
      <c r="E15" s="51">
        <v>95662.389999999999</v>
      </c>
      <c r="F15" s="51">
        <v>648829.10000000009</v>
      </c>
      <c r="G15" s="51">
        <v>313743.50000000006</v>
      </c>
      <c r="H15" s="51">
        <v>56200.699999999997</v>
      </c>
      <c r="I15" s="51">
        <v>285900.52999999997</v>
      </c>
      <c r="J15" s="51">
        <v>21189.629999999997</v>
      </c>
      <c r="K15" s="52">
        <f t="shared" si="8"/>
        <v>190238.13999999996</v>
      </c>
      <c r="L15" s="52">
        <f t="shared" si="9"/>
        <v>-27842.970000000088</v>
      </c>
      <c r="M15" s="52">
        <f t="shared" si="10"/>
        <v>-362928.57000000012</v>
      </c>
      <c r="N15" s="53">
        <f t="shared" si="11"/>
        <v>-35011.07</v>
      </c>
      <c r="O15" s="50">
        <f t="shared" si="12"/>
        <v>2.9886408859322873</v>
      </c>
      <c r="P15" s="50">
        <f t="shared" si="13"/>
        <v>0.3770349835500269</v>
      </c>
      <c r="Q15" s="50">
        <f t="shared" si="14"/>
        <v>0.91125562760662748</v>
      </c>
      <c r="R15" s="50">
        <f t="shared" si="15"/>
        <v>0.44064073266750819</v>
      </c>
      <c r="S15" s="1"/>
      <c r="T15" s="1"/>
      <c r="U15" s="1"/>
      <c r="V15" s="1"/>
      <c r="W15" s="1"/>
      <c r="X15" s="1"/>
      <c r="Y15" s="1"/>
      <c r="Z15" s="1"/>
      <c r="AA15" s="1"/>
    </row>
    <row r="16" ht="17.25" hidden="1">
      <c r="A16" s="43"/>
      <c r="B16" s="44" t="s">
        <v>40</v>
      </c>
      <c r="C16" s="45" t="s">
        <v>47</v>
      </c>
      <c r="D16" s="46" t="s">
        <v>48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f t="shared" si="8"/>
        <v>0</v>
      </c>
      <c r="L16" s="52">
        <f t="shared" si="9"/>
        <v>0</v>
      </c>
      <c r="M16" s="52">
        <f t="shared" si="10"/>
        <v>0</v>
      </c>
      <c r="N16" s="52">
        <f t="shared" si="11"/>
        <v>0</v>
      </c>
      <c r="O16" s="50" t="str">
        <f t="shared" si="12"/>
        <v/>
      </c>
      <c r="P16" s="50" t="str">
        <f t="shared" si="13"/>
        <v/>
      </c>
      <c r="Q16" s="50" t="str">
        <f t="shared" si="14"/>
        <v/>
      </c>
      <c r="R16" s="50" t="str">
        <f t="shared" si="15"/>
        <v/>
      </c>
      <c r="S16" s="1"/>
      <c r="T16" s="1"/>
      <c r="U16" s="1"/>
      <c r="V16" s="1"/>
      <c r="W16" s="1"/>
      <c r="X16" s="1"/>
      <c r="Y16" s="1"/>
      <c r="Z16" s="1"/>
      <c r="AA16" s="1"/>
    </row>
    <row r="17" s="36" customFormat="1" ht="27.75" customHeight="1">
      <c r="A17" s="37"/>
      <c r="B17" s="54"/>
      <c r="C17" s="39"/>
      <c r="D17" s="55" t="s">
        <v>49</v>
      </c>
      <c r="E17" s="56">
        <f>E21+E24+E33+E46+E51+E54+E57+E66</f>
        <v>3685980.5500000007</v>
      </c>
      <c r="F17" s="56">
        <f>F21+F24+F33+F46+F51+F54+F57+F66</f>
        <v>7543096.5999999996</v>
      </c>
      <c r="G17" s="56">
        <f>G21+G24+G33+G46+G51+G54+G57+G66</f>
        <v>3498591</v>
      </c>
      <c r="H17" s="56">
        <f>H21+H24+H33+H46+H51+H54+H57+H66</f>
        <v>622806.49999999988</v>
      </c>
      <c r="I17" s="56">
        <f>I21+I24+I33+I46+I51+I54+I57+I66</f>
        <v>3266018.9800000014</v>
      </c>
      <c r="J17" s="56">
        <f>J21+J24+J33+J46+J51+J54+J57+J66</f>
        <v>153401.89999999997</v>
      </c>
      <c r="K17" s="56">
        <f t="shared" si="8"/>
        <v>-419961.56999999937</v>
      </c>
      <c r="L17" s="56">
        <f t="shared" si="9"/>
        <v>-232572.01999999862</v>
      </c>
      <c r="M17" s="56">
        <f t="shared" si="10"/>
        <v>-4277077.6199999982</v>
      </c>
      <c r="N17" s="56">
        <f t="shared" si="11"/>
        <v>-469404.59999999992</v>
      </c>
      <c r="O17" s="42">
        <f t="shared" si="12"/>
        <v>0.88606516928039691</v>
      </c>
      <c r="P17" s="42">
        <f t="shared" si="13"/>
        <v>0.24630748073438538</v>
      </c>
      <c r="Q17" s="42">
        <f t="shared" si="14"/>
        <v>0.93352409012656845</v>
      </c>
      <c r="R17" s="42">
        <f t="shared" si="15"/>
        <v>0.4329811950174417</v>
      </c>
      <c r="S17" s="36"/>
      <c r="T17" s="36"/>
      <c r="U17" s="36"/>
      <c r="V17" s="36"/>
      <c r="W17" s="36"/>
      <c r="X17" s="36"/>
      <c r="Y17" s="36"/>
      <c r="Z17" s="36"/>
      <c r="AA17" s="36"/>
    </row>
    <row r="18" ht="18" customHeight="1">
      <c r="A18" s="43" t="s">
        <v>50</v>
      </c>
      <c r="B18" s="44" t="s">
        <v>27</v>
      </c>
      <c r="C18" s="57" t="s">
        <v>51</v>
      </c>
      <c r="D18" s="58" t="s">
        <v>52</v>
      </c>
      <c r="E18" s="48">
        <v>96344.179999999993</v>
      </c>
      <c r="F18" s="48">
        <v>261278.39999999999</v>
      </c>
      <c r="G18" s="48">
        <v>125222.60000000001</v>
      </c>
      <c r="H18" s="48">
        <v>21174.799999999999</v>
      </c>
      <c r="I18" s="48">
        <v>121650.11</v>
      </c>
      <c r="J18" s="48">
        <v>9702.5299999999988</v>
      </c>
      <c r="K18" s="48">
        <f t="shared" si="8"/>
        <v>25305.930000000008</v>
      </c>
      <c r="L18" s="48">
        <f t="shared" si="9"/>
        <v>-3572.4900000000052</v>
      </c>
      <c r="M18" s="48">
        <f t="shared" si="10"/>
        <v>-139628.28999999998</v>
      </c>
      <c r="N18" s="49">
        <f t="shared" si="11"/>
        <v>-11472.27</v>
      </c>
      <c r="O18" s="50">
        <f t="shared" si="12"/>
        <v>1.2626617404393292</v>
      </c>
      <c r="P18" s="50">
        <f t="shared" si="13"/>
        <v>0.45821117554829321</v>
      </c>
      <c r="Q18" s="50">
        <f t="shared" si="14"/>
        <v>0.97147088464861775</v>
      </c>
      <c r="R18" s="50">
        <f t="shared" si="15"/>
        <v>0.46559574002290277</v>
      </c>
      <c r="S18" s="1"/>
      <c r="T18" s="1"/>
      <c r="U18" s="1"/>
      <c r="V18" s="1"/>
      <c r="W18" s="1"/>
      <c r="X18" s="1"/>
      <c r="Y18" s="1"/>
      <c r="Z18" s="1"/>
      <c r="AA18" s="1"/>
      <c r="AE18" s="1"/>
    </row>
    <row r="19" ht="17.25">
      <c r="A19" s="43"/>
      <c r="B19" s="44"/>
      <c r="C19" s="45" t="s">
        <v>53</v>
      </c>
      <c r="D19" s="58" t="s">
        <v>54</v>
      </c>
      <c r="E19" s="48">
        <v>4074.3499999999999</v>
      </c>
      <c r="F19" s="48">
        <v>3515.5999999999999</v>
      </c>
      <c r="G19" s="48">
        <v>3515.5999999999999</v>
      </c>
      <c r="H19" s="48">
        <v>0</v>
      </c>
      <c r="I19" s="48">
        <v>647</v>
      </c>
      <c r="J19" s="48">
        <v>0</v>
      </c>
      <c r="K19" s="48">
        <f t="shared" si="8"/>
        <v>-3427.3499999999999</v>
      </c>
      <c r="L19" s="48">
        <f t="shared" si="9"/>
        <v>-2868.5999999999999</v>
      </c>
      <c r="M19" s="48">
        <f t="shared" si="10"/>
        <v>-2868.5999999999999</v>
      </c>
      <c r="N19" s="49">
        <f t="shared" si="11"/>
        <v>0</v>
      </c>
      <c r="O19" s="50">
        <f t="shared" si="12"/>
        <v>0.15879833593088469</v>
      </c>
      <c r="P19" s="50" t="str">
        <f t="shared" si="13"/>
        <v/>
      </c>
      <c r="Q19" s="50">
        <f t="shared" si="14"/>
        <v>0.18403686426214588</v>
      </c>
      <c r="R19" s="50">
        <f t="shared" si="15"/>
        <v>0.18403686426214588</v>
      </c>
      <c r="S19" s="1"/>
      <c r="T19" s="1"/>
      <c r="U19" s="1"/>
      <c r="V19" s="1"/>
      <c r="W19" s="1"/>
      <c r="X19" s="1"/>
      <c r="Y19" s="1"/>
      <c r="Z19" s="1"/>
      <c r="AA19" s="1"/>
    </row>
    <row r="20" ht="17.25">
      <c r="A20" s="43"/>
      <c r="B20" s="44"/>
      <c r="C20" s="45" t="s">
        <v>55</v>
      </c>
      <c r="D20" s="58" t="s">
        <v>56</v>
      </c>
      <c r="E20" s="48">
        <v>60097.509999999995</v>
      </c>
      <c r="F20" s="48">
        <v>181842.60000000001</v>
      </c>
      <c r="G20" s="48">
        <v>90186.600000000006</v>
      </c>
      <c r="H20" s="48">
        <v>15000</v>
      </c>
      <c r="I20" s="48">
        <v>105797.99000000001</v>
      </c>
      <c r="J20" s="48">
        <v>7070.3699999999999</v>
      </c>
      <c r="K20" s="48">
        <f t="shared" si="8"/>
        <v>45700.48000000001</v>
      </c>
      <c r="L20" s="48">
        <f t="shared" si="9"/>
        <v>15611.389999999999</v>
      </c>
      <c r="M20" s="48">
        <f t="shared" si="10"/>
        <v>-76044.610000000001</v>
      </c>
      <c r="N20" s="49">
        <f t="shared" si="11"/>
        <v>-7929.6300000000001</v>
      </c>
      <c r="O20" s="50">
        <f t="shared" si="12"/>
        <v>1.7604388268332585</v>
      </c>
      <c r="P20" s="50">
        <f t="shared" si="13"/>
        <v>0.471358</v>
      </c>
      <c r="Q20" s="50">
        <f t="shared" si="14"/>
        <v>1.1731009928304206</v>
      </c>
      <c r="R20" s="50">
        <f t="shared" si="15"/>
        <v>0.58181080780851135</v>
      </c>
      <c r="S20" s="1"/>
      <c r="T20" s="1"/>
      <c r="U20" s="1"/>
      <c r="V20" s="1"/>
      <c r="W20" s="1"/>
      <c r="X20" s="1"/>
      <c r="Y20" s="1"/>
      <c r="Z20" s="1"/>
      <c r="AA20" s="1"/>
    </row>
    <row r="21" s="59" customFormat="1" ht="14.25">
      <c r="A21" s="60"/>
      <c r="B21" s="61"/>
      <c r="C21" s="60"/>
      <c r="D21" s="62" t="s">
        <v>57</v>
      </c>
      <c r="E21" s="63">
        <f>SUM(E18:E20)</f>
        <v>160516.03999999998</v>
      </c>
      <c r="F21" s="63">
        <f>SUM(F18:F20)</f>
        <v>446636.59999999998</v>
      </c>
      <c r="G21" s="63">
        <f>SUM(G18:G20)</f>
        <v>218924.80000000002</v>
      </c>
      <c r="H21" s="63">
        <f>SUM(H18:H20)</f>
        <v>36174.800000000003</v>
      </c>
      <c r="I21" s="63">
        <f>SUM(I18:I20)</f>
        <v>228095.10000000001</v>
      </c>
      <c r="J21" s="63">
        <f>SUM(J18:J20)</f>
        <v>16772.899999999998</v>
      </c>
      <c r="K21" s="63">
        <f t="shared" si="8"/>
        <v>67579.060000000027</v>
      </c>
      <c r="L21" s="63">
        <f t="shared" si="9"/>
        <v>9170.2999999999884</v>
      </c>
      <c r="M21" s="63">
        <f t="shared" si="10"/>
        <v>-218541.49999999997</v>
      </c>
      <c r="N21" s="63">
        <f t="shared" si="11"/>
        <v>-19401.900000000005</v>
      </c>
      <c r="O21" s="64">
        <f t="shared" si="12"/>
        <v>1.4210112584387207</v>
      </c>
      <c r="P21" s="64">
        <f t="shared" si="13"/>
        <v>0.4636625496201775</v>
      </c>
      <c r="Q21" s="64">
        <f t="shared" si="14"/>
        <v>1.0418878994065541</v>
      </c>
      <c r="R21" s="64">
        <f t="shared" si="15"/>
        <v>0.510695048278623</v>
      </c>
      <c r="S21" s="59"/>
      <c r="T21" s="59"/>
      <c r="U21" s="59"/>
      <c r="V21" s="59"/>
      <c r="W21" s="59"/>
      <c r="X21" s="59"/>
      <c r="Y21" s="59"/>
      <c r="Z21" s="59"/>
      <c r="AA21" s="59"/>
    </row>
    <row r="22" ht="34.5">
      <c r="A22" s="65">
        <v>951</v>
      </c>
      <c r="B22" s="44" t="s">
        <v>24</v>
      </c>
      <c r="C22" s="66" t="s">
        <v>58</v>
      </c>
      <c r="D22" s="67" t="s">
        <v>59</v>
      </c>
      <c r="E22" s="47">
        <v>66896.559999999998</v>
      </c>
      <c r="F22" s="47">
        <v>104746.7</v>
      </c>
      <c r="G22" s="47">
        <v>47779.599999999999</v>
      </c>
      <c r="H22" s="47">
        <v>9800</v>
      </c>
      <c r="I22" s="47">
        <v>48935.599999999999</v>
      </c>
      <c r="J22" s="47">
        <v>9310.5799999999999</v>
      </c>
      <c r="K22" s="48">
        <f t="shared" si="8"/>
        <v>-17960.959999999999</v>
      </c>
      <c r="L22" s="48">
        <f t="shared" si="9"/>
        <v>1156</v>
      </c>
      <c r="M22" s="48">
        <f t="shared" si="10"/>
        <v>-55811.099999999999</v>
      </c>
      <c r="N22" s="48">
        <f t="shared" si="11"/>
        <v>-489.42000000000007</v>
      </c>
      <c r="O22" s="50">
        <f t="shared" si="12"/>
        <v>0.73151145589549005</v>
      </c>
      <c r="P22" s="50">
        <f t="shared" si="13"/>
        <v>0.95005918367346942</v>
      </c>
      <c r="Q22" s="50">
        <f t="shared" si="14"/>
        <v>1.024194426073052</v>
      </c>
      <c r="R22" s="50">
        <f t="shared" si="15"/>
        <v>0.46718035031175209</v>
      </c>
      <c r="S22" s="1"/>
      <c r="T22" s="1"/>
      <c r="U22" s="1"/>
      <c r="V22" s="1"/>
      <c r="W22" s="1"/>
      <c r="X22" s="1"/>
      <c r="Y22" s="1"/>
      <c r="Z22" s="1"/>
      <c r="AA22" s="1"/>
    </row>
    <row r="23" ht="17.25">
      <c r="A23" s="68"/>
      <c r="B23" s="44"/>
      <c r="C23" s="66" t="s">
        <v>60</v>
      </c>
      <c r="D23" s="58" t="s">
        <v>61</v>
      </c>
      <c r="E23" s="47">
        <v>7154.6199999999999</v>
      </c>
      <c r="F23" s="47">
        <v>11046.9</v>
      </c>
      <c r="G23" s="47">
        <v>4212.1000000000004</v>
      </c>
      <c r="H23" s="47">
        <v>946</v>
      </c>
      <c r="I23" s="47">
        <v>8789.3500000000004</v>
      </c>
      <c r="J23" s="47">
        <v>697.42999999999995</v>
      </c>
      <c r="K23" s="48">
        <f t="shared" si="8"/>
        <v>1634.7300000000005</v>
      </c>
      <c r="L23" s="48">
        <f t="shared" si="9"/>
        <v>4577.25</v>
      </c>
      <c r="M23" s="48">
        <f t="shared" si="10"/>
        <v>-2257.5499999999993</v>
      </c>
      <c r="N23" s="48">
        <f t="shared" si="11"/>
        <v>-248.57000000000005</v>
      </c>
      <c r="O23" s="50">
        <f t="shared" si="12"/>
        <v>1.2284859293715111</v>
      </c>
      <c r="P23" s="50">
        <f t="shared" si="13"/>
        <v>0.73724101479915427</v>
      </c>
      <c r="Q23" s="50">
        <f t="shared" si="14"/>
        <v>2.0866907243417772</v>
      </c>
      <c r="R23" s="50">
        <f t="shared" si="15"/>
        <v>0.79563950067439737</v>
      </c>
      <c r="S23" s="1"/>
      <c r="T23" s="1"/>
      <c r="U23" s="1"/>
      <c r="V23" s="1"/>
      <c r="W23" s="1"/>
      <c r="X23" s="1"/>
      <c r="Y23" s="1"/>
      <c r="Z23" s="1"/>
      <c r="AA23" s="1"/>
    </row>
    <row r="24" s="59" customFormat="1" ht="14.25">
      <c r="A24" s="69"/>
      <c r="B24" s="61"/>
      <c r="C24" s="60"/>
      <c r="D24" s="62" t="s">
        <v>57</v>
      </c>
      <c r="E24" s="63">
        <f>E22+E23</f>
        <v>74051.179999999993</v>
      </c>
      <c r="F24" s="63">
        <f>F22+F23</f>
        <v>115793.59999999999</v>
      </c>
      <c r="G24" s="63">
        <f>G22+G23</f>
        <v>51991.699999999997</v>
      </c>
      <c r="H24" s="63">
        <f>H22+H23</f>
        <v>10746</v>
      </c>
      <c r="I24" s="63">
        <f>I22+I23</f>
        <v>57724.949999999997</v>
      </c>
      <c r="J24" s="63">
        <f>J22+J23</f>
        <v>10008.01</v>
      </c>
      <c r="K24" s="63">
        <f t="shared" si="8"/>
        <v>-16326.229999999996</v>
      </c>
      <c r="L24" s="63">
        <f t="shared" si="9"/>
        <v>5733.25</v>
      </c>
      <c r="M24" s="63">
        <f t="shared" si="10"/>
        <v>-58068.649999999994</v>
      </c>
      <c r="N24" s="63">
        <f t="shared" si="11"/>
        <v>-737.98999999999978</v>
      </c>
      <c r="O24" s="64">
        <f t="shared" si="12"/>
        <v>0.77952775364281846</v>
      </c>
      <c r="P24" s="64">
        <f t="shared" si="13"/>
        <v>0.93132421366089713</v>
      </c>
      <c r="Q24" s="64">
        <f t="shared" si="14"/>
        <v>1.1102724088652611</v>
      </c>
      <c r="R24" s="64">
        <f t="shared" si="15"/>
        <v>0.49851589379723926</v>
      </c>
      <c r="S24" s="59"/>
      <c r="T24" s="59"/>
      <c r="U24" s="59"/>
      <c r="V24" s="59"/>
      <c r="W24" s="59"/>
      <c r="X24" s="59"/>
      <c r="Y24" s="59"/>
      <c r="Z24" s="59"/>
      <c r="AA24" s="59"/>
    </row>
    <row r="25" ht="17.25">
      <c r="A25" s="43" t="s">
        <v>62</v>
      </c>
      <c r="B25" s="44" t="s">
        <v>63</v>
      </c>
      <c r="C25" s="45" t="s">
        <v>64</v>
      </c>
      <c r="D25" s="58" t="s">
        <v>65</v>
      </c>
      <c r="E25" s="48">
        <v>0</v>
      </c>
      <c r="F25" s="48">
        <v>7680</v>
      </c>
      <c r="G25" s="48">
        <v>0</v>
      </c>
      <c r="H25" s="48">
        <v>0</v>
      </c>
      <c r="I25" s="48">
        <v>0</v>
      </c>
      <c r="J25" s="48">
        <v>0</v>
      </c>
      <c r="K25" s="48">
        <f t="shared" si="8"/>
        <v>0</v>
      </c>
      <c r="L25" s="48">
        <f t="shared" si="9"/>
        <v>0</v>
      </c>
      <c r="M25" s="48">
        <f t="shared" si="10"/>
        <v>-7680</v>
      </c>
      <c r="N25" s="48">
        <f t="shared" si="11"/>
        <v>0</v>
      </c>
      <c r="O25" s="50" t="str">
        <f t="shared" si="12"/>
        <v/>
      </c>
      <c r="P25" s="50" t="str">
        <f t="shared" si="13"/>
        <v/>
      </c>
      <c r="Q25" s="50" t="str">
        <f t="shared" si="14"/>
        <v/>
      </c>
      <c r="R25" s="50">
        <f t="shared" si="15"/>
        <v>0</v>
      </c>
      <c r="S25" s="1"/>
      <c r="T25" s="1"/>
      <c r="U25" s="1"/>
      <c r="V25" s="1"/>
      <c r="W25" s="1"/>
      <c r="X25" s="1"/>
      <c r="Y25" s="1"/>
      <c r="Z25" s="1"/>
      <c r="AA25" s="1"/>
    </row>
    <row r="26" ht="17.25">
      <c r="A26" s="43"/>
      <c r="B26" s="44"/>
      <c r="C26" s="45" t="s">
        <v>66</v>
      </c>
      <c r="D26" s="70" t="s">
        <v>67</v>
      </c>
      <c r="E26" s="47">
        <v>34614.269999999997</v>
      </c>
      <c r="F26" s="47">
        <v>80987</v>
      </c>
      <c r="G26" s="47">
        <v>39600</v>
      </c>
      <c r="H26" s="47">
        <v>6500</v>
      </c>
      <c r="I26" s="47">
        <v>34790.589999999997</v>
      </c>
      <c r="J26" s="47">
        <v>1594.0699999999999</v>
      </c>
      <c r="K26" s="48">
        <f t="shared" si="8"/>
        <v>176.31999999999971</v>
      </c>
      <c r="L26" s="48">
        <f t="shared" si="9"/>
        <v>-4809.4100000000035</v>
      </c>
      <c r="M26" s="48">
        <f t="shared" si="10"/>
        <v>-46196.410000000003</v>
      </c>
      <c r="N26" s="48">
        <f t="shared" si="11"/>
        <v>-4905.9300000000003</v>
      </c>
      <c r="O26" s="50">
        <f t="shared" si="12"/>
        <v>1.0050938529109525</v>
      </c>
      <c r="P26" s="50">
        <f t="shared" si="13"/>
        <v>0.24524153846153846</v>
      </c>
      <c r="Q26" s="50">
        <f t="shared" si="14"/>
        <v>0.87855025252525243</v>
      </c>
      <c r="R26" s="50">
        <f t="shared" si="15"/>
        <v>0.42958240211391946</v>
      </c>
      <c r="S26" s="1"/>
      <c r="T26" s="1"/>
      <c r="U26" s="1"/>
      <c r="V26" s="1"/>
      <c r="W26" s="1"/>
      <c r="X26" s="1"/>
      <c r="Y26" s="1"/>
      <c r="Z26" s="1"/>
      <c r="AA26" s="1"/>
    </row>
    <row r="27" ht="17.25">
      <c r="A27" s="43"/>
      <c r="B27" s="44"/>
      <c r="C27" s="57" t="s">
        <v>68</v>
      </c>
      <c r="D27" s="67" t="s">
        <v>69</v>
      </c>
      <c r="E27" s="47">
        <v>712.86000000000001</v>
      </c>
      <c r="F27" s="47">
        <v>557</v>
      </c>
      <c r="G27" s="47">
        <v>278.5</v>
      </c>
      <c r="H27" s="47">
        <v>46.5</v>
      </c>
      <c r="I27" s="47">
        <v>430.31999999999999</v>
      </c>
      <c r="J27" s="47">
        <v>29.370000000000001</v>
      </c>
      <c r="K27" s="48">
        <f t="shared" si="8"/>
        <v>-282.54000000000002</v>
      </c>
      <c r="L27" s="48">
        <f t="shared" si="9"/>
        <v>151.81999999999999</v>
      </c>
      <c r="M27" s="48">
        <f t="shared" si="10"/>
        <v>-126.68000000000001</v>
      </c>
      <c r="N27" s="48">
        <f t="shared" si="11"/>
        <v>-17.129999999999999</v>
      </c>
      <c r="O27" s="50">
        <f t="shared" si="12"/>
        <v>0.60365289117077681</v>
      </c>
      <c r="P27" s="50">
        <f t="shared" si="13"/>
        <v>0.63161290322580643</v>
      </c>
      <c r="Q27" s="50">
        <f t="shared" si="14"/>
        <v>1.5451346499102334</v>
      </c>
      <c r="R27" s="50">
        <f t="shared" si="15"/>
        <v>0.77256732495511671</v>
      </c>
      <c r="S27" s="1"/>
      <c r="T27" s="1"/>
      <c r="U27" s="1"/>
      <c r="V27" s="1"/>
      <c r="W27" s="1"/>
      <c r="X27" s="1"/>
      <c r="Y27" s="1"/>
      <c r="Z27" s="1"/>
      <c r="AA27" s="1"/>
    </row>
    <row r="28" ht="17.25">
      <c r="A28" s="43"/>
      <c r="B28" s="44"/>
      <c r="C28" s="57" t="s">
        <v>70</v>
      </c>
      <c r="D28" s="67" t="s">
        <v>71</v>
      </c>
      <c r="E28" s="48">
        <v>0</v>
      </c>
      <c r="F28" s="48">
        <v>8021.3000000000002</v>
      </c>
      <c r="G28" s="48">
        <v>0</v>
      </c>
      <c r="H28" s="48">
        <v>0</v>
      </c>
      <c r="I28" s="48">
        <v>0</v>
      </c>
      <c r="J28" s="48">
        <v>0</v>
      </c>
      <c r="K28" s="48">
        <f t="shared" si="8"/>
        <v>0</v>
      </c>
      <c r="L28" s="48">
        <f t="shared" si="9"/>
        <v>0</v>
      </c>
      <c r="M28" s="48">
        <f t="shared" si="10"/>
        <v>-8021.3000000000002</v>
      </c>
      <c r="N28" s="48">
        <f t="shared" si="11"/>
        <v>0</v>
      </c>
      <c r="O28" s="50" t="str">
        <f t="shared" si="12"/>
        <v/>
      </c>
      <c r="P28" s="50" t="str">
        <f t="shared" si="13"/>
        <v/>
      </c>
      <c r="Q28" s="50" t="str">
        <f t="shared" si="14"/>
        <v/>
      </c>
      <c r="R28" s="50">
        <f t="shared" si="15"/>
        <v>0</v>
      </c>
      <c r="S28" s="1"/>
      <c r="T28" s="1"/>
      <c r="U28" s="1"/>
      <c r="V28" s="1"/>
      <c r="W28" s="1"/>
      <c r="X28" s="1"/>
      <c r="Y28" s="1"/>
      <c r="Z28" s="1"/>
      <c r="AA28" s="1"/>
    </row>
    <row r="29" s="1" customFormat="1" ht="17.25">
      <c r="A29" s="43"/>
      <c r="B29" s="44"/>
      <c r="C29" s="57" t="s">
        <v>72</v>
      </c>
      <c r="D29" s="67" t="s">
        <v>73</v>
      </c>
      <c r="E29" s="48">
        <f>E30+E32+E31</f>
        <v>267463.04000000004</v>
      </c>
      <c r="F29" s="48">
        <f>F30+F32+F31</f>
        <v>84753.799999999988</v>
      </c>
      <c r="G29" s="48">
        <f>G30+G32+G31</f>
        <v>30869.899999999998</v>
      </c>
      <c r="H29" s="48">
        <f>H30+H32+H31</f>
        <v>7292.2999999999993</v>
      </c>
      <c r="I29" s="48">
        <f>I30+I32+I31</f>
        <v>30633.200000000001</v>
      </c>
      <c r="J29" s="48">
        <f>J30+J32+J31</f>
        <v>838.74000000000001</v>
      </c>
      <c r="K29" s="48">
        <f t="shared" si="8"/>
        <v>-236829.84000000003</v>
      </c>
      <c r="L29" s="48">
        <f t="shared" si="9"/>
        <v>-236.69999999999709</v>
      </c>
      <c r="M29" s="48">
        <f t="shared" si="10"/>
        <v>-54120.599999999991</v>
      </c>
      <c r="N29" s="48">
        <f t="shared" si="11"/>
        <v>-6453.5599999999995</v>
      </c>
      <c r="O29" s="50">
        <f t="shared" si="12"/>
        <v>0.1145324602606775</v>
      </c>
      <c r="P29" s="50">
        <f t="shared" si="13"/>
        <v>0.11501720993376577</v>
      </c>
      <c r="Q29" s="50">
        <f t="shared" si="14"/>
        <v>0.99233233667747556</v>
      </c>
      <c r="R29" s="50">
        <f t="shared" si="15"/>
        <v>0.36143748126927649</v>
      </c>
      <c r="S29" s="1"/>
      <c r="T29" s="1"/>
      <c r="U29" s="1"/>
      <c r="V29" s="1"/>
      <c r="W29" s="1"/>
      <c r="X29" s="1"/>
      <c r="Y29" s="1"/>
      <c r="Z29" s="1"/>
      <c r="AA29" s="1"/>
    </row>
    <row r="30" s="71" customFormat="1" ht="17.25" customHeight="1">
      <c r="A30" s="72"/>
      <c r="B30" s="61"/>
      <c r="C30" s="73" t="s">
        <v>74</v>
      </c>
      <c r="D30" s="74" t="s">
        <v>75</v>
      </c>
      <c r="E30" s="75">
        <v>252687.48000000001</v>
      </c>
      <c r="F30" s="75">
        <v>45675.099999999999</v>
      </c>
      <c r="G30" s="75">
        <v>13295.5</v>
      </c>
      <c r="H30" s="75">
        <v>3841.1999999999998</v>
      </c>
      <c r="I30" s="75">
        <v>13286.889999999999</v>
      </c>
      <c r="J30" s="75">
        <v>0</v>
      </c>
      <c r="K30" s="76">
        <f t="shared" si="8"/>
        <v>-239400.59000000003</v>
      </c>
      <c r="L30" s="76">
        <f t="shared" si="9"/>
        <v>-8.6100000000005821</v>
      </c>
      <c r="M30" s="76">
        <f t="shared" si="10"/>
        <v>-32388.209999999999</v>
      </c>
      <c r="N30" s="76">
        <f t="shared" si="11"/>
        <v>-3841.1999999999998</v>
      </c>
      <c r="O30" s="77">
        <f t="shared" si="12"/>
        <v>0.052582304433919716</v>
      </c>
      <c r="P30" s="77">
        <f t="shared" si="13"/>
        <v>0</v>
      </c>
      <c r="Q30" s="77">
        <f t="shared" si="14"/>
        <v>0.99935241247038464</v>
      </c>
      <c r="R30" s="77">
        <f t="shared" si="15"/>
        <v>0.2909000746577457</v>
      </c>
      <c r="S30" s="71"/>
      <c r="T30" s="71"/>
      <c r="U30" s="71"/>
      <c r="V30" s="71"/>
      <c r="W30" s="71"/>
      <c r="X30" s="71"/>
      <c r="Y30" s="71"/>
      <c r="Z30" s="71"/>
      <c r="AA30" s="71"/>
    </row>
    <row r="31" s="71" customFormat="1" ht="16.5" customHeight="1">
      <c r="A31" s="72"/>
      <c r="B31" s="61"/>
      <c r="C31" s="73" t="s">
        <v>76</v>
      </c>
      <c r="D31" s="74" t="s">
        <v>77</v>
      </c>
      <c r="E31" s="75">
        <v>0</v>
      </c>
      <c r="F31" s="75">
        <v>481</v>
      </c>
      <c r="G31" s="75">
        <v>301.10000000000002</v>
      </c>
      <c r="H31" s="75">
        <v>0</v>
      </c>
      <c r="I31" s="75">
        <v>0</v>
      </c>
      <c r="J31" s="75">
        <v>0</v>
      </c>
      <c r="K31" s="76">
        <f t="shared" si="8"/>
        <v>0</v>
      </c>
      <c r="L31" s="76">
        <f t="shared" si="9"/>
        <v>-301.10000000000002</v>
      </c>
      <c r="M31" s="76">
        <f t="shared" si="10"/>
        <v>-481</v>
      </c>
      <c r="N31" s="76">
        <f t="shared" si="11"/>
        <v>0</v>
      </c>
      <c r="O31" s="77" t="str">
        <f t="shared" si="12"/>
        <v/>
      </c>
      <c r="P31" s="77" t="str">
        <f t="shared" si="13"/>
        <v/>
      </c>
      <c r="Q31" s="77">
        <f t="shared" si="14"/>
        <v>0</v>
      </c>
      <c r="R31" s="77">
        <f t="shared" si="15"/>
        <v>0</v>
      </c>
      <c r="S31" s="71"/>
      <c r="T31" s="71"/>
      <c r="U31" s="71"/>
      <c r="V31" s="71"/>
      <c r="W31" s="71"/>
      <c r="X31" s="71"/>
      <c r="Y31" s="71"/>
      <c r="Z31" s="71"/>
      <c r="AA31" s="71"/>
    </row>
    <row r="32" s="71" customFormat="1" ht="17.25" customHeight="1">
      <c r="A32" s="72"/>
      <c r="B32" s="61"/>
      <c r="C32" s="73" t="s">
        <v>78</v>
      </c>
      <c r="D32" s="74" t="s">
        <v>79</v>
      </c>
      <c r="E32" s="75">
        <v>14775.559999999999</v>
      </c>
      <c r="F32" s="75">
        <v>38597.699999999997</v>
      </c>
      <c r="G32" s="75">
        <v>17273.299999999999</v>
      </c>
      <c r="H32" s="75">
        <v>3451.0999999999999</v>
      </c>
      <c r="I32" s="75">
        <v>17346.310000000001</v>
      </c>
      <c r="J32" s="75">
        <v>838.74000000000001</v>
      </c>
      <c r="K32" s="76">
        <f t="shared" si="8"/>
        <v>2570.7500000000018</v>
      </c>
      <c r="L32" s="76">
        <f t="shared" si="9"/>
        <v>73.010000000002037</v>
      </c>
      <c r="M32" s="76">
        <f t="shared" si="10"/>
        <v>-21251.389999999996</v>
      </c>
      <c r="N32" s="76">
        <f t="shared" si="11"/>
        <v>-2612.3599999999997</v>
      </c>
      <c r="O32" s="77">
        <f t="shared" si="12"/>
        <v>1.1739866373931007</v>
      </c>
      <c r="P32" s="77">
        <f t="shared" si="13"/>
        <v>0.24303555388137116</v>
      </c>
      <c r="Q32" s="77">
        <f t="shared" si="14"/>
        <v>1.0042267545865586</v>
      </c>
      <c r="R32" s="77">
        <f t="shared" si="15"/>
        <v>0.44941304792772635</v>
      </c>
      <c r="S32" s="71"/>
      <c r="T32" s="71"/>
      <c r="U32" s="71"/>
      <c r="V32" s="71"/>
      <c r="W32" s="71"/>
      <c r="X32" s="71"/>
      <c r="Y32" s="71"/>
      <c r="Z32" s="71"/>
      <c r="AA32" s="71"/>
    </row>
    <row r="33" s="59" customFormat="1" ht="14.25">
      <c r="A33" s="60"/>
      <c r="B33" s="78"/>
      <c r="C33" s="60"/>
      <c r="D33" s="62" t="s">
        <v>57</v>
      </c>
      <c r="E33" s="63">
        <f>SUM(E25:E29)</f>
        <v>302790.17000000004</v>
      </c>
      <c r="F33" s="63">
        <f>SUM(F25:F29)</f>
        <v>181999.09999999998</v>
      </c>
      <c r="G33" s="63">
        <f>SUM(G25:G29)</f>
        <v>70748.399999999994</v>
      </c>
      <c r="H33" s="63">
        <f>SUM(H25:H29)</f>
        <v>13838.799999999999</v>
      </c>
      <c r="I33" s="63">
        <f>SUM(I25:I29)</f>
        <v>65854.110000000001</v>
      </c>
      <c r="J33" s="63">
        <f>SUM(J25:J29)</f>
        <v>2462.1799999999998</v>
      </c>
      <c r="K33" s="63">
        <f t="shared" si="8"/>
        <v>-236936.06000000006</v>
      </c>
      <c r="L33" s="63">
        <f t="shared" si="9"/>
        <v>-4894.2899999999936</v>
      </c>
      <c r="M33" s="63">
        <f t="shared" si="10"/>
        <v>-116144.98999999998</v>
      </c>
      <c r="N33" s="63">
        <f t="shared" si="11"/>
        <v>-11376.619999999999</v>
      </c>
      <c r="O33" s="64">
        <f t="shared" si="12"/>
        <v>0.21749091128024398</v>
      </c>
      <c r="P33" s="64">
        <f t="shared" si="13"/>
        <v>0.17791860565945025</v>
      </c>
      <c r="Q33" s="64">
        <f t="shared" si="14"/>
        <v>0.93082119171599653</v>
      </c>
      <c r="R33" s="64">
        <f t="shared" si="15"/>
        <v>0.36183755853737742</v>
      </c>
      <c r="S33" s="59"/>
      <c r="T33" s="59"/>
      <c r="U33" s="59"/>
      <c r="V33" s="59"/>
      <c r="W33" s="59"/>
      <c r="X33" s="59"/>
      <c r="Y33" s="59"/>
      <c r="Z33" s="59"/>
      <c r="AA33" s="59"/>
    </row>
    <row r="34" ht="19.5" customHeight="1">
      <c r="A34" s="43" t="s">
        <v>80</v>
      </c>
      <c r="B34" s="44" t="s">
        <v>40</v>
      </c>
      <c r="C34" s="57" t="s">
        <v>81</v>
      </c>
      <c r="D34" s="67" t="s">
        <v>82</v>
      </c>
      <c r="E34" s="47">
        <v>144442.51000000001</v>
      </c>
      <c r="F34" s="47">
        <v>293156.20000000001</v>
      </c>
      <c r="G34" s="47">
        <v>141000</v>
      </c>
      <c r="H34" s="47">
        <v>37200</v>
      </c>
      <c r="I34" s="47">
        <v>134690.93000000002</v>
      </c>
      <c r="J34" s="47">
        <v>27170.899999999998</v>
      </c>
      <c r="K34" s="48">
        <f t="shared" si="8"/>
        <v>-9751.5799999999872</v>
      </c>
      <c r="L34" s="48">
        <f t="shared" si="9"/>
        <v>-6309.0699999999779</v>
      </c>
      <c r="M34" s="48">
        <f t="shared" si="10"/>
        <v>-158465.26999999999</v>
      </c>
      <c r="N34" s="48">
        <f t="shared" si="11"/>
        <v>-10029.100000000002</v>
      </c>
      <c r="O34" s="50">
        <f t="shared" si="12"/>
        <v>0.93248815739909263</v>
      </c>
      <c r="P34" s="50">
        <f t="shared" si="13"/>
        <v>0.7304005376344086</v>
      </c>
      <c r="Q34" s="50">
        <f t="shared" si="14"/>
        <v>0.95525482269503559</v>
      </c>
      <c r="R34" s="50">
        <f t="shared" si="15"/>
        <v>0.45945107079434111</v>
      </c>
      <c r="S34" s="1"/>
      <c r="T34" s="1"/>
      <c r="U34" s="1"/>
      <c r="V34" s="1"/>
      <c r="W34" s="1"/>
      <c r="X34" s="1"/>
      <c r="Y34" s="1"/>
      <c r="Z34" s="1"/>
      <c r="AA34" s="1"/>
    </row>
    <row r="35" ht="37.5" customHeight="1">
      <c r="A35" s="43"/>
      <c r="B35" s="44"/>
      <c r="C35" s="45" t="s">
        <v>83</v>
      </c>
      <c r="D35" s="67" t="s">
        <v>84</v>
      </c>
      <c r="E35" s="47">
        <v>6608.8000000000002</v>
      </c>
      <c r="F35" s="47">
        <v>100194.10000000001</v>
      </c>
      <c r="G35" s="47">
        <v>62192</v>
      </c>
      <c r="H35" s="47">
        <v>16652</v>
      </c>
      <c r="I35" s="47">
        <v>81245.309999999998</v>
      </c>
      <c r="J35" s="47">
        <v>10921.68</v>
      </c>
      <c r="K35" s="48">
        <f t="shared" si="8"/>
        <v>74636.509999999995</v>
      </c>
      <c r="L35" s="48">
        <f t="shared" si="9"/>
        <v>19053.309999999998</v>
      </c>
      <c r="M35" s="48">
        <f t="shared" si="10"/>
        <v>-18948.790000000008</v>
      </c>
      <c r="N35" s="48">
        <f t="shared" si="11"/>
        <v>-5730.3199999999997</v>
      </c>
      <c r="O35" s="50">
        <f t="shared" si="12"/>
        <v>12.293504115724488</v>
      </c>
      <c r="P35" s="50">
        <f t="shared" si="13"/>
        <v>0.65587797261590197</v>
      </c>
      <c r="Q35" s="50">
        <f t="shared" si="14"/>
        <v>1.3063627154617956</v>
      </c>
      <c r="R35" s="50">
        <f t="shared" si="15"/>
        <v>0.81087918350481702</v>
      </c>
      <c r="S35" s="1"/>
      <c r="T35" s="1"/>
      <c r="U35" s="1"/>
      <c r="V35" s="1"/>
      <c r="W35" s="1"/>
      <c r="X35" s="1"/>
      <c r="Y35" s="1"/>
      <c r="Z35" s="1"/>
      <c r="AA35" s="1"/>
    </row>
    <row r="36" ht="34.5">
      <c r="A36" s="43"/>
      <c r="B36" s="44"/>
      <c r="C36" s="45" t="s">
        <v>85</v>
      </c>
      <c r="D36" s="58" t="s">
        <v>86</v>
      </c>
      <c r="E36" s="47">
        <v>18542.119999999999</v>
      </c>
      <c r="F36" s="47">
        <v>53573.900000000001</v>
      </c>
      <c r="G36" s="47">
        <v>27663</v>
      </c>
      <c r="H36" s="47">
        <v>8610</v>
      </c>
      <c r="I36" s="47">
        <v>27903.110000000001</v>
      </c>
      <c r="J36" s="47">
        <v>3075.4400000000001</v>
      </c>
      <c r="K36" s="48">
        <f t="shared" si="8"/>
        <v>9360.9900000000016</v>
      </c>
      <c r="L36" s="48">
        <f t="shared" si="9"/>
        <v>240.11000000000058</v>
      </c>
      <c r="M36" s="48">
        <f t="shared" si="10"/>
        <v>-25670.790000000001</v>
      </c>
      <c r="N36" s="48">
        <f t="shared" si="11"/>
        <v>-5534.5599999999995</v>
      </c>
      <c r="O36" s="50">
        <f t="shared" si="12"/>
        <v>1.5048500387226489</v>
      </c>
      <c r="P36" s="50">
        <f t="shared" si="13"/>
        <v>0.35719396051103369</v>
      </c>
      <c r="Q36" s="50">
        <f t="shared" si="14"/>
        <v>1.0086798250370532</v>
      </c>
      <c r="R36" s="50">
        <f t="shared" si="15"/>
        <v>0.52083402552362246</v>
      </c>
      <c r="S36" s="1"/>
      <c r="T36" s="1"/>
      <c r="U36" s="1"/>
      <c r="V36" s="1"/>
      <c r="W36" s="1"/>
      <c r="X36" s="1"/>
      <c r="Y36" s="1"/>
      <c r="Z36" s="1"/>
      <c r="AA36" s="1"/>
    </row>
    <row r="37" ht="40.5" customHeight="1">
      <c r="A37" s="43"/>
      <c r="B37" s="44"/>
      <c r="C37" s="45" t="s">
        <v>87</v>
      </c>
      <c r="D37" s="67" t="s">
        <v>88</v>
      </c>
      <c r="E37" s="47">
        <v>408112.03000000003</v>
      </c>
      <c r="F37" s="47">
        <v>115809.2</v>
      </c>
      <c r="G37" s="47">
        <v>9803.2999999999993</v>
      </c>
      <c r="H37" s="47">
        <v>5278.6999999999998</v>
      </c>
      <c r="I37" s="47">
        <v>10778.75</v>
      </c>
      <c r="J37" s="47">
        <v>0</v>
      </c>
      <c r="K37" s="48">
        <f t="shared" si="8"/>
        <v>-397333.28000000003</v>
      </c>
      <c r="L37" s="48">
        <f t="shared" si="9"/>
        <v>975.45000000000073</v>
      </c>
      <c r="M37" s="48">
        <f t="shared" si="10"/>
        <v>-105030.45</v>
      </c>
      <c r="N37" s="48">
        <f t="shared" si="11"/>
        <v>-5278.6999999999998</v>
      </c>
      <c r="O37" s="50">
        <f t="shared" si="12"/>
        <v>0.026411252812126119</v>
      </c>
      <c r="P37" s="50">
        <f t="shared" si="13"/>
        <v>0</v>
      </c>
      <c r="Q37" s="50">
        <f t="shared" si="14"/>
        <v>1.0995022084400152</v>
      </c>
      <c r="R37" s="50">
        <f t="shared" si="15"/>
        <v>0.093073348231401301</v>
      </c>
      <c r="S37" s="1"/>
      <c r="T37" s="1"/>
      <c r="U37" s="1"/>
      <c r="V37" s="1"/>
      <c r="W37" s="1"/>
      <c r="X37" s="1"/>
      <c r="Y37" s="1"/>
      <c r="Z37" s="1"/>
      <c r="AA37" s="1"/>
    </row>
    <row r="38" ht="17.25">
      <c r="A38" s="43"/>
      <c r="B38" s="44"/>
      <c r="C38" s="45" t="s">
        <v>89</v>
      </c>
      <c r="D38" s="58" t="s">
        <v>90</v>
      </c>
      <c r="E38" s="47">
        <v>2929.4899999999998</v>
      </c>
      <c r="F38" s="47">
        <v>3436.3000000000002</v>
      </c>
      <c r="G38" s="47">
        <v>847</v>
      </c>
      <c r="H38" s="47">
        <v>432</v>
      </c>
      <c r="I38" s="47">
        <v>2039.3600000000001</v>
      </c>
      <c r="J38" s="47">
        <v>89.080000000000013</v>
      </c>
      <c r="K38" s="48">
        <f t="shared" si="8"/>
        <v>-890.12999999999965</v>
      </c>
      <c r="L38" s="48">
        <f t="shared" si="9"/>
        <v>1192.3600000000001</v>
      </c>
      <c r="M38" s="48">
        <f t="shared" si="10"/>
        <v>-1396.9400000000001</v>
      </c>
      <c r="N38" s="48">
        <f t="shared" si="11"/>
        <v>-342.91999999999996</v>
      </c>
      <c r="O38" s="50">
        <f t="shared" si="12"/>
        <v>0.69614847635595278</v>
      </c>
      <c r="P38" s="50">
        <f t="shared" si="13"/>
        <v>0.20620370370370372</v>
      </c>
      <c r="Q38" s="50">
        <f t="shared" si="14"/>
        <v>2.4077449822904371</v>
      </c>
      <c r="R38" s="50">
        <f t="shared" si="15"/>
        <v>0.59347554055233831</v>
      </c>
      <c r="S38" s="1"/>
      <c r="T38" s="1"/>
      <c r="U38" s="1"/>
      <c r="V38" s="1"/>
      <c r="W38" s="1"/>
      <c r="X38" s="1"/>
      <c r="Y38" s="1"/>
      <c r="Z38" s="1"/>
      <c r="AA38" s="1"/>
    </row>
    <row r="39" ht="17.25">
      <c r="A39" s="43"/>
      <c r="B39" s="44"/>
      <c r="C39" s="45" t="s">
        <v>91</v>
      </c>
      <c r="D39" s="58" t="s">
        <v>92</v>
      </c>
      <c r="E39" s="47">
        <v>111.49000000000001</v>
      </c>
      <c r="F39" s="47">
        <v>0</v>
      </c>
      <c r="G39" s="47">
        <v>0</v>
      </c>
      <c r="H39" s="47">
        <v>0</v>
      </c>
      <c r="I39" s="47">
        <v>279.79000000000002</v>
      </c>
      <c r="J39" s="47">
        <v>42.740000000000002</v>
      </c>
      <c r="K39" s="48">
        <f t="shared" si="8"/>
        <v>168.30000000000001</v>
      </c>
      <c r="L39" s="48">
        <f t="shared" si="9"/>
        <v>279.79000000000002</v>
      </c>
      <c r="M39" s="48">
        <f t="shared" si="10"/>
        <v>279.79000000000002</v>
      </c>
      <c r="N39" s="48">
        <f t="shared" si="11"/>
        <v>42.740000000000002</v>
      </c>
      <c r="O39" s="50">
        <f t="shared" si="12"/>
        <v>2.5095524262265676</v>
      </c>
      <c r="P39" s="50" t="str">
        <f t="shared" si="13"/>
        <v/>
      </c>
      <c r="Q39" s="50" t="str">
        <f t="shared" si="14"/>
        <v/>
      </c>
      <c r="R39" s="50" t="str">
        <f t="shared" si="15"/>
        <v/>
      </c>
      <c r="S39" s="1"/>
      <c r="T39" s="1"/>
      <c r="U39" s="1"/>
      <c r="V39" s="1"/>
      <c r="W39" s="1"/>
      <c r="X39" s="1"/>
      <c r="Y39" s="1"/>
      <c r="Z39" s="1"/>
      <c r="AA39" s="1"/>
    </row>
    <row r="40" ht="34.5">
      <c r="A40" s="43"/>
      <c r="B40" s="44"/>
      <c r="C40" s="57" t="s">
        <v>93</v>
      </c>
      <c r="D40" s="67" t="s">
        <v>94</v>
      </c>
      <c r="E40" s="48">
        <v>69513.289999999994</v>
      </c>
      <c r="F40" s="48">
        <v>202788.70000000001</v>
      </c>
      <c r="G40" s="48">
        <v>89530</v>
      </c>
      <c r="H40" s="48">
        <v>18500</v>
      </c>
      <c r="I40" s="48">
        <v>82927.550000000003</v>
      </c>
      <c r="J40" s="48">
        <v>13725.27</v>
      </c>
      <c r="K40" s="48">
        <f t="shared" si="8"/>
        <v>13414.260000000009</v>
      </c>
      <c r="L40" s="48">
        <f t="shared" si="9"/>
        <v>-6602.4499999999971</v>
      </c>
      <c r="M40" s="48">
        <f t="shared" si="10"/>
        <v>-119861.15000000001</v>
      </c>
      <c r="N40" s="48">
        <f t="shared" si="11"/>
        <v>-4774.7299999999996</v>
      </c>
      <c r="O40" s="50">
        <f t="shared" si="12"/>
        <v>1.192974034173897</v>
      </c>
      <c r="P40" s="50">
        <f t="shared" si="13"/>
        <v>0.74190648648648649</v>
      </c>
      <c r="Q40" s="50">
        <f t="shared" si="14"/>
        <v>0.92625432815815933</v>
      </c>
      <c r="R40" s="50">
        <f t="shared" si="15"/>
        <v>0.40893575430978157</v>
      </c>
      <c r="S40" s="1"/>
      <c r="T40" s="1"/>
      <c r="U40" s="1"/>
      <c r="V40" s="1"/>
      <c r="W40" s="1"/>
      <c r="X40" s="1"/>
      <c r="Y40" s="1"/>
      <c r="Z40" s="1"/>
      <c r="AA40" s="1"/>
    </row>
    <row r="41" ht="34.5">
      <c r="A41" s="43"/>
      <c r="B41" s="44"/>
      <c r="C41" s="57" t="s">
        <v>95</v>
      </c>
      <c r="D41" s="67" t="s">
        <v>96</v>
      </c>
      <c r="E41" s="48">
        <v>0</v>
      </c>
      <c r="F41" s="48">
        <v>0</v>
      </c>
      <c r="G41" s="48">
        <v>0</v>
      </c>
      <c r="H41" s="48">
        <v>0</v>
      </c>
      <c r="I41" s="48">
        <v>12263.459999999999</v>
      </c>
      <c r="J41" s="48">
        <v>0</v>
      </c>
      <c r="K41" s="48">
        <f t="shared" si="8"/>
        <v>12263.459999999999</v>
      </c>
      <c r="L41" s="48">
        <f t="shared" si="9"/>
        <v>12263.459999999999</v>
      </c>
      <c r="M41" s="48">
        <f t="shared" si="10"/>
        <v>12263.459999999999</v>
      </c>
      <c r="N41" s="48">
        <f t="shared" si="11"/>
        <v>0</v>
      </c>
      <c r="O41" s="50" t="str">
        <f t="shared" si="12"/>
        <v/>
      </c>
      <c r="P41" s="50" t="str">
        <f t="shared" si="13"/>
        <v/>
      </c>
      <c r="Q41" s="50" t="str">
        <f t="shared" si="14"/>
        <v/>
      </c>
      <c r="R41" s="50" t="str">
        <f t="shared" si="15"/>
        <v/>
      </c>
      <c r="S41" s="1"/>
      <c r="T41" s="1"/>
      <c r="U41" s="1"/>
      <c r="V41" s="1"/>
      <c r="W41" s="1"/>
      <c r="X41" s="1"/>
      <c r="Y41" s="1"/>
      <c r="Z41" s="1"/>
      <c r="AA41" s="1"/>
    </row>
    <row r="42" ht="34.5">
      <c r="A42" s="43"/>
      <c r="B42" s="44"/>
      <c r="C42" s="57" t="s">
        <v>97</v>
      </c>
      <c r="D42" s="67" t="s">
        <v>98</v>
      </c>
      <c r="E42" s="48">
        <v>71404.679999999993</v>
      </c>
      <c r="F42" s="48">
        <v>96901.899999999994</v>
      </c>
      <c r="G42" s="48">
        <v>36800</v>
      </c>
      <c r="H42" s="48">
        <v>8700</v>
      </c>
      <c r="I42" s="48">
        <v>35311.919999999998</v>
      </c>
      <c r="J42" s="48">
        <v>4096.3699999999999</v>
      </c>
      <c r="K42" s="48">
        <f t="shared" si="8"/>
        <v>-36092.759999999995</v>
      </c>
      <c r="L42" s="48">
        <f t="shared" si="9"/>
        <v>-1488.0800000000017</v>
      </c>
      <c r="M42" s="48">
        <f t="shared" si="10"/>
        <v>-61589.979999999996</v>
      </c>
      <c r="N42" s="48">
        <f t="shared" si="11"/>
        <v>-4603.6300000000001</v>
      </c>
      <c r="O42" s="50">
        <f t="shared" si="12"/>
        <v>0.49453229116074748</v>
      </c>
      <c r="P42" s="50">
        <f t="shared" si="13"/>
        <v>0.47084712643678162</v>
      </c>
      <c r="Q42" s="50">
        <f t="shared" si="14"/>
        <v>0.95956304347826082</v>
      </c>
      <c r="R42" s="50">
        <f t="shared" si="15"/>
        <v>0.36440895379760357</v>
      </c>
      <c r="S42" s="1"/>
      <c r="T42" s="1"/>
      <c r="U42" s="1"/>
      <c r="V42" s="1"/>
      <c r="W42" s="1"/>
      <c r="X42" s="1"/>
      <c r="Y42" s="1"/>
      <c r="Z42" s="1"/>
      <c r="AA42" s="1"/>
    </row>
    <row r="43" ht="44.25" customHeight="1">
      <c r="A43" s="43"/>
      <c r="B43" s="44"/>
      <c r="C43" s="57" t="s">
        <v>99</v>
      </c>
      <c r="D43" s="67" t="s">
        <v>100</v>
      </c>
      <c r="E43" s="48">
        <v>127.01000000000001</v>
      </c>
      <c r="F43" s="48">
        <v>0</v>
      </c>
      <c r="G43" s="48">
        <v>0</v>
      </c>
      <c r="H43" s="48">
        <v>0</v>
      </c>
      <c r="I43" s="48">
        <v>3764.7399999999998</v>
      </c>
      <c r="J43" s="48">
        <v>0</v>
      </c>
      <c r="K43" s="48">
        <f t="shared" si="8"/>
        <v>3637.7299999999996</v>
      </c>
      <c r="L43" s="48">
        <f t="shared" si="9"/>
        <v>3764.7399999999998</v>
      </c>
      <c r="M43" s="48">
        <f t="shared" si="10"/>
        <v>3764.7399999999998</v>
      </c>
      <c r="N43" s="48">
        <f t="shared" si="11"/>
        <v>0</v>
      </c>
      <c r="O43" s="50">
        <f t="shared" si="12"/>
        <v>29.641288087552159</v>
      </c>
      <c r="P43" s="50" t="str">
        <f t="shared" si="13"/>
        <v/>
      </c>
      <c r="Q43" s="50" t="str">
        <f t="shared" si="14"/>
        <v/>
      </c>
      <c r="R43" s="50"/>
      <c r="S43" s="1"/>
      <c r="T43" s="1"/>
      <c r="U43" s="1"/>
      <c r="V43" s="1"/>
      <c r="W43" s="1"/>
      <c r="X43" s="1"/>
      <c r="Y43" s="1"/>
      <c r="Z43" s="1"/>
      <c r="AA43" s="1"/>
    </row>
    <row r="44" ht="17.25">
      <c r="A44" s="43"/>
      <c r="B44" s="44"/>
      <c r="C44" s="45" t="s">
        <v>55</v>
      </c>
      <c r="D44" s="58" t="s">
        <v>56</v>
      </c>
      <c r="E44" s="48">
        <v>6604.7899999999991</v>
      </c>
      <c r="F44" s="48">
        <v>12977.999999999998</v>
      </c>
      <c r="G44" s="48">
        <v>6604</v>
      </c>
      <c r="H44" s="48">
        <v>3302</v>
      </c>
      <c r="I44" s="48">
        <v>3780.48</v>
      </c>
      <c r="J44" s="48">
        <v>463.33999999999997</v>
      </c>
      <c r="K44" s="48">
        <f t="shared" si="8"/>
        <v>-2824.309999999999</v>
      </c>
      <c r="L44" s="48">
        <f t="shared" si="9"/>
        <v>-2823.52</v>
      </c>
      <c r="M44" s="48">
        <f t="shared" si="10"/>
        <v>-9197.5199999999986</v>
      </c>
      <c r="N44" s="48">
        <f t="shared" si="11"/>
        <v>-2838.6599999999999</v>
      </c>
      <c r="O44" s="50">
        <f t="shared" si="12"/>
        <v>0.5723845875493393</v>
      </c>
      <c r="P44" s="50">
        <f t="shared" si="13"/>
        <v>0.14032101756511203</v>
      </c>
      <c r="Q44" s="50">
        <f t="shared" si="14"/>
        <v>0.57245305875227137</v>
      </c>
      <c r="R44" s="50">
        <f t="shared" si="15"/>
        <v>0.29129912159038379</v>
      </c>
      <c r="S44" s="1"/>
      <c r="T44" s="1"/>
      <c r="U44" s="1"/>
      <c r="V44" s="1"/>
      <c r="W44" s="1"/>
      <c r="X44" s="1"/>
      <c r="Y44" s="1"/>
      <c r="Z44" s="1"/>
      <c r="AA44" s="1"/>
    </row>
    <row r="45" ht="34.5">
      <c r="A45" s="43"/>
      <c r="B45" s="44"/>
      <c r="C45" s="45" t="s">
        <v>101</v>
      </c>
      <c r="D45" s="58" t="s">
        <v>102</v>
      </c>
      <c r="E45" s="48">
        <v>27264.93</v>
      </c>
      <c r="F45" s="48">
        <v>68465.100000000006</v>
      </c>
      <c r="G45" s="48">
        <v>30505.5</v>
      </c>
      <c r="H45" s="48">
        <v>8021</v>
      </c>
      <c r="I45" s="48">
        <v>34021.690000000002</v>
      </c>
      <c r="J45" s="48">
        <v>4493.0100000000002</v>
      </c>
      <c r="K45" s="48">
        <f t="shared" si="8"/>
        <v>6756.760000000002</v>
      </c>
      <c r="L45" s="48">
        <f t="shared" si="9"/>
        <v>3516.1900000000023</v>
      </c>
      <c r="M45" s="48">
        <f t="shared" si="10"/>
        <v>-34443.410000000003</v>
      </c>
      <c r="N45" s="48">
        <f t="shared" si="11"/>
        <v>-3527.9899999999998</v>
      </c>
      <c r="O45" s="50">
        <f t="shared" si="12"/>
        <v>1.2478187180381539</v>
      </c>
      <c r="P45" s="50">
        <f t="shared" si="13"/>
        <v>0.5601558409175913</v>
      </c>
      <c r="Q45" s="50">
        <f t="shared" si="14"/>
        <v>1.1152641326973824</v>
      </c>
      <c r="R45" s="50">
        <f t="shared" si="15"/>
        <v>0.49692018269161953</v>
      </c>
      <c r="S45" s="1"/>
      <c r="T45" s="1"/>
      <c r="U45" s="1"/>
      <c r="V45" s="1"/>
      <c r="W45" s="1"/>
      <c r="X45" s="1"/>
      <c r="Y45" s="1"/>
      <c r="Z45" s="1"/>
      <c r="AA45" s="1"/>
    </row>
    <row r="46" s="79" customFormat="1" ht="14.25">
      <c r="A46" s="60"/>
      <c r="B46" s="78"/>
      <c r="C46" s="80"/>
      <c r="D46" s="62" t="s">
        <v>57</v>
      </c>
      <c r="E46" s="81">
        <f>SUM(E34:E45)</f>
        <v>755661.14000000001</v>
      </c>
      <c r="F46" s="81">
        <f>SUM(F34:F45)</f>
        <v>947303.40000000014</v>
      </c>
      <c r="G46" s="81">
        <f>SUM(G34:G45)</f>
        <v>404944.79999999999</v>
      </c>
      <c r="H46" s="81">
        <f>SUM(H34:H45)</f>
        <v>106695.7</v>
      </c>
      <c r="I46" s="81">
        <f>SUM(I34:I45)</f>
        <v>429007.09000000003</v>
      </c>
      <c r="J46" s="81">
        <f>SUM(J34:J45)</f>
        <v>64077.830000000002</v>
      </c>
      <c r="K46" s="81">
        <f>SUM(K34:K45)</f>
        <v>-326654.04999999999</v>
      </c>
      <c r="L46" s="81">
        <f t="shared" si="9"/>
        <v>24062.290000000037</v>
      </c>
      <c r="M46" s="81">
        <f>SUM(M34:M45)</f>
        <v>-518296.31000000006</v>
      </c>
      <c r="N46" s="81">
        <f>SUM(N34:N45)</f>
        <v>-42617.870000000003</v>
      </c>
      <c r="O46" s="64">
        <f t="shared" si="12"/>
        <v>0.56772416535803338</v>
      </c>
      <c r="P46" s="64">
        <f t="shared" si="13"/>
        <v>0.60056618964025732</v>
      </c>
      <c r="Q46" s="64">
        <f t="shared" si="14"/>
        <v>1.0594211606125084</v>
      </c>
      <c r="R46" s="64">
        <f t="shared" si="15"/>
        <v>0.45287189933024624</v>
      </c>
      <c r="S46" s="79"/>
      <c r="T46" s="79"/>
      <c r="U46" s="79"/>
      <c r="V46" s="79"/>
      <c r="W46" s="79"/>
      <c r="X46" s="79"/>
      <c r="Y46" s="79"/>
      <c r="Z46" s="79"/>
      <c r="AA46" s="79"/>
    </row>
    <row r="47" ht="17.25">
      <c r="A47" s="43" t="s">
        <v>103</v>
      </c>
      <c r="B47" s="44" t="s">
        <v>104</v>
      </c>
      <c r="C47" s="45" t="s">
        <v>105</v>
      </c>
      <c r="D47" s="58" t="s">
        <v>106</v>
      </c>
      <c r="E47" s="47">
        <v>280035.38</v>
      </c>
      <c r="F47" s="47">
        <v>653882.09999999998</v>
      </c>
      <c r="G47" s="47">
        <v>332122.59999999998</v>
      </c>
      <c r="H47" s="47">
        <v>34767.5</v>
      </c>
      <c r="I47" s="47">
        <v>284606.23999999999</v>
      </c>
      <c r="J47" s="47">
        <v>90.310000000000002</v>
      </c>
      <c r="K47" s="48">
        <f t="shared" ref="K47:K78" si="16">I47-E47</f>
        <v>4570.859999999986</v>
      </c>
      <c r="L47" s="48">
        <f t="shared" si="9"/>
        <v>-47516.359999999986</v>
      </c>
      <c r="M47" s="48">
        <f t="shared" ref="M47:M78" si="17">I47-F47</f>
        <v>-369275.85999999999</v>
      </c>
      <c r="N47" s="48">
        <f t="shared" ref="N47:N78" si="18">J47-H47</f>
        <v>-34677.190000000002</v>
      </c>
      <c r="O47" s="50">
        <f t="shared" si="12"/>
        <v>1.0163224375434274</v>
      </c>
      <c r="P47" s="50">
        <f t="shared" si="13"/>
        <v>0.0025975408067879487</v>
      </c>
      <c r="Q47" s="50">
        <f t="shared" si="14"/>
        <v>0.85693126574343337</v>
      </c>
      <c r="R47" s="50">
        <f t="shared" si="15"/>
        <v>0.435256202914868</v>
      </c>
      <c r="S47" s="1"/>
      <c r="T47" s="1"/>
      <c r="U47" s="1"/>
      <c r="V47" s="1"/>
      <c r="W47" s="1"/>
      <c r="X47" s="1"/>
      <c r="Y47" s="1"/>
      <c r="Z47" s="1"/>
      <c r="AA47" s="1"/>
    </row>
    <row r="48" ht="17.25">
      <c r="A48" s="43"/>
      <c r="B48" s="44"/>
      <c r="C48" s="45" t="s">
        <v>107</v>
      </c>
      <c r="D48" s="58" t="s">
        <v>108</v>
      </c>
      <c r="E48" s="47">
        <v>183546.66</v>
      </c>
      <c r="F48" s="47">
        <v>423200.79999999999</v>
      </c>
      <c r="G48" s="47">
        <v>222176.29999999999</v>
      </c>
      <c r="H48" s="47">
        <v>30333.299999999999</v>
      </c>
      <c r="I48" s="47">
        <v>210054.92999999999</v>
      </c>
      <c r="J48" s="47">
        <v>0</v>
      </c>
      <c r="K48" s="48">
        <f t="shared" si="16"/>
        <v>26508.26999999999</v>
      </c>
      <c r="L48" s="48">
        <f t="shared" si="9"/>
        <v>-12121.369999999995</v>
      </c>
      <c r="M48" s="48">
        <f t="shared" si="17"/>
        <v>-213145.87</v>
      </c>
      <c r="N48" s="48">
        <f t="shared" si="18"/>
        <v>-30333.299999999999</v>
      </c>
      <c r="O48" s="50">
        <f t="shared" si="12"/>
        <v>1.1444225135995392</v>
      </c>
      <c r="P48" s="50">
        <f t="shared" si="13"/>
        <v>0</v>
      </c>
      <c r="Q48" s="50">
        <f t="shared" si="14"/>
        <v>0.94544256070516974</v>
      </c>
      <c r="R48" s="50">
        <f t="shared" si="15"/>
        <v>0.49634814017364809</v>
      </c>
      <c r="S48" s="1"/>
      <c r="T48" s="1"/>
      <c r="U48" s="1"/>
      <c r="V48" s="1"/>
      <c r="W48" s="1"/>
      <c r="X48" s="1"/>
      <c r="Y48" s="1"/>
      <c r="Z48" s="1"/>
      <c r="AA48" s="1"/>
    </row>
    <row r="49" ht="34.5">
      <c r="A49" s="43"/>
      <c r="B49" s="44"/>
      <c r="C49" s="45" t="s">
        <v>109</v>
      </c>
      <c r="D49" s="58" t="s">
        <v>110</v>
      </c>
      <c r="E49" s="47">
        <v>1735933.6100000001</v>
      </c>
      <c r="F49" s="47">
        <v>4515290.5999999996</v>
      </c>
      <c r="G49" s="47">
        <v>2097732.6000000001</v>
      </c>
      <c r="H49" s="47">
        <v>373094.79999999999</v>
      </c>
      <c r="I49" s="47">
        <v>1723034.9600000002</v>
      </c>
      <c r="J49" s="47">
        <v>39434.610000000001</v>
      </c>
      <c r="K49" s="48">
        <f t="shared" si="16"/>
        <v>-12898.649999999907</v>
      </c>
      <c r="L49" s="48">
        <f t="shared" si="9"/>
        <v>-374697.6399999999</v>
      </c>
      <c r="M49" s="48">
        <f t="shared" si="17"/>
        <v>-2792255.6399999997</v>
      </c>
      <c r="N49" s="49">
        <f t="shared" si="18"/>
        <v>-333660.19</v>
      </c>
      <c r="O49" s="50">
        <f t="shared" si="12"/>
        <v>0.99256961791298004</v>
      </c>
      <c r="P49" s="50">
        <f t="shared" si="13"/>
        <v>0.10569595180635057</v>
      </c>
      <c r="Q49" s="50">
        <f t="shared" si="14"/>
        <v>0.82137969348428874</v>
      </c>
      <c r="R49" s="50">
        <f t="shared" si="15"/>
        <v>0.38160001484732797</v>
      </c>
      <c r="S49" s="1"/>
      <c r="T49" s="1"/>
      <c r="U49" s="1"/>
      <c r="V49" s="1"/>
      <c r="W49" s="1"/>
      <c r="X49" s="1"/>
      <c r="Y49" s="1"/>
      <c r="Z49" s="1"/>
      <c r="AA49" s="1"/>
    </row>
    <row r="50" ht="34.5">
      <c r="A50" s="43"/>
      <c r="B50" s="44"/>
      <c r="C50" s="45" t="s">
        <v>111</v>
      </c>
      <c r="D50" s="58" t="s">
        <v>112</v>
      </c>
      <c r="E50" s="47">
        <v>397.48000000000002</v>
      </c>
      <c r="F50" s="47">
        <v>4371.8000000000002</v>
      </c>
      <c r="G50" s="47">
        <v>1572.5</v>
      </c>
      <c r="H50" s="47">
        <v>467.5</v>
      </c>
      <c r="I50" s="47">
        <v>1133.22</v>
      </c>
      <c r="J50" s="47">
        <v>153.15000000000001</v>
      </c>
      <c r="K50" s="48">
        <f t="shared" si="16"/>
        <v>735.74000000000001</v>
      </c>
      <c r="L50" s="48">
        <f t="shared" si="9"/>
        <v>-439.27999999999997</v>
      </c>
      <c r="M50" s="48">
        <f t="shared" si="17"/>
        <v>-3238.5799999999999</v>
      </c>
      <c r="N50" s="48">
        <f t="shared" si="18"/>
        <v>-314.35000000000002</v>
      </c>
      <c r="O50" s="50">
        <f t="shared" si="12"/>
        <v>2.8510113716413406</v>
      </c>
      <c r="P50" s="50">
        <f t="shared" si="13"/>
        <v>0.32759358288770057</v>
      </c>
      <c r="Q50" s="50">
        <f t="shared" si="14"/>
        <v>0.72064864864864864</v>
      </c>
      <c r="R50" s="50">
        <f t="shared" si="15"/>
        <v>0.2592113088430395</v>
      </c>
      <c r="S50" s="1"/>
      <c r="T50" s="1"/>
      <c r="U50" s="1"/>
      <c r="V50" s="1"/>
      <c r="W50" s="1"/>
      <c r="X50" s="1"/>
      <c r="Y50" s="1"/>
      <c r="Z50" s="1"/>
      <c r="AA50" s="1"/>
    </row>
    <row r="51" s="59" customFormat="1" ht="14.25">
      <c r="A51" s="60"/>
      <c r="B51" s="61"/>
      <c r="C51" s="60"/>
      <c r="D51" s="62" t="s">
        <v>57</v>
      </c>
      <c r="E51" s="63">
        <f>SUM(E47:E50)</f>
        <v>2199913.1300000004</v>
      </c>
      <c r="F51" s="63">
        <f>SUM(F47:F50)</f>
        <v>5596745.2999999998</v>
      </c>
      <c r="G51" s="63">
        <f>SUM(G47:G50)</f>
        <v>2653604</v>
      </c>
      <c r="H51" s="63">
        <f>SUM(H47:H50)</f>
        <v>438663.09999999998</v>
      </c>
      <c r="I51" s="63">
        <f>SUM(I47:I50)</f>
        <v>2218829.3500000006</v>
      </c>
      <c r="J51" s="63">
        <f>SUM(J47:J50)</f>
        <v>39678.07</v>
      </c>
      <c r="K51" s="63">
        <f t="shared" si="16"/>
        <v>18916.220000000205</v>
      </c>
      <c r="L51" s="63">
        <f t="shared" si="9"/>
        <v>-434774.64999999944</v>
      </c>
      <c r="M51" s="63">
        <f t="shared" si="17"/>
        <v>-3377915.9499999993</v>
      </c>
      <c r="N51" s="63">
        <f t="shared" si="18"/>
        <v>-398985.02999999997</v>
      </c>
      <c r="O51" s="64">
        <f t="shared" si="12"/>
        <v>1.0085986213464713</v>
      </c>
      <c r="P51" s="64">
        <f t="shared" si="13"/>
        <v>0.090452262795753732</v>
      </c>
      <c r="Q51" s="64">
        <f t="shared" si="14"/>
        <v>0.83615692092716187</v>
      </c>
      <c r="R51" s="64">
        <f t="shared" si="15"/>
        <v>0.39644994207615641</v>
      </c>
      <c r="S51" s="59"/>
      <c r="T51" s="59"/>
      <c r="U51" s="59"/>
      <c r="V51" s="59"/>
      <c r="W51" s="59"/>
      <c r="X51" s="59"/>
      <c r="Y51" s="59"/>
      <c r="Z51" s="59"/>
      <c r="AA51" s="59"/>
    </row>
    <row r="52" ht="17.25">
      <c r="A52" s="65">
        <v>991</v>
      </c>
      <c r="B52" s="44" t="s">
        <v>113</v>
      </c>
      <c r="C52" s="57" t="s">
        <v>68</v>
      </c>
      <c r="D52" s="67" t="s">
        <v>114</v>
      </c>
      <c r="E52" s="47">
        <v>27208.360000000001</v>
      </c>
      <c r="F52" s="47">
        <v>66470.800000000003</v>
      </c>
      <c r="G52" s="47">
        <v>31900</v>
      </c>
      <c r="H52" s="47">
        <v>5600</v>
      </c>
      <c r="I52" s="47">
        <v>28927.260000000002</v>
      </c>
      <c r="J52" s="47">
        <v>2248.0799999999999</v>
      </c>
      <c r="K52" s="48">
        <f t="shared" si="16"/>
        <v>1718.9000000000015</v>
      </c>
      <c r="L52" s="48">
        <f t="shared" si="9"/>
        <v>-2972.739999999998</v>
      </c>
      <c r="M52" s="48">
        <f t="shared" si="17"/>
        <v>-37543.540000000001</v>
      </c>
      <c r="N52" s="48">
        <f t="shared" si="18"/>
        <v>-3351.9200000000001</v>
      </c>
      <c r="O52" s="50">
        <f t="shared" si="12"/>
        <v>1.0631754357851779</v>
      </c>
      <c r="P52" s="50">
        <f t="shared" si="13"/>
        <v>0.40144285714285716</v>
      </c>
      <c r="Q52" s="50">
        <f t="shared" si="14"/>
        <v>0.90681065830721008</v>
      </c>
      <c r="R52" s="50">
        <f t="shared" si="15"/>
        <v>0.43518748081864517</v>
      </c>
      <c r="S52" s="1"/>
      <c r="T52" s="1"/>
      <c r="U52" s="1"/>
      <c r="V52" s="1"/>
      <c r="W52" s="1"/>
      <c r="X52" s="1"/>
      <c r="Y52" s="1"/>
      <c r="Z52" s="1"/>
      <c r="AA52" s="1"/>
    </row>
    <row r="53" ht="17.25">
      <c r="A53" s="68"/>
      <c r="B53" s="44"/>
      <c r="C53" s="45" t="s">
        <v>115</v>
      </c>
      <c r="D53" s="58" t="s">
        <v>116</v>
      </c>
      <c r="E53" s="47">
        <v>5299.6099999999997</v>
      </c>
      <c r="F53" s="47">
        <v>0</v>
      </c>
      <c r="G53" s="47">
        <v>0</v>
      </c>
      <c r="H53" s="47">
        <v>0</v>
      </c>
      <c r="I53" s="47">
        <v>1813.8399999999999</v>
      </c>
      <c r="J53" s="47">
        <v>0</v>
      </c>
      <c r="K53" s="48">
        <f t="shared" si="16"/>
        <v>-3485.7699999999995</v>
      </c>
      <c r="L53" s="48">
        <f t="shared" si="9"/>
        <v>1813.8399999999999</v>
      </c>
      <c r="M53" s="48">
        <f t="shared" si="17"/>
        <v>1813.8399999999999</v>
      </c>
      <c r="N53" s="48">
        <f t="shared" si="18"/>
        <v>0</v>
      </c>
      <c r="O53" s="50">
        <f t="shared" si="12"/>
        <v>0.34225914737122165</v>
      </c>
      <c r="P53" s="50" t="str">
        <f t="shared" si="13"/>
        <v/>
      </c>
      <c r="Q53" s="50" t="str">
        <f t="shared" si="14"/>
        <v/>
      </c>
      <c r="R53" s="50" t="str">
        <f t="shared" si="15"/>
        <v/>
      </c>
      <c r="S53" s="1"/>
      <c r="T53" s="1"/>
      <c r="U53" s="1"/>
      <c r="V53" s="1"/>
      <c r="W53" s="1"/>
      <c r="X53" s="1"/>
      <c r="Y53" s="1"/>
      <c r="Z53" s="1"/>
      <c r="AA53" s="1"/>
    </row>
    <row r="54" s="59" customFormat="1" ht="14.25">
      <c r="A54" s="69"/>
      <c r="B54" s="61"/>
      <c r="C54" s="60"/>
      <c r="D54" s="62" t="s">
        <v>57</v>
      </c>
      <c r="E54" s="63">
        <f>SUM(E52:E53)</f>
        <v>32507.970000000001</v>
      </c>
      <c r="F54" s="63">
        <f>SUM(F52:F53)</f>
        <v>66470.800000000003</v>
      </c>
      <c r="G54" s="63">
        <f>SUM(G52:G53)</f>
        <v>31900</v>
      </c>
      <c r="H54" s="63">
        <f>SUM(H52:H53)</f>
        <v>5600</v>
      </c>
      <c r="I54" s="63">
        <f>SUM(I52:I53)</f>
        <v>30741.100000000002</v>
      </c>
      <c r="J54" s="63">
        <f>SUM(J52:J53)</f>
        <v>2248.0799999999999</v>
      </c>
      <c r="K54" s="63">
        <f t="shared" si="16"/>
        <v>-1766.869999999999</v>
      </c>
      <c r="L54" s="63">
        <f t="shared" si="9"/>
        <v>-1158.8999999999978</v>
      </c>
      <c r="M54" s="63">
        <f t="shared" si="17"/>
        <v>-35729.699999999997</v>
      </c>
      <c r="N54" s="63">
        <f t="shared" si="18"/>
        <v>-3351.9200000000001</v>
      </c>
      <c r="O54" s="64">
        <f t="shared" si="12"/>
        <v>0.94564809798950844</v>
      </c>
      <c r="P54" s="64">
        <f t="shared" si="13"/>
        <v>0.40144285714285716</v>
      </c>
      <c r="Q54" s="64">
        <f t="shared" si="14"/>
        <v>0.96367084639498435</v>
      </c>
      <c r="R54" s="64">
        <f t="shared" si="15"/>
        <v>0.46247525229123165</v>
      </c>
      <c r="S54" s="59"/>
      <c r="T54" s="59"/>
      <c r="U54" s="59"/>
      <c r="V54" s="59"/>
      <c r="W54" s="59"/>
      <c r="X54" s="59"/>
      <c r="Y54" s="59"/>
      <c r="Z54" s="59"/>
      <c r="AA54" s="59"/>
    </row>
    <row r="55" ht="17.25">
      <c r="A55" s="43" t="s">
        <v>117</v>
      </c>
      <c r="B55" s="44" t="s">
        <v>118</v>
      </c>
      <c r="C55" s="45" t="s">
        <v>119</v>
      </c>
      <c r="D55" s="58" t="s">
        <v>120</v>
      </c>
      <c r="E55" s="47">
        <v>22307.529999999999</v>
      </c>
      <c r="F55" s="47">
        <v>24461.700000000001</v>
      </c>
      <c r="G55" s="47">
        <v>12243.300000000001</v>
      </c>
      <c r="H55" s="47">
        <v>352.69999999999999</v>
      </c>
      <c r="I55" s="47">
        <v>38965.700000000004</v>
      </c>
      <c r="J55" s="47">
        <v>67.289999999999992</v>
      </c>
      <c r="K55" s="48">
        <f t="shared" si="16"/>
        <v>16658.170000000006</v>
      </c>
      <c r="L55" s="48">
        <f t="shared" si="9"/>
        <v>26722.400000000001</v>
      </c>
      <c r="M55" s="48">
        <f t="shared" si="17"/>
        <v>14504.000000000004</v>
      </c>
      <c r="N55" s="48">
        <f t="shared" si="18"/>
        <v>-285.40999999999997</v>
      </c>
      <c r="O55" s="82">
        <f t="shared" si="12"/>
        <v>1.7467509849813048</v>
      </c>
      <c r="P55" s="82">
        <f t="shared" si="13"/>
        <v>0.19078537000283524</v>
      </c>
      <c r="Q55" s="82">
        <f t="shared" si="14"/>
        <v>3.1826141644817985</v>
      </c>
      <c r="R55" s="50">
        <f t="shared" si="15"/>
        <v>1.5929269020550494</v>
      </c>
      <c r="S55" s="1"/>
      <c r="T55" s="1"/>
      <c r="U55" s="1"/>
      <c r="V55" s="1"/>
      <c r="W55" s="1"/>
      <c r="X55" s="1"/>
      <c r="Y55" s="1"/>
      <c r="Z55" s="1"/>
      <c r="AA55" s="1"/>
    </row>
    <row r="56" ht="17.25">
      <c r="A56" s="43"/>
      <c r="B56" s="44"/>
      <c r="C56" s="45" t="s">
        <v>121</v>
      </c>
      <c r="D56" s="58" t="s">
        <v>122</v>
      </c>
      <c r="E56" s="47">
        <v>26680.959999999999</v>
      </c>
      <c r="F56" s="47">
        <v>50550.300000000003</v>
      </c>
      <c r="G56" s="47">
        <v>7100</v>
      </c>
      <c r="H56" s="47">
        <v>1700</v>
      </c>
      <c r="I56" s="47">
        <v>18636.799999999999</v>
      </c>
      <c r="J56" s="47">
        <v>5588.4200000000001</v>
      </c>
      <c r="K56" s="48">
        <f t="shared" si="16"/>
        <v>-8044.1599999999999</v>
      </c>
      <c r="L56" s="48">
        <f t="shared" si="9"/>
        <v>11536.799999999999</v>
      </c>
      <c r="M56" s="48">
        <f t="shared" si="17"/>
        <v>-31913.500000000004</v>
      </c>
      <c r="N56" s="48">
        <f t="shared" si="18"/>
        <v>3888.4200000000001</v>
      </c>
      <c r="O56" s="82">
        <f t="shared" si="12"/>
        <v>0.69850560099786518</v>
      </c>
      <c r="P56" s="82">
        <f t="shared" si="13"/>
        <v>3.2873058823529413</v>
      </c>
      <c r="Q56" s="82">
        <f t="shared" si="14"/>
        <v>2.6249014084507043</v>
      </c>
      <c r="R56" s="50">
        <f t="shared" si="15"/>
        <v>0.36867832634029862</v>
      </c>
      <c r="S56" s="1"/>
      <c r="T56" s="1"/>
      <c r="U56" s="1"/>
      <c r="V56" s="1"/>
      <c r="W56" s="1"/>
      <c r="X56" s="1"/>
      <c r="Y56" s="1"/>
      <c r="Z56" s="1"/>
      <c r="AA56" s="1"/>
    </row>
    <row r="57" s="59" customFormat="1" ht="14.25">
      <c r="A57" s="60"/>
      <c r="B57" s="61"/>
      <c r="C57" s="60"/>
      <c r="D57" s="62" t="s">
        <v>57</v>
      </c>
      <c r="E57" s="63">
        <f>SUBTOTAL(9,E55:E56)</f>
        <v>48988.489999999998</v>
      </c>
      <c r="F57" s="63">
        <f>SUBTOTAL(9,F55:F56)</f>
        <v>75012</v>
      </c>
      <c r="G57" s="63">
        <f>SUBTOTAL(9,G55:G56)</f>
        <v>19343.300000000003</v>
      </c>
      <c r="H57" s="63">
        <f>SUBTOTAL(9,H55:H56)</f>
        <v>2052.6999999999998</v>
      </c>
      <c r="I57" s="63">
        <f>SUBTOTAL(9,I55:I56)</f>
        <v>57602.5</v>
      </c>
      <c r="J57" s="63">
        <f>SUBTOTAL(9,J55:J56)</f>
        <v>5655.71</v>
      </c>
      <c r="K57" s="63">
        <f t="shared" si="16"/>
        <v>8614.010000000002</v>
      </c>
      <c r="L57" s="63">
        <f t="shared" si="9"/>
        <v>38259.199999999997</v>
      </c>
      <c r="M57" s="63">
        <f t="shared" si="17"/>
        <v>-17409.5</v>
      </c>
      <c r="N57" s="63">
        <f t="shared" si="18"/>
        <v>3603.0100000000002</v>
      </c>
      <c r="O57" s="64">
        <f t="shared" si="12"/>
        <v>1.1758374263015661</v>
      </c>
      <c r="P57" s="64">
        <f t="shared" si="13"/>
        <v>2.755254055634043</v>
      </c>
      <c r="Q57" s="64">
        <f t="shared" si="14"/>
        <v>2.977904494062543</v>
      </c>
      <c r="R57" s="64">
        <f t="shared" si="15"/>
        <v>0.76791046765850801</v>
      </c>
      <c r="S57" s="59"/>
      <c r="T57" s="59"/>
      <c r="U57" s="59"/>
      <c r="V57" s="59"/>
      <c r="W57" s="59"/>
      <c r="X57" s="59"/>
      <c r="Y57" s="59"/>
      <c r="Z57" s="59"/>
      <c r="AA57" s="59"/>
    </row>
    <row r="58" ht="17.25">
      <c r="A58" s="68"/>
      <c r="B58" s="44" t="s">
        <v>123</v>
      </c>
      <c r="C58" s="45" t="s">
        <v>124</v>
      </c>
      <c r="D58" s="70" t="s">
        <v>125</v>
      </c>
      <c r="E58" s="48">
        <v>182.05000000000001</v>
      </c>
      <c r="F58" s="48">
        <v>30.699999999999999</v>
      </c>
      <c r="G58" s="48">
        <v>30.699999999999999</v>
      </c>
      <c r="H58" s="48">
        <v>0</v>
      </c>
      <c r="I58" s="48">
        <v>1770.6999999999998</v>
      </c>
      <c r="J58" s="48">
        <v>63.93</v>
      </c>
      <c r="K58" s="48">
        <f t="shared" si="16"/>
        <v>1588.6499999999999</v>
      </c>
      <c r="L58" s="48">
        <f t="shared" si="9"/>
        <v>1739.9999999999998</v>
      </c>
      <c r="M58" s="48">
        <f t="shared" si="17"/>
        <v>1739.9999999999998</v>
      </c>
      <c r="N58" s="48">
        <f t="shared" si="18"/>
        <v>63.93</v>
      </c>
      <c r="O58" s="50">
        <f t="shared" si="12"/>
        <v>9.726448777808292</v>
      </c>
      <c r="P58" s="50" t="str">
        <f t="shared" si="13"/>
        <v/>
      </c>
      <c r="Q58" s="50">
        <f t="shared" si="14"/>
        <v>57.67752442996742</v>
      </c>
      <c r="R58" s="50">
        <f t="shared" si="15"/>
        <v>57.67752442996742</v>
      </c>
      <c r="S58" s="1"/>
      <c r="T58" s="1"/>
      <c r="U58" s="1"/>
      <c r="V58" s="1"/>
      <c r="W58" s="1"/>
      <c r="X58" s="1"/>
      <c r="Y58" s="1"/>
      <c r="Z58" s="1"/>
      <c r="AA58" s="1"/>
    </row>
    <row r="59" ht="17.25">
      <c r="A59" s="68"/>
      <c r="B59" s="44"/>
      <c r="C59" s="45" t="s">
        <v>89</v>
      </c>
      <c r="D59" s="58" t="s">
        <v>126</v>
      </c>
      <c r="E59" s="48">
        <v>652.05999999999995</v>
      </c>
      <c r="F59" s="48">
        <v>26</v>
      </c>
      <c r="G59" s="48">
        <v>26</v>
      </c>
      <c r="H59" s="48">
        <v>0</v>
      </c>
      <c r="I59" s="48">
        <v>1539.8399999999999</v>
      </c>
      <c r="J59" s="48">
        <v>0</v>
      </c>
      <c r="K59" s="48">
        <f t="shared" si="16"/>
        <v>887.77999999999997</v>
      </c>
      <c r="L59" s="48">
        <f t="shared" si="9"/>
        <v>1513.8399999999999</v>
      </c>
      <c r="M59" s="48">
        <f t="shared" si="17"/>
        <v>1513.8399999999999</v>
      </c>
      <c r="N59" s="48">
        <f t="shared" si="18"/>
        <v>0</v>
      </c>
      <c r="O59" s="50">
        <f t="shared" si="12"/>
        <v>2.3615004754163729</v>
      </c>
      <c r="P59" s="50" t="str">
        <f t="shared" si="13"/>
        <v/>
      </c>
      <c r="Q59" s="50">
        <f t="shared" si="14"/>
        <v>59.224615384615383</v>
      </c>
      <c r="R59" s="83">
        <f t="shared" si="15"/>
        <v>59.224615384615383</v>
      </c>
      <c r="S59" s="1"/>
      <c r="T59" s="1"/>
      <c r="U59" s="1"/>
      <c r="V59" s="1"/>
      <c r="W59" s="1"/>
      <c r="X59" s="1"/>
      <c r="Y59" s="1"/>
      <c r="Z59" s="1"/>
      <c r="AA59" s="1"/>
    </row>
    <row r="60" ht="17.25">
      <c r="A60" s="68"/>
      <c r="B60" s="44"/>
      <c r="C60" s="45" t="s">
        <v>53</v>
      </c>
      <c r="D60" s="58" t="s">
        <v>54</v>
      </c>
      <c r="E60" s="47">
        <v>352.19999999999999</v>
      </c>
      <c r="F60" s="47">
        <v>371</v>
      </c>
      <c r="G60" s="47">
        <v>371</v>
      </c>
      <c r="H60" s="47">
        <v>0</v>
      </c>
      <c r="I60" s="47">
        <v>0</v>
      </c>
      <c r="J60" s="47">
        <v>0</v>
      </c>
      <c r="K60" s="48">
        <f t="shared" si="16"/>
        <v>-352.19999999999999</v>
      </c>
      <c r="L60" s="48">
        <f t="shared" si="9"/>
        <v>-371</v>
      </c>
      <c r="M60" s="48">
        <f t="shared" si="17"/>
        <v>-371</v>
      </c>
      <c r="N60" s="48">
        <f t="shared" si="18"/>
        <v>0</v>
      </c>
      <c r="O60" s="50">
        <f t="shared" si="12"/>
        <v>0</v>
      </c>
      <c r="P60" s="50" t="str">
        <f t="shared" si="13"/>
        <v/>
      </c>
      <c r="Q60" s="50">
        <f t="shared" si="14"/>
        <v>0</v>
      </c>
      <c r="R60" s="50">
        <f t="shared" si="15"/>
        <v>0</v>
      </c>
      <c r="S60" s="1"/>
      <c r="T60" s="1"/>
      <c r="U60" s="1"/>
      <c r="V60" s="1"/>
      <c r="W60" s="1"/>
      <c r="X60" s="1"/>
      <c r="Y60" s="1"/>
      <c r="Z60" s="1"/>
      <c r="AA60" s="1"/>
    </row>
    <row r="61" ht="34.5">
      <c r="A61" s="68"/>
      <c r="B61" s="44"/>
      <c r="C61" s="45" t="s">
        <v>127</v>
      </c>
      <c r="D61" s="58" t="s">
        <v>128</v>
      </c>
      <c r="E61" s="48">
        <v>49704.250000000233</v>
      </c>
      <c r="F61" s="48">
        <v>8722.7000000000007</v>
      </c>
      <c r="G61" s="48">
        <v>1189.5</v>
      </c>
      <c r="H61" s="48">
        <v>214.80000000000001</v>
      </c>
      <c r="I61" s="48">
        <v>44341.010000000751</v>
      </c>
      <c r="J61" s="48">
        <v>7575.2599999999929</v>
      </c>
      <c r="K61" s="48">
        <f t="shared" si="16"/>
        <v>-5363.2399999994814</v>
      </c>
      <c r="L61" s="48">
        <f t="shared" si="9"/>
        <v>43151.510000000751</v>
      </c>
      <c r="M61" s="48">
        <f t="shared" si="17"/>
        <v>35618.310000000754</v>
      </c>
      <c r="N61" s="48">
        <f t="shared" si="18"/>
        <v>7360.4599999999928</v>
      </c>
      <c r="O61" s="50">
        <f t="shared" si="12"/>
        <v>0.89209695347984419</v>
      </c>
      <c r="P61" s="50">
        <f t="shared" si="13"/>
        <v>35.266573556796985</v>
      </c>
      <c r="Q61" s="50">
        <f t="shared" si="14"/>
        <v>37.277015552753888</v>
      </c>
      <c r="R61" s="50">
        <f t="shared" si="15"/>
        <v>5.0834042211701362</v>
      </c>
      <c r="S61" s="1"/>
      <c r="T61" s="1"/>
      <c r="U61" s="1"/>
      <c r="V61" s="1"/>
      <c r="W61" s="1"/>
      <c r="X61" s="1"/>
      <c r="Y61" s="1"/>
      <c r="Z61" s="1"/>
      <c r="AA61" s="1"/>
    </row>
    <row r="62" ht="17.25">
      <c r="A62" s="68"/>
      <c r="B62" s="44"/>
      <c r="C62" s="45" t="s">
        <v>55</v>
      </c>
      <c r="D62" s="58" t="s">
        <v>56</v>
      </c>
      <c r="E62" s="48">
        <v>59841.420000000013</v>
      </c>
      <c r="F62" s="48">
        <v>103985.40000000005</v>
      </c>
      <c r="G62" s="48">
        <v>45516.799999999959</v>
      </c>
      <c r="H62" s="48">
        <v>8820.5999999999985</v>
      </c>
      <c r="I62" s="48">
        <v>85193.960000000094</v>
      </c>
      <c r="J62" s="48">
        <v>5015.2700000000032</v>
      </c>
      <c r="K62" s="48">
        <f t="shared" si="16"/>
        <v>25352.540000000081</v>
      </c>
      <c r="L62" s="48">
        <f t="shared" si="9"/>
        <v>39677.160000000134</v>
      </c>
      <c r="M62" s="48">
        <f t="shared" si="17"/>
        <v>-18791.439999999959</v>
      </c>
      <c r="N62" s="48">
        <f t="shared" si="18"/>
        <v>-3805.3299999999954</v>
      </c>
      <c r="O62" s="50">
        <f t="shared" si="12"/>
        <v>1.4236620721901332</v>
      </c>
      <c r="P62" s="50">
        <f t="shared" si="13"/>
        <v>0.56858603723102785</v>
      </c>
      <c r="Q62" s="50">
        <f t="shared" si="14"/>
        <v>1.871703634701916</v>
      </c>
      <c r="R62" s="50">
        <f t="shared" si="15"/>
        <v>0.8192877076974272</v>
      </c>
      <c r="S62" s="1"/>
      <c r="T62" s="1"/>
      <c r="U62" s="1"/>
      <c r="V62" s="1"/>
      <c r="W62" s="1"/>
      <c r="X62" s="1"/>
      <c r="Y62" s="1"/>
      <c r="Z62" s="1"/>
      <c r="AA62" s="1"/>
    </row>
    <row r="63" ht="17.25">
      <c r="A63" s="68"/>
      <c r="B63" s="44"/>
      <c r="C63" s="45" t="s">
        <v>129</v>
      </c>
      <c r="D63" s="58" t="s">
        <v>130</v>
      </c>
      <c r="E63" s="48">
        <v>-220.83000000000001</v>
      </c>
      <c r="F63" s="48">
        <v>0</v>
      </c>
      <c r="G63" s="48">
        <v>0</v>
      </c>
      <c r="H63" s="48">
        <v>0</v>
      </c>
      <c r="I63" s="48">
        <v>154.43000000000001</v>
      </c>
      <c r="J63" s="48">
        <v>-223.74999999999997</v>
      </c>
      <c r="K63" s="48">
        <f t="shared" si="16"/>
        <v>375.25999999999999</v>
      </c>
      <c r="L63" s="48">
        <f t="shared" si="9"/>
        <v>154.43000000000001</v>
      </c>
      <c r="M63" s="48">
        <f t="shared" si="17"/>
        <v>154.43000000000001</v>
      </c>
      <c r="N63" s="48">
        <f t="shared" si="18"/>
        <v>-223.74999999999997</v>
      </c>
      <c r="O63" s="50">
        <f t="shared" si="12"/>
        <v>-0.69931621609382777</v>
      </c>
      <c r="P63" s="50" t="str">
        <f t="shared" si="13"/>
        <v/>
      </c>
      <c r="Q63" s="50" t="str">
        <f t="shared" si="14"/>
        <v/>
      </c>
      <c r="R63" s="50" t="str">
        <f t="shared" si="15"/>
        <v/>
      </c>
      <c r="S63" s="1"/>
      <c r="T63" s="1"/>
      <c r="U63" s="1"/>
      <c r="V63" s="1"/>
      <c r="W63" s="1"/>
      <c r="X63" s="1"/>
      <c r="Y63" s="1"/>
      <c r="Z63" s="1"/>
      <c r="AA63" s="1"/>
    </row>
    <row r="64" ht="17.25">
      <c r="A64" s="68"/>
      <c r="B64" s="44"/>
      <c r="C64" s="45" t="s">
        <v>131</v>
      </c>
      <c r="D64" s="58" t="s">
        <v>132</v>
      </c>
      <c r="E64" s="48">
        <v>421.73000000000002</v>
      </c>
      <c r="F64" s="48">
        <v>0</v>
      </c>
      <c r="G64" s="48">
        <v>0</v>
      </c>
      <c r="H64" s="48">
        <v>0</v>
      </c>
      <c r="I64" s="48">
        <v>39162.369999999995</v>
      </c>
      <c r="J64" s="48">
        <v>68.409999999999997</v>
      </c>
      <c r="K64" s="48">
        <f t="shared" si="16"/>
        <v>38740.639999999992</v>
      </c>
      <c r="L64" s="48">
        <f t="shared" si="9"/>
        <v>39162.369999999995</v>
      </c>
      <c r="M64" s="48">
        <f t="shared" si="17"/>
        <v>39162.369999999995</v>
      </c>
      <c r="N64" s="48">
        <f t="shared" si="18"/>
        <v>68.409999999999997</v>
      </c>
      <c r="O64" s="50">
        <f t="shared" si="12"/>
        <v>92.861238232992662</v>
      </c>
      <c r="P64" s="50" t="str">
        <f t="shared" si="13"/>
        <v/>
      </c>
      <c r="Q64" s="50" t="str">
        <f t="shared" si="14"/>
        <v/>
      </c>
      <c r="R64" s="50" t="str">
        <f t="shared" si="15"/>
        <v/>
      </c>
      <c r="S64" s="1"/>
      <c r="T64" s="1"/>
      <c r="U64" s="1"/>
      <c r="V64" s="1"/>
      <c r="W64" s="1"/>
      <c r="X64" s="1"/>
      <c r="Y64" s="1"/>
      <c r="Z64" s="1"/>
      <c r="AA64" s="1"/>
    </row>
    <row r="65" ht="22.5">
      <c r="A65" s="68"/>
      <c r="B65" s="44"/>
      <c r="C65" s="45" t="s">
        <v>133</v>
      </c>
      <c r="D65" s="58" t="s">
        <v>134</v>
      </c>
      <c r="E65" s="48">
        <v>619.55000000000007</v>
      </c>
      <c r="F65" s="48">
        <v>0</v>
      </c>
      <c r="G65" s="48">
        <v>0</v>
      </c>
      <c r="H65" s="48">
        <v>0</v>
      </c>
      <c r="I65" s="48">
        <v>6002.4700000000003</v>
      </c>
      <c r="J65" s="48">
        <v>0</v>
      </c>
      <c r="K65" s="48">
        <f t="shared" si="16"/>
        <v>5382.9200000000001</v>
      </c>
      <c r="L65" s="48">
        <f t="shared" si="9"/>
        <v>6002.4700000000003</v>
      </c>
      <c r="M65" s="48">
        <f t="shared" si="17"/>
        <v>6002.4700000000003</v>
      </c>
      <c r="N65" s="48">
        <f t="shared" si="18"/>
        <v>0</v>
      </c>
      <c r="O65" s="50">
        <f t="shared" si="12"/>
        <v>9.6884351545476548</v>
      </c>
      <c r="P65" s="50" t="str">
        <f t="shared" si="13"/>
        <v/>
      </c>
      <c r="Q65" s="50" t="str">
        <f t="shared" si="14"/>
        <v/>
      </c>
      <c r="R65" s="50" t="str">
        <f t="shared" si="15"/>
        <v/>
      </c>
      <c r="S65" s="1"/>
      <c r="T65" s="1"/>
      <c r="U65" s="1"/>
      <c r="V65" s="1"/>
      <c r="W65" s="1"/>
      <c r="X65" s="1"/>
      <c r="Y65" s="1"/>
      <c r="Z65" s="1"/>
      <c r="AA65" s="1"/>
    </row>
    <row r="66" s="59" customFormat="1" ht="15">
      <c r="A66" s="69"/>
      <c r="B66" s="61"/>
      <c r="C66" s="60"/>
      <c r="D66" s="62" t="s">
        <v>57</v>
      </c>
      <c r="E66" s="63">
        <f>SUM(E58:E65)</f>
        <v>111552.43000000024</v>
      </c>
      <c r="F66" s="63">
        <f>SUM(F58:F65)</f>
        <v>113135.80000000005</v>
      </c>
      <c r="G66" s="63">
        <f>SUM(G58:G65)</f>
        <v>47133.999999999956</v>
      </c>
      <c r="H66" s="63">
        <f>SUM(H58:H65)</f>
        <v>9035.3999999999978</v>
      </c>
      <c r="I66" s="63">
        <f>SUM(I58:I65)</f>
        <v>178164.78000000084</v>
      </c>
      <c r="J66" s="63">
        <f>SUM(J58:J65)</f>
        <v>12499.119999999995</v>
      </c>
      <c r="K66" s="63">
        <f t="shared" si="16"/>
        <v>66612.350000000602</v>
      </c>
      <c r="L66" s="63">
        <f t="shared" si="9"/>
        <v>131030.78000000089</v>
      </c>
      <c r="M66" s="63">
        <f t="shared" si="17"/>
        <v>65028.980000000796</v>
      </c>
      <c r="N66" s="63">
        <f t="shared" si="18"/>
        <v>3463.7199999999975</v>
      </c>
      <c r="O66" s="64">
        <f t="shared" si="12"/>
        <v>1.5971393899711595</v>
      </c>
      <c r="P66" s="64">
        <f t="shared" si="13"/>
        <v>1.3833499347012859</v>
      </c>
      <c r="Q66" s="64">
        <f t="shared" si="14"/>
        <v>3.779963083973374</v>
      </c>
      <c r="R66" s="64">
        <f t="shared" si="15"/>
        <v>1.5747869374680761</v>
      </c>
      <c r="S66" s="59"/>
      <c r="T66" s="59"/>
      <c r="U66" s="59"/>
      <c r="V66" s="59"/>
      <c r="W66" s="59"/>
      <c r="X66" s="59"/>
      <c r="Y66" s="59"/>
      <c r="Z66" s="59"/>
      <c r="AA66" s="59"/>
    </row>
    <row r="67" s="36" customFormat="1" ht="36.75" customHeight="1">
      <c r="A67" s="84"/>
      <c r="B67" s="85"/>
      <c r="C67" s="86"/>
      <c r="D67" s="87" t="s">
        <v>135</v>
      </c>
      <c r="E67" s="56">
        <f>E5+E17</f>
        <v>11399509.949850747</v>
      </c>
      <c r="F67" s="56">
        <f>F5+F17</f>
        <v>35608317.600000001</v>
      </c>
      <c r="G67" s="56">
        <f>G5+G17</f>
        <v>14034306.100000001</v>
      </c>
      <c r="H67" s="56">
        <f>H5+H17</f>
        <v>2610125.7999999998</v>
      </c>
      <c r="I67" s="56">
        <f>I5+I17</f>
        <v>12470639.650000002</v>
      </c>
      <c r="J67" s="56">
        <f>J5+J17</f>
        <v>697559.69999999995</v>
      </c>
      <c r="K67" s="56">
        <f t="shared" si="16"/>
        <v>1071129.7001492549</v>
      </c>
      <c r="L67" s="56">
        <f t="shared" si="9"/>
        <v>-1563666.4499999993</v>
      </c>
      <c r="M67" s="56">
        <f t="shared" si="17"/>
        <v>-23137677.949999999</v>
      </c>
      <c r="N67" s="56">
        <f t="shared" si="18"/>
        <v>-1912566.0999999999</v>
      </c>
      <c r="O67" s="42">
        <f t="shared" si="12"/>
        <v>1.0939627847917515</v>
      </c>
      <c r="P67" s="42">
        <f t="shared" si="13"/>
        <v>0.26725137156224427</v>
      </c>
      <c r="Q67" s="42">
        <f t="shared" si="14"/>
        <v>0.88858256055851603</v>
      </c>
      <c r="R67" s="42">
        <f t="shared" si="15"/>
        <v>0.35021704170600865</v>
      </c>
      <c r="S67" s="36"/>
      <c r="T67" s="36"/>
      <c r="U67" s="36"/>
      <c r="V67" s="36"/>
      <c r="W67" s="36"/>
      <c r="X67" s="36"/>
      <c r="Y67" s="36"/>
      <c r="Z67" s="36"/>
      <c r="AA67" s="36"/>
    </row>
    <row r="68" s="36" customFormat="1">
      <c r="A68" s="88"/>
      <c r="B68" s="89"/>
      <c r="C68" s="39"/>
      <c r="D68" s="55" t="s">
        <v>136</v>
      </c>
      <c r="E68" s="56">
        <f>SUM(E69:E77)</f>
        <v>12103633.760000002</v>
      </c>
      <c r="F68" s="56">
        <f>SUM(F69:F77)</f>
        <v>26278850.75</v>
      </c>
      <c r="G68" s="56">
        <f>SUM(G69:G77)</f>
        <v>12487220.619999999</v>
      </c>
      <c r="H68" s="56">
        <f>SUM(H69:H77)</f>
        <v>1771004.7799999998</v>
      </c>
      <c r="I68" s="56">
        <f>SUM(I69:I77)</f>
        <v>12523210.839999998</v>
      </c>
      <c r="J68" s="56">
        <f>SUM(J69:J77)</f>
        <v>1763359.95</v>
      </c>
      <c r="K68" s="56">
        <f t="shared" si="16"/>
        <v>419577.07999999635</v>
      </c>
      <c r="L68" s="56">
        <f t="shared" si="9"/>
        <v>35990.219999998808</v>
      </c>
      <c r="M68" s="56">
        <f t="shared" si="17"/>
        <v>-13755639.910000002</v>
      </c>
      <c r="N68" s="56">
        <f t="shared" si="18"/>
        <v>-7644.8299999998417</v>
      </c>
      <c r="O68" s="42">
        <f t="shared" si="12"/>
        <v>1.0346653813490798</v>
      </c>
      <c r="P68" s="42">
        <f t="shared" si="13"/>
        <v>0.99568333745547555</v>
      </c>
      <c r="Q68" s="42">
        <f t="shared" si="14"/>
        <v>1.0028821641817038</v>
      </c>
      <c r="R68" s="42">
        <f t="shared" si="15"/>
        <v>0.47655093288278588</v>
      </c>
      <c r="S68" s="36"/>
      <c r="T68" s="36"/>
      <c r="U68" s="36"/>
      <c r="V68" s="36"/>
      <c r="W68" s="36"/>
      <c r="X68" s="36"/>
      <c r="Y68" s="36"/>
      <c r="Z68" s="36"/>
      <c r="AA68" s="36"/>
    </row>
    <row r="69" ht="22.5">
      <c r="A69" s="43"/>
      <c r="B69" s="44"/>
      <c r="C69" s="45" t="s">
        <v>137</v>
      </c>
      <c r="D69" s="90" t="s">
        <v>138</v>
      </c>
      <c r="E69" s="47">
        <v>217715.60000000001</v>
      </c>
      <c r="F69" s="48">
        <v>415518.29999999999</v>
      </c>
      <c r="G69" s="48">
        <v>265314.70000000001</v>
      </c>
      <c r="H69" s="48">
        <v>0</v>
      </c>
      <c r="I69" s="47">
        <v>299329.59999999998</v>
      </c>
      <c r="J69" s="47">
        <v>0</v>
      </c>
      <c r="K69" s="48">
        <f t="shared" si="16"/>
        <v>81613.999999999971</v>
      </c>
      <c r="L69" s="48">
        <f t="shared" si="9"/>
        <v>34014.899999999965</v>
      </c>
      <c r="M69" s="48">
        <f t="shared" si="17"/>
        <v>-116188.70000000001</v>
      </c>
      <c r="N69" s="48">
        <f t="shared" si="18"/>
        <v>0</v>
      </c>
      <c r="O69" s="50">
        <f t="shared" si="12"/>
        <v>1.3748651911025207</v>
      </c>
      <c r="P69" s="50" t="str">
        <f t="shared" si="13"/>
        <v/>
      </c>
      <c r="Q69" s="50">
        <f t="shared" si="14"/>
        <v>1.1282058626981466</v>
      </c>
      <c r="R69" s="50">
        <f t="shared" si="15"/>
        <v>0.72037645514048354</v>
      </c>
      <c r="S69" s="1"/>
      <c r="T69" s="1"/>
      <c r="U69" s="1"/>
      <c r="V69" s="1"/>
      <c r="W69" s="1"/>
      <c r="X69" s="1"/>
      <c r="Y69" s="1"/>
      <c r="Z69" s="1"/>
      <c r="AA69" s="1"/>
    </row>
    <row r="70" ht="18" customHeight="1">
      <c r="A70" s="43"/>
      <c r="B70" s="44"/>
      <c r="C70" s="45" t="s">
        <v>139</v>
      </c>
      <c r="D70" s="90" t="s">
        <v>140</v>
      </c>
      <c r="E70" s="47">
        <v>2027137.5000000002</v>
      </c>
      <c r="F70" s="48">
        <v>6681476.2000000002</v>
      </c>
      <c r="G70" s="48">
        <v>1283259.6699999997</v>
      </c>
      <c r="H70" s="48">
        <v>6506.5</v>
      </c>
      <c r="I70" s="47">
        <v>1283259.6699999997</v>
      </c>
      <c r="J70" s="47">
        <v>6506.5</v>
      </c>
      <c r="K70" s="48">
        <f t="shared" si="16"/>
        <v>-743877.83000000054</v>
      </c>
      <c r="L70" s="48">
        <f t="shared" si="9"/>
        <v>0</v>
      </c>
      <c r="M70" s="48">
        <f t="shared" si="17"/>
        <v>-5398216.5300000003</v>
      </c>
      <c r="N70" s="48">
        <f t="shared" si="18"/>
        <v>0</v>
      </c>
      <c r="O70" s="50">
        <f t="shared" si="12"/>
        <v>0.63304026983862693</v>
      </c>
      <c r="P70" s="50">
        <f t="shared" si="13"/>
        <v>1</v>
      </c>
      <c r="Q70" s="50">
        <f t="shared" si="14"/>
        <v>1</v>
      </c>
      <c r="R70" s="50">
        <f t="shared" si="15"/>
        <v>0.19206229755035267</v>
      </c>
      <c r="S70" s="1"/>
      <c r="T70" s="1"/>
      <c r="U70" s="1"/>
      <c r="V70" s="1"/>
      <c r="W70" s="1"/>
      <c r="X70" s="1"/>
      <c r="Y70" s="1"/>
      <c r="Z70" s="1"/>
      <c r="AA70" s="1"/>
      <c r="AC70" s="1"/>
    </row>
    <row r="71" ht="16.5" customHeight="1">
      <c r="A71" s="43"/>
      <c r="B71" s="44"/>
      <c r="C71" s="45" t="s">
        <v>141</v>
      </c>
      <c r="D71" s="90" t="s">
        <v>142</v>
      </c>
      <c r="E71" s="47">
        <v>7368278.2000000002</v>
      </c>
      <c r="F71" s="48">
        <v>15931150.83</v>
      </c>
      <c r="G71" s="48">
        <v>8832719.7300000004</v>
      </c>
      <c r="H71" s="47">
        <v>1696912.7699999998</v>
      </c>
      <c r="I71" s="47">
        <v>8832719.7300000004</v>
      </c>
      <c r="J71" s="47">
        <v>1696912.7699999998</v>
      </c>
      <c r="K71" s="48">
        <f t="shared" si="16"/>
        <v>1464441.5300000003</v>
      </c>
      <c r="L71" s="48">
        <f t="shared" si="9"/>
        <v>0</v>
      </c>
      <c r="M71" s="48">
        <f t="shared" si="17"/>
        <v>-7098431.0999999996</v>
      </c>
      <c r="N71" s="48">
        <f t="shared" si="18"/>
        <v>0</v>
      </c>
      <c r="O71" s="50">
        <f t="shared" si="12"/>
        <v>1.1987494893990296</v>
      </c>
      <c r="P71" s="50">
        <f t="shared" si="13"/>
        <v>1</v>
      </c>
      <c r="Q71" s="50">
        <f t="shared" si="14"/>
        <v>1</v>
      </c>
      <c r="R71" s="50">
        <f t="shared" si="15"/>
        <v>0.5544307391382598</v>
      </c>
      <c r="S71" s="1"/>
      <c r="T71" s="1"/>
      <c r="U71" s="1"/>
      <c r="V71" s="1"/>
      <c r="W71" s="1"/>
      <c r="X71" s="1"/>
      <c r="Y71" s="1"/>
      <c r="Z71" s="1"/>
      <c r="AA71" s="1"/>
    </row>
    <row r="72" ht="22.5">
      <c r="A72" s="43"/>
      <c r="B72" s="44"/>
      <c r="C72" s="45" t="s">
        <v>143</v>
      </c>
      <c r="D72" s="91" t="s">
        <v>144</v>
      </c>
      <c r="E72" s="47">
        <v>1922289.46</v>
      </c>
      <c r="F72" s="48">
        <v>3244060.8199999998</v>
      </c>
      <c r="G72" s="48">
        <v>2099281.9199999999</v>
      </c>
      <c r="H72" s="48">
        <v>67585.509999999995</v>
      </c>
      <c r="I72" s="47">
        <v>2099281.9199999999</v>
      </c>
      <c r="J72" s="47">
        <v>67585.509999999995</v>
      </c>
      <c r="K72" s="48">
        <f t="shared" si="16"/>
        <v>176992.45999999996</v>
      </c>
      <c r="L72" s="48">
        <f t="shared" si="9"/>
        <v>0</v>
      </c>
      <c r="M72" s="48">
        <f t="shared" si="17"/>
        <v>-1144778.8999999999</v>
      </c>
      <c r="N72" s="48">
        <f t="shared" si="18"/>
        <v>0</v>
      </c>
      <c r="O72" s="50">
        <f t="shared" si="12"/>
        <v>1.0920737816457673</v>
      </c>
      <c r="P72" s="50">
        <f t="shared" si="13"/>
        <v>1</v>
      </c>
      <c r="Q72" s="50">
        <f t="shared" si="14"/>
        <v>1</v>
      </c>
      <c r="R72" s="50">
        <f t="shared" si="15"/>
        <v>0.64711546314350543</v>
      </c>
      <c r="S72" s="1"/>
      <c r="T72" s="1"/>
      <c r="U72" s="1"/>
      <c r="V72" s="1"/>
      <c r="W72" s="1"/>
      <c r="X72" s="1"/>
      <c r="Y72" s="1"/>
      <c r="Z72" s="1"/>
      <c r="AA72" s="1"/>
    </row>
    <row r="73" ht="33">
      <c r="A73" s="43"/>
      <c r="B73" s="44"/>
      <c r="C73" s="45" t="s">
        <v>145</v>
      </c>
      <c r="D73" s="91" t="s">
        <v>146</v>
      </c>
      <c r="E73" s="47">
        <v>446.21999999999997</v>
      </c>
      <c r="F73" s="47">
        <v>0</v>
      </c>
      <c r="G73" s="92">
        <v>0</v>
      </c>
      <c r="H73" s="47">
        <v>0</v>
      </c>
      <c r="I73" s="47">
        <v>7164.4099999999999</v>
      </c>
      <c r="J73" s="47">
        <v>4.5499999999999998</v>
      </c>
      <c r="K73" s="48">
        <f t="shared" si="16"/>
        <v>6718.1899999999996</v>
      </c>
      <c r="L73" s="48">
        <f t="shared" si="9"/>
        <v>7164.4099999999999</v>
      </c>
      <c r="M73" s="48">
        <f t="shared" si="17"/>
        <v>7164.4099999999999</v>
      </c>
      <c r="N73" s="48">
        <f t="shared" si="18"/>
        <v>4.5499999999999998</v>
      </c>
      <c r="O73" s="83">
        <f t="shared" si="12"/>
        <v>16.055779660257272</v>
      </c>
      <c r="P73" s="50" t="str">
        <f t="shared" si="13"/>
        <v/>
      </c>
      <c r="Q73" s="50" t="str">
        <f t="shared" si="14"/>
        <v/>
      </c>
      <c r="R73" s="50" t="str">
        <f t="shared" si="15"/>
        <v/>
      </c>
      <c r="S73" s="1"/>
      <c r="T73" s="1"/>
      <c r="U73" s="1"/>
      <c r="V73" s="1"/>
      <c r="W73" s="1"/>
      <c r="X73" s="1"/>
      <c r="Y73" s="1"/>
      <c r="Z73" s="1"/>
      <c r="AA73" s="1"/>
    </row>
    <row r="74" ht="19.5" customHeight="1">
      <c r="A74" s="43"/>
      <c r="B74" s="44"/>
      <c r="C74" s="45" t="s">
        <v>147</v>
      </c>
      <c r="D74" s="91" t="s">
        <v>148</v>
      </c>
      <c r="E74" s="47">
        <v>612240.07999999996</v>
      </c>
      <c r="F74" s="47">
        <v>0</v>
      </c>
      <c r="G74" s="47">
        <v>0</v>
      </c>
      <c r="H74" s="47">
        <v>0</v>
      </c>
      <c r="I74" s="47">
        <v>44836.290000000001</v>
      </c>
      <c r="J74" s="47">
        <v>0</v>
      </c>
      <c r="K74" s="48">
        <f t="shared" si="16"/>
        <v>-567403.78999999992</v>
      </c>
      <c r="L74" s="48">
        <f t="shared" ref="L74:L78" si="19">I74-G74</f>
        <v>44836.290000000001</v>
      </c>
      <c r="M74" s="48">
        <f t="shared" si="17"/>
        <v>44836.290000000001</v>
      </c>
      <c r="N74" s="48">
        <f t="shared" si="18"/>
        <v>0</v>
      </c>
      <c r="O74" s="50">
        <f t="shared" ref="O74:O78" si="20">IFERROR(I74/E74,"")</f>
        <v>0.073233183296330426</v>
      </c>
      <c r="P74" s="50" t="str">
        <f t="shared" ref="P74:P78" si="21">IFERROR(J74/H74,"")</f>
        <v/>
      </c>
      <c r="Q74" s="50" t="str">
        <f t="shared" ref="Q74:Q78" si="22">IFERROR(I74/G74,"")</f>
        <v/>
      </c>
      <c r="R74" s="50" t="str">
        <f t="shared" ref="R74:R78" si="23">IFERROR(I74/F74,"")</f>
        <v/>
      </c>
      <c r="S74" s="1"/>
      <c r="T74" s="1"/>
      <c r="U74" s="1"/>
      <c r="V74" s="1"/>
      <c r="W74" s="1"/>
      <c r="X74" s="1"/>
      <c r="Y74" s="1"/>
      <c r="Z74" s="1"/>
      <c r="AA74" s="1"/>
    </row>
    <row r="75" ht="30" hidden="1" customHeight="1">
      <c r="A75" s="37"/>
      <c r="B75" s="38"/>
      <c r="C75" s="45" t="s">
        <v>149</v>
      </c>
      <c r="D75" s="93" t="s">
        <v>150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2">
        <f t="shared" si="16"/>
        <v>0</v>
      </c>
      <c r="L75" s="52">
        <f t="shared" si="19"/>
        <v>0</v>
      </c>
      <c r="M75" s="52">
        <f t="shared" si="17"/>
        <v>0</v>
      </c>
      <c r="N75" s="52">
        <f t="shared" si="18"/>
        <v>0</v>
      </c>
      <c r="O75" s="94" t="str">
        <f t="shared" si="20"/>
        <v/>
      </c>
      <c r="P75" s="50" t="str">
        <f t="shared" si="21"/>
        <v/>
      </c>
      <c r="Q75" s="50" t="str">
        <f t="shared" si="22"/>
        <v/>
      </c>
      <c r="R75" s="50" t="str">
        <f t="shared" si="23"/>
        <v/>
      </c>
      <c r="S75" s="1"/>
      <c r="T75" s="1"/>
      <c r="U75" s="1"/>
      <c r="V75" s="1"/>
      <c r="W75" s="1"/>
      <c r="X75" s="1"/>
      <c r="Y75" s="1"/>
      <c r="Z75" s="1"/>
      <c r="AA75" s="1"/>
    </row>
    <row r="76" ht="33">
      <c r="A76" s="43"/>
      <c r="B76" s="44"/>
      <c r="C76" s="45" t="s">
        <v>151</v>
      </c>
      <c r="D76" s="95" t="s">
        <v>152</v>
      </c>
      <c r="E76" s="47">
        <v>80740.350000000006</v>
      </c>
      <c r="F76" s="47">
        <v>6644.5999999999995</v>
      </c>
      <c r="G76" s="47">
        <v>6644.5999999999995</v>
      </c>
      <c r="H76" s="47">
        <v>0</v>
      </c>
      <c r="I76" s="47">
        <v>26552.18</v>
      </c>
      <c r="J76" s="47">
        <v>0</v>
      </c>
      <c r="K76" s="48">
        <f t="shared" si="16"/>
        <v>-54188.170000000006</v>
      </c>
      <c r="L76" s="48">
        <f t="shared" si="19"/>
        <v>19907.580000000002</v>
      </c>
      <c r="M76" s="48">
        <f t="shared" si="17"/>
        <v>19907.580000000002</v>
      </c>
      <c r="N76" s="48">
        <f t="shared" si="18"/>
        <v>0</v>
      </c>
      <c r="O76" s="50">
        <f t="shared" si="20"/>
        <v>0.3288588667252495</v>
      </c>
      <c r="P76" s="50" t="str">
        <f t="shared" si="21"/>
        <v/>
      </c>
      <c r="Q76" s="50">
        <f t="shared" si="22"/>
        <v>3.9960539385365563</v>
      </c>
      <c r="R76" s="50">
        <f t="shared" si="23"/>
        <v>3.9960539385365563</v>
      </c>
      <c r="S76" s="1"/>
      <c r="T76" s="1"/>
      <c r="U76" s="1"/>
      <c r="V76" s="1"/>
      <c r="W76" s="1"/>
      <c r="X76" s="1"/>
      <c r="Y76" s="1"/>
      <c r="Z76" s="1"/>
      <c r="AA76" s="1"/>
    </row>
    <row r="77" ht="14.25" customHeight="1">
      <c r="A77" s="43"/>
      <c r="B77" s="44"/>
      <c r="C77" s="45" t="s">
        <v>153</v>
      </c>
      <c r="D77" s="95" t="s">
        <v>154</v>
      </c>
      <c r="E77" s="47">
        <v>-125213.64999999999</v>
      </c>
      <c r="F77" s="47">
        <v>0</v>
      </c>
      <c r="G77" s="47">
        <v>0</v>
      </c>
      <c r="H77" s="47">
        <v>0</v>
      </c>
      <c r="I77" s="47">
        <v>-69932.959999999992</v>
      </c>
      <c r="J77" s="47">
        <v>-7649.3800000000001</v>
      </c>
      <c r="K77" s="48">
        <f t="shared" si="16"/>
        <v>55280.690000000002</v>
      </c>
      <c r="L77" s="48">
        <f t="shared" si="19"/>
        <v>-69932.959999999992</v>
      </c>
      <c r="M77" s="48">
        <f t="shared" si="17"/>
        <v>-69932.959999999992</v>
      </c>
      <c r="N77" s="48">
        <f t="shared" si="18"/>
        <v>-7649.3800000000001</v>
      </c>
      <c r="O77" s="50">
        <f t="shared" si="20"/>
        <v>0.55850907628681057</v>
      </c>
      <c r="P77" s="50" t="str">
        <f t="shared" si="21"/>
        <v/>
      </c>
      <c r="Q77" s="50" t="str">
        <f t="shared" si="22"/>
        <v/>
      </c>
      <c r="R77" s="50" t="str">
        <f t="shared" si="23"/>
        <v/>
      </c>
      <c r="S77" s="1"/>
      <c r="T77" s="1"/>
      <c r="U77" s="1"/>
      <c r="V77" s="1"/>
      <c r="W77" s="1"/>
      <c r="X77" s="1"/>
      <c r="Y77" s="1"/>
      <c r="Z77" s="1"/>
      <c r="AA77" s="1"/>
    </row>
    <row r="78" s="36" customFormat="1" ht="22.5" customHeight="1">
      <c r="A78" s="96"/>
      <c r="B78" s="97"/>
      <c r="C78" s="98"/>
      <c r="D78" s="99" t="s">
        <v>155</v>
      </c>
      <c r="E78" s="56">
        <f>E67+E68</f>
        <v>23503143.709850751</v>
      </c>
      <c r="F78" s="56">
        <f>F67+F68</f>
        <v>61887168.350000001</v>
      </c>
      <c r="G78" s="56">
        <f>G67+G68</f>
        <v>26521526.719999999</v>
      </c>
      <c r="H78" s="56">
        <f>H67+H68</f>
        <v>4381130.5800000001</v>
      </c>
      <c r="I78" s="56">
        <f>I67+I68</f>
        <v>24993850.490000002</v>
      </c>
      <c r="J78" s="56">
        <f>J67+J68</f>
        <v>2460919.6499999999</v>
      </c>
      <c r="K78" s="56">
        <f t="shared" si="16"/>
        <v>1490706.7801492512</v>
      </c>
      <c r="L78" s="56">
        <f t="shared" si="19"/>
        <v>-1527676.2299999967</v>
      </c>
      <c r="M78" s="56">
        <f t="shared" si="17"/>
        <v>-36893317.859999999</v>
      </c>
      <c r="N78" s="56">
        <f t="shared" si="18"/>
        <v>-1920210.9300000002</v>
      </c>
      <c r="O78" s="42">
        <f t="shared" si="20"/>
        <v>1.0634258462847443</v>
      </c>
      <c r="P78" s="42">
        <f t="shared" si="21"/>
        <v>0.56170881124479055</v>
      </c>
      <c r="Q78" s="42">
        <f t="shared" si="22"/>
        <v>0.94239863164257553</v>
      </c>
      <c r="R78" s="42">
        <f t="shared" si="23"/>
        <v>0.40386159451743603</v>
      </c>
      <c r="S78" s="36"/>
      <c r="T78" s="36"/>
      <c r="U78" s="36"/>
      <c r="V78" s="36"/>
      <c r="W78" s="36"/>
      <c r="X78" s="36"/>
      <c r="Y78" s="36"/>
      <c r="Z78" s="36"/>
      <c r="AA78" s="36"/>
    </row>
    <row r="79">
      <c r="A79" s="100" t="s">
        <v>156</v>
      </c>
      <c r="B79" s="101" t="s">
        <v>157</v>
      </c>
      <c r="C79" s="102"/>
      <c r="D79" s="103"/>
      <c r="E79" s="104"/>
      <c r="F79" s="105"/>
      <c r="G79" s="105"/>
      <c r="H79" s="105"/>
      <c r="I79" s="106"/>
      <c r="J79" s="106"/>
      <c r="K79" s="107"/>
      <c r="L79" s="107"/>
      <c r="M79" s="105"/>
      <c r="N79" s="105"/>
      <c r="O79" s="105"/>
      <c r="S79" s="1"/>
      <c r="T79" s="1"/>
      <c r="U79" s="1"/>
      <c r="V79" s="1"/>
      <c r="W79" s="1"/>
      <c r="X79" s="1"/>
      <c r="Y79" s="1"/>
    </row>
    <row r="80">
      <c r="E80" s="5"/>
      <c r="U80" s="1"/>
      <c r="W80" s="1"/>
      <c r="X80" s="1"/>
      <c r="Y80" s="1"/>
    </row>
    <row r="81" ht="12.75">
      <c r="A81" s="2"/>
      <c r="B81" s="3"/>
      <c r="C81" s="4"/>
      <c r="D81" s="1"/>
      <c r="E81" s="5"/>
      <c r="F81" s="1"/>
      <c r="G81" s="1"/>
      <c r="H81" s="6"/>
      <c r="I81" s="7"/>
      <c r="J81" s="7"/>
      <c r="K81" s="8"/>
      <c r="L81" s="8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ht="12.75">
      <c r="A82" s="2"/>
      <c r="B82" s="3"/>
      <c r="C82" s="4"/>
      <c r="D82" s="1"/>
      <c r="E82" s="5"/>
      <c r="F82" s="1"/>
      <c r="G82" s="1"/>
      <c r="H82" s="6"/>
      <c r="I82" s="7"/>
      <c r="J82" s="7"/>
      <c r="K82" s="8"/>
      <c r="L82" s="8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ht="12.75">
      <c r="E83" s="5"/>
      <c r="F83" s="1"/>
      <c r="G83" s="1"/>
      <c r="H83" s="6"/>
      <c r="I83" s="7"/>
      <c r="J83" s="7"/>
      <c r="K83" s="8"/>
      <c r="L83" s="8"/>
      <c r="U83" s="1"/>
      <c r="V83" s="1"/>
      <c r="W83" s="1"/>
      <c r="X83" s="1"/>
    </row>
    <row r="84" ht="12.75">
      <c r="F84" s="1"/>
      <c r="H84" s="6"/>
      <c r="I84" s="7"/>
      <c r="J84" s="7"/>
      <c r="U84" s="1"/>
      <c r="V84" s="1"/>
      <c r="W84" s="1"/>
    </row>
    <row r="85" ht="12.75">
      <c r="F85" s="1"/>
      <c r="H85" s="6"/>
      <c r="I85" s="7"/>
      <c r="J85" s="7"/>
      <c r="U85" s="1"/>
      <c r="V85" s="1"/>
      <c r="W85" s="1"/>
    </row>
    <row r="86" ht="12.75">
      <c r="F86" s="1"/>
      <c r="H86" s="6"/>
      <c r="I86" s="7"/>
      <c r="J86" s="7"/>
      <c r="U86" s="1"/>
      <c r="V86" s="1"/>
      <c r="W86" s="1"/>
    </row>
    <row r="87" ht="12.75">
      <c r="E87" s="5"/>
      <c r="F87" s="1"/>
      <c r="H87" s="6"/>
      <c r="I87" s="7"/>
      <c r="J87" s="7"/>
      <c r="U87" s="1"/>
      <c r="V87" s="1"/>
      <c r="W87" s="1"/>
    </row>
    <row r="88" ht="12.75">
      <c r="H88" s="6"/>
      <c r="W88" s="1"/>
    </row>
    <row r="89" ht="12.75">
      <c r="H89" s="6"/>
      <c r="I89" s="7"/>
      <c r="J89" s="7"/>
      <c r="K89" s="8"/>
      <c r="V89" s="1"/>
      <c r="W89" s="1"/>
      <c r="X89" s="1"/>
    </row>
    <row r="90" ht="12.75">
      <c r="H90" s="6"/>
      <c r="I90" s="7"/>
      <c r="J90" s="7"/>
      <c r="K90" s="8"/>
    </row>
    <row r="91" ht="12.75">
      <c r="H91" s="6"/>
      <c r="I91" s="7"/>
      <c r="J91" s="7"/>
      <c r="K91" s="8"/>
    </row>
    <row r="92" ht="12.75">
      <c r="J92" s="7"/>
      <c r="K92" s="8"/>
    </row>
    <row r="93" ht="12.75">
      <c r="H93" s="6"/>
      <c r="I93" s="7"/>
    </row>
    <row r="94" ht="12.75">
      <c r="H94" s="6"/>
      <c r="I94" s="7"/>
    </row>
    <row r="95" ht="12.75">
      <c r="E95" s="5"/>
      <c r="F95" s="1"/>
      <c r="G95" s="1"/>
      <c r="H95" s="6"/>
      <c r="I95" s="7"/>
      <c r="J95" s="7"/>
    </row>
    <row r="96" ht="12.75">
      <c r="E96" s="5"/>
      <c r="F96" s="1"/>
      <c r="G96" s="1"/>
      <c r="H96" s="6"/>
      <c r="I96" s="7"/>
      <c r="J96" s="7"/>
    </row>
    <row r="97" ht="12.75">
      <c r="E97" s="5"/>
      <c r="F97" s="1"/>
      <c r="G97" s="1"/>
      <c r="H97" s="6"/>
      <c r="I97" s="7"/>
      <c r="J97" s="7"/>
    </row>
    <row r="98" ht="12.75">
      <c r="E98" s="5"/>
      <c r="F98" s="1"/>
      <c r="G98" s="1"/>
      <c r="H98" s="6"/>
      <c r="I98" s="7"/>
      <c r="J98" s="7"/>
    </row>
    <row r="99" ht="12.75">
      <c r="E99" s="5"/>
      <c r="F99" s="1"/>
      <c r="G99" s="1"/>
      <c r="H99" s="6"/>
      <c r="I99" s="7"/>
      <c r="J99" s="7"/>
    </row>
    <row r="100" ht="12.75">
      <c r="E100" s="5"/>
      <c r="F100" s="1"/>
      <c r="G100" s="1"/>
      <c r="H100" s="6"/>
      <c r="I100" s="7"/>
      <c r="J100" s="7"/>
    </row>
    <row r="101" ht="12.75">
      <c r="E101" s="5"/>
      <c r="F101" s="1"/>
      <c r="G101" s="1"/>
      <c r="H101" s="6"/>
      <c r="I101" s="7"/>
      <c r="J101" s="7"/>
    </row>
    <row r="102" ht="12.75">
      <c r="E102" s="5"/>
      <c r="F102" s="1"/>
      <c r="G102" s="1"/>
      <c r="H102" s="6"/>
      <c r="I102" s="7"/>
      <c r="J102" s="7"/>
    </row>
    <row r="105" ht="12.75">
      <c r="F105" s="1"/>
      <c r="G105" s="1"/>
      <c r="H105" s="6"/>
    </row>
  </sheetData>
  <autoFilter ref="A4:R80"/>
  <mergeCells count="33">
    <mergeCell ref="A1:R1"/>
    <mergeCell ref="A3:A4"/>
    <mergeCell ref="B3:B4"/>
    <mergeCell ref="C3:C4"/>
    <mergeCell ref="D3:D4"/>
    <mergeCell ref="E3:E4"/>
    <mergeCell ref="F3:H3"/>
    <mergeCell ref="I3:J3"/>
    <mergeCell ref="K3:N3"/>
    <mergeCell ref="O3:O4"/>
    <mergeCell ref="P3:P4"/>
    <mergeCell ref="Q3:Q4"/>
    <mergeCell ref="R3:R4"/>
    <mergeCell ref="A6:A16"/>
    <mergeCell ref="A17:C17"/>
    <mergeCell ref="A18:A21"/>
    <mergeCell ref="B18:B21"/>
    <mergeCell ref="A22:A24"/>
    <mergeCell ref="B22:B24"/>
    <mergeCell ref="A25:A33"/>
    <mergeCell ref="B25:B33"/>
    <mergeCell ref="A34:A46"/>
    <mergeCell ref="B34:B46"/>
    <mergeCell ref="A47:A51"/>
    <mergeCell ref="B47:B51"/>
    <mergeCell ref="A52:A54"/>
    <mergeCell ref="B52:B54"/>
    <mergeCell ref="A55:A57"/>
    <mergeCell ref="B55:B57"/>
    <mergeCell ref="A58:A66"/>
    <mergeCell ref="B58:B66"/>
    <mergeCell ref="A69:A77"/>
    <mergeCell ref="B69:B77"/>
  </mergeCells>
  <printOptions headings="0" gridLines="0"/>
  <pageMargins left="0.17000000000000001" right="0" top="0.51181102362204722" bottom="0.40999999999999998" header="0.19685039370078738" footer="0.15748031496062992"/>
  <pageSetup paperSize="9" scale="55" fitToWidth="1" fitToHeight="2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Юрьева Ольга Ивановна</dc:creator>
  <dc:language>ru-RU</dc:language>
  <cp:lastModifiedBy>bogdanova-aa</cp:lastModifiedBy>
  <cp:revision>130</cp:revision>
  <dcterms:created xsi:type="dcterms:W3CDTF">2015-02-26T11:08:47Z</dcterms:created>
  <dcterms:modified xsi:type="dcterms:W3CDTF">2025-06-20T09:09:15Z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