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8.2025 " sheetId="1" state="visible" r:id="rId1"/>
  </sheets>
  <definedNames>
    <definedName name="_xlnm._FilterDatabase" localSheetId="0" hidden="1">'на 01.08.2025 '!$A$4:$R$79</definedName>
    <definedName name="Print_Titles" localSheetId="0" hidden="0">'на 01.08.2025 '!$3:$4</definedName>
    <definedName name="Print_Area" localSheetId="0" hidden="0">'на 01.08.2025 '!$A$1:$R$79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'на 01.08.2025 '!$A$4:$R$79</definedName>
  </definedNames>
  <calcPr/>
</workbook>
</file>

<file path=xl/sharedStrings.xml><?xml version="1.0" encoding="utf-8"?>
<sst xmlns="http://schemas.openxmlformats.org/spreadsheetml/2006/main" count="157" uniqueCount="157">
  <si>
    <t xml:space="preserve">Оперативный анализ  поступления доходов бюджета города Перми в 2025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</si>
  <si>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</si>
  <si>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</si>
  <si>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</si>
  <si>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</si>
  <si>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</si>
  <si>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по 08.08.2024 (в соп. усл. 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</si>
  <si>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</si>
  <si>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</si>
  <si>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</si>
  <si>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</si>
  <si>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</si>
  <si>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</si>
  <si>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</si>
  <si>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</si>
  <si>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 xml:space="preserve">январь - август</t>
  </si>
  <si>
    <t>август</t>
  </si>
  <si>
    <t xml:space="preserve">с нач. года на 11.08.2025 (по 08.08.2025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</si>
  <si>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</si>
  <si>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</si>
  <si>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</si>
  <si>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август от плана августа</t>
  </si>
  <si>
    <t xml:space="preserve">НАЛОГОВЫЕ ДОХОДЫ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</si>
  <si>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</si>
  <si>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</si>
  <si>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</si>
  <si>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</si>
  <si>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</si>
  <si>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</si>
  <si>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</si>
  <si>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</si>
  <si>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</si>
  <si>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</si>
  <si>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</si>
  <si>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</si>
  <si>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</si>
  <si>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</si>
  <si>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</si>
  <si>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</si>
  <si>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</si>
  <si>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</si>
  <si>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</si>
  <si>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</si>
  <si>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</si>
  <si>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</si>
  <si>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</si>
  <si>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</si>
  <si>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</si>
  <si>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</si>
  <si>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</si>
  <si>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</si>
  <si>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</si>
  <si>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</si>
  <si>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</si>
  <si>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</si>
  <si>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</si>
  <si>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</si>
  <si>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</si>
  <si>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</si>
  <si>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</si>
  <si>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</si>
  <si>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</si>
  <si>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</si>
  <si>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</si>
  <si>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</si>
  <si>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</si>
  <si>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</si>
  <si>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</si>
  <si>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</si>
  <si>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</si>
  <si>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</si>
  <si>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</si>
  <si>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</si>
  <si>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</si>
  <si>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-178-ФЗ </t>
  </si>
  <si>
    <t xml:space="preserve">114 13040 04 2000 410</t>
  </si>
  <si>
    <t xml:space="preserve">-НДС по 178-ФЗ</t>
  </si>
  <si>
    <t xml:space="preserve">114 13040 04 3000 410</t>
  </si>
  <si>
    <t>-159-ФЗ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</si>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</sst>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26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color indexed="2"/>
      <name val="Times New Roman"/>
    </font>
    <font>
      <sz val="14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i/>
      <sz val="14.000000"/>
      <color theme="1"/>
      <name val="Times New Roman"/>
    </font>
    <font>
      <i/>
      <sz val="14.000000"/>
      <color indexed="2"/>
      <name val="Times New Roman"/>
    </font>
    <font>
      <i/>
      <sz val="14.000000"/>
      <name val="Times New Roman"/>
    </font>
    <font>
      <i/>
      <sz val="12.000000"/>
      <color theme="1"/>
      <name val="Times New Roman"/>
    </font>
    <font>
      <i/>
      <sz val="11.000000"/>
      <name val="Times New Roman"/>
    </font>
    <font>
      <i/>
      <sz val="8.000000"/>
      <color indexed="2"/>
      <name val="Times New Roman"/>
    </font>
    <font>
      <i/>
      <sz val="12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none"/>
      <top style="medium">
        <color theme="1"/>
      </top>
      <bottom style="thin">
        <color theme="1"/>
      </bottom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75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top"/>
    </xf>
    <xf fontId="8" fillId="0" borderId="0" numFmtId="0" xfId="0" applyFont="1" applyAlignment="1">
      <alignment vertical="center"/>
    </xf>
    <xf fontId="9" fillId="0" borderId="0" numFmtId="162" xfId="0" applyNumberFormat="1" applyFont="1" applyAlignment="1">
      <alignment vertical="center"/>
    </xf>
    <xf fontId="5" fillId="0" borderId="0" numFmtId="162" xfId="0" applyNumberFormat="1" applyFont="1" applyAlignment="1">
      <alignment vertical="center"/>
    </xf>
    <xf fontId="9" fillId="0" borderId="0" numFmtId="163" xfId="0" applyNumberFormat="1" applyFont="1" applyAlignment="1">
      <alignment vertical="center"/>
    </xf>
    <xf fontId="6" fillId="0" borderId="0" numFmtId="163" xfId="0" applyNumberFormat="1" applyFont="1" applyAlignment="1">
      <alignment vertical="center"/>
    </xf>
    <xf fontId="9" fillId="0" borderId="0" numFmtId="0" xfId="0" applyFont="1" applyAlignment="1">
      <alignment horizontal="center" vertical="center" wrapText="1"/>
    </xf>
    <xf fontId="6" fillId="0" borderId="0" numFmtId="49" xfId="0" applyNumberFormat="1" applyFont="1" applyAlignment="1">
      <alignment horizontal="center" vertical="center" wrapText="1"/>
    </xf>
    <xf fontId="10" fillId="0" borderId="0" numFmtId="0" xfId="0" applyFont="1" applyAlignment="1">
      <alignment horizontal="center" vertical="top" wrapText="1"/>
    </xf>
    <xf fontId="8" fillId="0" borderId="1" numFmtId="0" xfId="0" applyFont="1" applyBorder="1" applyAlignment="1">
      <alignment horizontal="center" vertical="center" wrapText="1"/>
    </xf>
    <xf fontId="9" fillId="0" borderId="0" numFmtId="162" xfId="0" applyNumberFormat="1" applyFont="1" applyAlignment="1">
      <alignment horizontal="center" vertical="center" wrapText="1"/>
    </xf>
    <xf fontId="9" fillId="0" borderId="0" numFmtId="163" xfId="0" applyNumberFormat="1" applyFont="1" applyAlignment="1">
      <alignment horizontal="center" vertical="center" wrapText="1"/>
    </xf>
    <xf fontId="6" fillId="0" borderId="0" numFmtId="163" xfId="0" applyNumberFormat="1" applyFont="1" applyAlignment="1">
      <alignment horizontal="center" vertical="center" wrapText="1"/>
    </xf>
    <xf fontId="11" fillId="0" borderId="0" numFmtId="0" xfId="0" applyFont="1" applyAlignment="1">
      <alignment horizontal="right" vertical="center" wrapText="1"/>
    </xf>
    <xf fontId="11" fillId="0" borderId="0" numFmtId="0" xfId="0" applyFont="1" applyAlignment="1">
      <alignment horizontal="right" vertical="center"/>
    </xf>
    <xf fontId="12" fillId="0" borderId="0" numFmtId="0" xfId="0" applyFont="1" applyAlignment="1">
      <alignment vertical="center"/>
    </xf>
    <xf fontId="13" fillId="0" borderId="2" numFmtId="49" xfId="0" applyNumberFormat="1" applyFont="1" applyBorder="1" applyAlignment="1">
      <alignment horizontal="center" vertical="center" wrapText="1"/>
    </xf>
    <xf fontId="14" fillId="0" borderId="3" numFmtId="0" xfId="0" applyFont="1" applyBorder="1" applyAlignment="1">
      <alignment horizontal="center" vertical="center" wrapText="1"/>
    </xf>
    <xf fontId="13" fillId="0" borderId="4" numFmtId="49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15" fillId="0" borderId="4" numFmtId="162" xfId="0" applyNumberFormat="1" applyFont="1" applyBorder="1" applyAlignment="1">
      <alignment horizontal="center" vertical="center" wrapText="1"/>
    </xf>
    <xf fontId="14" fillId="0" borderId="5" numFmtId="162" xfId="0" applyNumberFormat="1" applyFont="1" applyBorder="1" applyAlignment="1">
      <alignment horizontal="center" vertical="center" wrapText="1"/>
    </xf>
    <xf fontId="14" fillId="0" borderId="6" numFmtId="162" xfId="0" applyNumberFormat="1" applyFont="1" applyBorder="1" applyAlignment="1">
      <alignment horizontal="center" vertical="center" wrapText="1"/>
    </xf>
    <xf fontId="14" fillId="0" borderId="7" numFmtId="162" xfId="0" applyNumberFormat="1" applyFont="1" applyBorder="1" applyAlignment="1">
      <alignment horizontal="center" vertical="center" wrapText="1"/>
    </xf>
    <xf fontId="14" fillId="0" borderId="5" numFmtId="163" xfId="0" applyNumberFormat="1" applyFont="1" applyBorder="1" applyAlignment="1">
      <alignment horizontal="center" vertical="center" wrapText="1"/>
    </xf>
    <xf fontId="14" fillId="0" borderId="7" numFmtId="163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top" wrapText="1"/>
    </xf>
    <xf fontId="14" fillId="0" borderId="4" numFmtId="164" xfId="105" applyNumberFormat="1" applyFont="1" applyBorder="1" applyAlignment="1" applyProtection="1">
      <alignment horizontal="center" vertical="top" wrapText="1"/>
    </xf>
    <xf fontId="13" fillId="0" borderId="8" numFmtId="49" xfId="0" applyNumberFormat="1" applyFont="1" applyBorder="1" applyAlignment="1">
      <alignment horizontal="center" vertical="center" wrapText="1"/>
    </xf>
    <xf fontId="14" fillId="0" borderId="9" numFmtId="0" xfId="0" applyFont="1" applyBorder="1" applyAlignment="1">
      <alignment horizontal="center" vertical="center" wrapText="1"/>
    </xf>
    <xf fontId="13" fillId="0" borderId="10" numFmtId="49" xfId="0" applyNumberFormat="1" applyFont="1" applyBorder="1" applyAlignment="1">
      <alignment horizontal="center" vertical="center" wrapText="1"/>
    </xf>
    <xf fontId="14" fillId="0" borderId="10" numFmtId="0" xfId="0" applyFont="1" applyBorder="1" applyAlignment="1">
      <alignment horizontal="center" vertical="center" wrapText="1"/>
    </xf>
    <xf fontId="15" fillId="0" borderId="10" numFmtId="162" xfId="0" applyNumberFormat="1" applyFont="1" applyBorder="1" applyAlignment="1">
      <alignment horizontal="center" vertical="center" wrapText="1"/>
    </xf>
    <xf fontId="14" fillId="0" borderId="0" numFmtId="163" xfId="0" applyNumberFormat="1" applyFont="1" applyAlignment="1">
      <alignment horizontal="center" vertical="center" wrapText="1"/>
    </xf>
    <xf fontId="14" fillId="0" borderId="10" numFmtId="163" xfId="0" applyNumberFormat="1" applyFont="1" applyBorder="1" applyAlignment="1">
      <alignment horizontal="center" vertical="center" wrapText="1"/>
    </xf>
    <xf fontId="15" fillId="0" borderId="10" numFmtId="163" xfId="0" applyNumberFormat="1" applyFont="1" applyBorder="1" applyAlignment="1">
      <alignment horizontal="center" vertical="top" wrapText="1"/>
    </xf>
    <xf fontId="14" fillId="0" borderId="10" numFmtId="162" xfId="0" applyNumberFormat="1" applyFont="1" applyBorder="1" applyAlignment="1">
      <alignment horizontal="center" vertical="top" wrapText="1"/>
    </xf>
    <xf fontId="14" fillId="0" borderId="0" numFmtId="162" xfId="0" applyNumberFormat="1" applyFont="1" applyAlignment="1">
      <alignment horizontal="center" vertical="top" wrapText="1"/>
    </xf>
    <xf fontId="14" fillId="0" borderId="10" numFmtId="0" xfId="0" applyFont="1" applyBorder="1" applyAlignment="1">
      <alignment horizontal="center" vertical="top" wrapText="1"/>
    </xf>
    <xf fontId="14" fillId="0" borderId="10" numFmtId="164" xfId="105" applyNumberFormat="1" applyFont="1" applyBorder="1" applyAlignment="1" applyProtection="1">
      <alignment horizontal="center" vertical="top" wrapText="1"/>
    </xf>
    <xf fontId="16" fillId="0" borderId="0" numFmtId="0" xfId="0" applyFont="1" applyAlignment="1">
      <alignment vertical="center"/>
    </xf>
    <xf fontId="17" fillId="0" borderId="10" numFmtId="49" xfId="0" applyNumberFormat="1" applyFont="1" applyBorder="1" applyAlignment="1">
      <alignment horizontal="center" vertical="center" wrapText="1"/>
    </xf>
    <xf fontId="16" fillId="0" borderId="5" numFmtId="0" xfId="0" applyFont="1" applyBorder="1" applyAlignment="1">
      <alignment horizontal="center" vertical="center" wrapText="1"/>
    </xf>
    <xf fontId="16" fillId="0" borderId="6" numFmtId="0" xfId="0" applyFont="1" applyBorder="1" applyAlignment="1">
      <alignment horizontal="center" vertical="center" wrapText="1"/>
    </xf>
    <xf fontId="16" fillId="0" borderId="7" numFmtId="0" xfId="0" applyFont="1" applyBorder="1" applyAlignment="1">
      <alignment horizontal="center" vertical="center" wrapText="1"/>
    </xf>
    <xf fontId="16" fillId="0" borderId="10" numFmtId="162" xfId="0" applyNumberFormat="1" applyFont="1" applyBorder="1" applyAlignment="1">
      <alignment vertical="center" wrapText="1"/>
    </xf>
    <xf fontId="16" fillId="0" borderId="0" numFmtId="162" xfId="0" applyNumberFormat="1" applyFont="1" applyAlignment="1">
      <alignment vertical="center" wrapText="1"/>
    </xf>
    <xf fontId="16" fillId="0" borderId="0" numFmtId="164" xfId="0" applyNumberFormat="1" applyFont="1" applyAlignment="1">
      <alignment horizontal="right" vertical="center" wrapText="1"/>
    </xf>
    <xf fontId="16" fillId="0" borderId="10" numFmtId="164" xfId="0" applyNumberFormat="1" applyFont="1" applyBorder="1" applyAlignment="1">
      <alignment horizontal="right" vertical="center" wrapText="1"/>
    </xf>
    <xf fontId="6" fillId="0" borderId="4" numFmtId="49" xfId="0" applyNumberFormat="1" applyFont="1" applyBorder="1" applyAlignment="1">
      <alignment horizontal="center" vertical="center" wrapText="1"/>
    </xf>
    <xf fontId="10" fillId="0" borderId="10" numFmtId="0" xfId="0" applyFont="1" applyBorder="1" applyAlignment="1">
      <alignment horizontal="center" vertical="center" wrapText="1"/>
    </xf>
    <xf fontId="8" fillId="0" borderId="0" numFmtId="49" xfId="0" applyNumberFormat="1" applyFont="1" applyAlignment="1">
      <alignment horizontal="center" vertical="center" wrapText="1"/>
    </xf>
    <xf fontId="9" fillId="0" borderId="10" numFmtId="0" xfId="0" applyFont="1" applyBorder="1" applyAlignment="1">
      <alignment vertical="center" wrapText="1"/>
    </xf>
    <xf fontId="9" fillId="0" borderId="10" numFmtId="162" xfId="0" applyNumberFormat="1" applyFont="1" applyBorder="1" applyAlignment="1">
      <alignment horizontal="right" vertical="center" wrapText="1"/>
    </xf>
    <xf fontId="9" fillId="0" borderId="0" numFmtId="162" xfId="0" applyNumberFormat="1" applyFont="1" applyAlignment="1">
      <alignment horizontal="right" vertical="center" wrapText="1"/>
    </xf>
    <xf fontId="9" fillId="0" borderId="0" numFmtId="4" xfId="0" applyNumberFormat="1" applyFont="1" applyAlignment="1">
      <alignment horizontal="right" vertical="center" wrapText="1"/>
    </xf>
    <xf fontId="9" fillId="0" borderId="10" numFmtId="164" xfId="0" applyNumberFormat="1" applyFont="1" applyBorder="1" applyAlignment="1">
      <alignment horizontal="right" vertical="center" wrapText="1"/>
    </xf>
    <xf fontId="9" fillId="0" borderId="0" numFmtId="164" xfId="0" applyNumberFormat="1" applyFont="1" applyAlignment="1">
      <alignment horizontal="right" vertical="center" wrapText="1"/>
    </xf>
    <xf fontId="6" fillId="0" borderId="10" numFmtId="49" xfId="0" applyNumberFormat="1" applyFont="1" applyBorder="1" applyAlignment="1">
      <alignment horizontal="center" vertical="center" wrapText="1"/>
    </xf>
    <xf fontId="8" fillId="0" borderId="10" numFmtId="49" xfId="0" applyNumberFormat="1" applyFont="1" applyBorder="1" applyAlignment="1">
      <alignment horizontal="center" vertical="center" wrapText="1"/>
    </xf>
    <xf fontId="9" fillId="0" borderId="10" numFmtId="162" xfId="0" applyNumberFormat="1" applyFont="1" applyBorder="1" applyAlignment="1">
      <alignment vertical="center" wrapText="1"/>
    </xf>
    <xf fontId="9" fillId="0" borderId="0" numFmtId="162" xfId="0" applyNumberFormat="1" applyFont="1" applyAlignment="1">
      <alignment vertical="center" wrapText="1"/>
    </xf>
    <xf fontId="9" fillId="0" borderId="0" numFmtId="4" xfId="0" applyNumberFormat="1" applyFont="1" applyAlignment="1">
      <alignment vertical="center" wrapText="1"/>
    </xf>
    <xf fontId="9" fillId="0" borderId="10" numFmtId="4" xfId="0" applyNumberFormat="1" applyFont="1" applyBorder="1" applyAlignment="1">
      <alignment vertical="center" wrapText="1"/>
    </xf>
    <xf fontId="16" fillId="0" borderId="5" numFmtId="165" xfId="0" applyNumberFormat="1" applyFont="1" applyBorder="1" applyAlignment="1">
      <alignment horizontal="center" vertical="center" wrapText="1"/>
    </xf>
    <xf fontId="16" fillId="0" borderId="11" numFmtId="165" xfId="0" applyNumberFormat="1" applyFont="1" applyBorder="1" applyAlignment="1">
      <alignment horizontal="center" vertical="center" wrapText="1"/>
    </xf>
    <xf fontId="16" fillId="0" borderId="12" numFmtId="165" xfId="0" applyNumberFormat="1" applyFont="1" applyBorder="1" applyAlignment="1">
      <alignment horizontal="center" vertical="center" wrapText="1"/>
    </xf>
    <xf fontId="16" fillId="0" borderId="13" numFmtId="162" xfId="0" applyNumberFormat="1" applyFont="1" applyBorder="1" applyAlignment="1">
      <alignment horizontal="right" vertical="center" wrapText="1"/>
    </xf>
    <xf fontId="16" fillId="0" borderId="13" numFmtId="164" xfId="0" applyNumberFormat="1" applyFont="1" applyBorder="1" applyAlignment="1">
      <alignment horizontal="right" vertical="center" wrapText="1"/>
    </xf>
    <xf fontId="6" fillId="0" borderId="14" numFmtId="49" xfId="0" applyNumberFormat="1" applyFont="1" applyBorder="1" applyAlignment="1">
      <alignment horizontal="center" vertical="center" wrapText="1"/>
    </xf>
    <xf fontId="10" fillId="0" borderId="15" numFmtId="0" xfId="0" applyFont="1" applyBorder="1" applyAlignment="1">
      <alignment horizontal="center" vertical="center" wrapText="1"/>
    </xf>
    <xf fontId="8" fillId="0" borderId="16" numFmtId="0" xfId="0" applyFont="1" applyBorder="1" applyAlignment="1">
      <alignment horizontal="center" vertical="center"/>
    </xf>
    <xf fontId="9" fillId="0" borderId="16" numFmtId="165" xfId="0" applyNumberFormat="1" applyFont="1" applyBorder="1" applyAlignment="1">
      <alignment vertical="center" wrapText="1"/>
    </xf>
    <xf fontId="9" fillId="0" borderId="16" numFmtId="162" xfId="0" applyNumberFormat="1" applyFont="1" applyBorder="1" applyAlignment="1">
      <alignment horizontal="right" vertical="center" wrapText="1"/>
    </xf>
    <xf fontId="9" fillId="0" borderId="16" numFmtId="164" xfId="0" applyNumberFormat="1" applyFont="1" applyBorder="1" applyAlignment="1">
      <alignment horizontal="right" vertical="center" wrapText="1"/>
    </xf>
    <xf fontId="9" fillId="0" borderId="17" numFmtId="164" xfId="0" applyNumberFormat="1" applyFont="1" applyBorder="1" applyAlignment="1">
      <alignment horizontal="right" vertical="center" wrapText="1"/>
    </xf>
    <xf fontId="6" fillId="0" borderId="18" numFmtId="49" xfId="0" applyNumberFormat="1" applyFont="1" applyBorder="1" applyAlignment="1">
      <alignment horizontal="center" vertical="center" wrapText="1"/>
    </xf>
    <xf fontId="10" fillId="0" borderId="19" numFmtId="0" xfId="0" applyFont="1" applyBorder="1" applyAlignment="1">
      <alignment horizontal="center" vertical="center" wrapText="1"/>
    </xf>
    <xf fontId="9" fillId="0" borderId="10" numFmtId="165" xfId="0" applyNumberFormat="1" applyFont="1" applyBorder="1" applyAlignment="1">
      <alignment vertical="center" wrapText="1"/>
    </xf>
    <xf fontId="9" fillId="0" borderId="10" numFmtId="4" xfId="0" applyNumberFormat="1" applyFont="1" applyBorder="1" applyAlignment="1">
      <alignment horizontal="right" vertical="center" wrapText="1"/>
    </xf>
    <xf fontId="9" fillId="0" borderId="18" numFmtId="164" xfId="0" applyNumberFormat="1" applyFont="1" applyBorder="1" applyAlignment="1">
      <alignment horizontal="right" vertical="center" wrapText="1"/>
    </xf>
    <xf fontId="9" fillId="0" borderId="5" numFmtId="165" xfId="0" applyNumberFormat="1" applyFont="1" applyBorder="1" applyAlignment="1">
      <alignment vertical="center" wrapText="1"/>
    </xf>
    <xf fontId="9" fillId="0" borderId="7" numFmtId="162" xfId="0" applyNumberFormat="1" applyFont="1" applyBorder="1" applyAlignment="1">
      <alignment horizontal="right" vertical="center" wrapText="1"/>
    </xf>
    <xf fontId="18" fillId="0" borderId="0" numFmtId="0" xfId="0" applyFont="1" applyAlignment="1">
      <alignment vertical="center"/>
    </xf>
    <xf fontId="19" fillId="0" borderId="18" numFmtId="49" xfId="0" applyNumberFormat="1" applyFont="1" applyBorder="1" applyAlignment="1">
      <alignment horizontal="center" vertical="center" wrapText="1"/>
    </xf>
    <xf fontId="20" fillId="0" borderId="20" numFmtId="0" xfId="0" applyFont="1" applyBorder="1" applyAlignment="1">
      <alignment horizontal="center" vertical="center" wrapText="1"/>
    </xf>
    <xf fontId="19" fillId="0" borderId="13" numFmtId="49" xfId="0" applyNumberFormat="1" applyFont="1" applyBorder="1" applyAlignment="1">
      <alignment horizontal="center" vertical="center" wrapText="1"/>
    </xf>
    <xf fontId="20" fillId="0" borderId="13" numFmtId="0" xfId="0" applyFont="1" applyBorder="1" applyAlignment="1">
      <alignment vertical="center" wrapText="1"/>
    </xf>
    <xf fontId="20" fillId="0" borderId="13" numFmtId="162" xfId="0" applyNumberFormat="1" applyFont="1" applyBorder="1" applyAlignment="1">
      <alignment horizontal="right" vertical="center" wrapText="1"/>
    </xf>
    <xf fontId="20" fillId="0" borderId="13" numFmtId="164" xfId="0" applyNumberFormat="1" applyFont="1" applyBorder="1" applyAlignment="1">
      <alignment horizontal="right" vertical="center" wrapText="1"/>
    </xf>
    <xf fontId="20" fillId="0" borderId="21" numFmtId="164" xfId="0" applyNumberFormat="1" applyFont="1" applyBorder="1" applyAlignment="1">
      <alignment horizontal="right" vertical="center" wrapText="1"/>
    </xf>
    <xf fontId="6" fillId="0" borderId="14" numFmtId="1" xfId="0" applyNumberFormat="1" applyFont="1" applyBorder="1" applyAlignment="1">
      <alignment horizontal="center" vertical="center" wrapText="1"/>
    </xf>
    <xf fontId="8" fillId="0" borderId="0" numFmtId="0" xfId="0" applyFont="1" applyAlignment="1">
      <alignment horizontal="center" vertical="center" wrapText="1"/>
    </xf>
    <xf fontId="9" fillId="0" borderId="22" numFmtId="0" xfId="0" applyFont="1" applyBorder="1" applyAlignment="1">
      <alignment horizontal="left" vertical="center" wrapText="1"/>
    </xf>
    <xf fontId="9" fillId="0" borderId="23" numFmtId="162" xfId="0" applyNumberFormat="1" applyFont="1" applyBorder="1" applyAlignment="1">
      <alignment horizontal="right" vertical="center" wrapText="1"/>
    </xf>
    <xf fontId="6" fillId="0" borderId="18" numFmtId="0" xfId="0" applyFont="1" applyBorder="1" applyAlignment="1">
      <alignment horizontal="center" vertical="center" wrapText="1"/>
    </xf>
    <xf fontId="8" fillId="0" borderId="10" numFmtId="0" xfId="0" applyFont="1" applyBorder="1" applyAlignment="1">
      <alignment horizontal="center" vertical="center" wrapText="1"/>
    </xf>
    <xf fontId="9" fillId="0" borderId="0" numFmtId="165" xfId="0" applyNumberFormat="1" applyFont="1" applyAlignment="1">
      <alignment vertical="center" wrapText="1"/>
    </xf>
    <xf fontId="19" fillId="0" borderId="14" numFmtId="0" xfId="0" applyFont="1" applyBorder="1" applyAlignment="1">
      <alignment horizontal="center" vertical="center" wrapText="1"/>
    </xf>
    <xf fontId="6" fillId="0" borderId="24" numFmtId="49" xfId="0" applyNumberFormat="1" applyFont="1" applyBorder="1" applyAlignment="1">
      <alignment horizontal="center" vertical="center" wrapText="1"/>
    </xf>
    <xf fontId="8" fillId="0" borderId="16" numFmtId="49" xfId="0" applyNumberFormat="1" applyFont="1" applyBorder="1" applyAlignment="1">
      <alignment horizontal="center" vertical="center" wrapText="1"/>
    </xf>
    <xf fontId="9" fillId="0" borderId="10" numFmtId="165" xfId="0" applyNumberFormat="1" applyFont="1" applyBorder="1" applyAlignment="1">
      <alignment horizontal="left" vertical="center" wrapText="1"/>
    </xf>
    <xf fontId="8" fillId="0" borderId="10" numFmtId="0" xfId="0" applyFont="1" applyBorder="1" applyAlignment="1">
      <alignment horizontal="center" vertical="center"/>
    </xf>
    <xf fontId="9" fillId="0" borderId="10" numFmtId="0" xfId="0" applyFont="1" applyBorder="1" applyAlignment="1">
      <alignment horizontal="left" vertical="center" wrapText="1"/>
    </xf>
    <xf fontId="8" fillId="0" borderId="0" numFmtId="0" xfId="0" applyFont="1" applyAlignment="1">
      <alignment horizontal="center" vertical="center"/>
    </xf>
    <xf fontId="21" fillId="0" borderId="0" numFmtId="0" xfId="0" applyFont="1" applyAlignment="1">
      <alignment vertical="center"/>
    </xf>
    <xf fontId="19" fillId="0" borderId="0" numFmtId="49" xfId="0" applyNumberFormat="1" applyFont="1" applyAlignment="1">
      <alignment horizontal="center" vertical="center" wrapText="1"/>
    </xf>
    <xf fontId="22" fillId="0" borderId="19" numFmtId="0" xfId="0" applyFont="1" applyBorder="1" applyAlignment="1">
      <alignment horizontal="center" vertical="center" wrapText="1"/>
    </xf>
    <xf fontId="23" fillId="0" borderId="0" numFmtId="0" xfId="0" applyFont="1" applyAlignment="1">
      <alignment horizontal="right" vertical="center"/>
    </xf>
    <xf fontId="24" fillId="0" borderId="10" numFmtId="0" xfId="0" applyFont="1" applyBorder="1" applyAlignment="1">
      <alignment horizontal="left" vertical="center" wrapText="1"/>
    </xf>
    <xf fontId="24" fillId="0" borderId="10" numFmtId="162" xfId="0" applyNumberFormat="1" applyFont="1" applyBorder="1" applyAlignment="1">
      <alignment horizontal="right" vertical="center" wrapText="1"/>
    </xf>
    <xf fontId="24" fillId="0" borderId="0" numFmtId="162" xfId="0" applyNumberFormat="1" applyFont="1" applyAlignment="1">
      <alignment horizontal="right" vertical="center" wrapText="1"/>
    </xf>
    <xf fontId="24" fillId="0" borderId="0" numFmtId="164" xfId="0" applyNumberFormat="1" applyFont="1" applyAlignment="1">
      <alignment horizontal="right" vertical="center" wrapText="1"/>
    </xf>
    <xf fontId="24" fillId="0" borderId="10" numFmtId="164" xfId="0" applyNumberFormat="1" applyFont="1" applyBorder="1" applyAlignment="1">
      <alignment horizontal="right" vertical="center" wrapText="1"/>
    </xf>
    <xf fontId="24" fillId="0" borderId="18" numFmtId="164" xfId="0" applyNumberFormat="1" applyFont="1" applyBorder="1" applyAlignment="1">
      <alignment horizontal="right" vertical="center" wrapText="1"/>
    </xf>
    <xf fontId="23" fillId="0" borderId="10" numFmtId="0" xfId="0" applyFont="1" applyBorder="1" applyAlignment="1">
      <alignment horizontal="right" vertical="center"/>
    </xf>
    <xf fontId="24" fillId="0" borderId="5" numFmtId="0" xfId="0" applyFont="1" applyBorder="1" applyAlignment="1">
      <alignment horizontal="left" vertical="center" wrapText="1"/>
    </xf>
    <xf fontId="24" fillId="0" borderId="7" numFmtId="162" xfId="0" applyNumberFormat="1" applyFont="1" applyBorder="1" applyAlignment="1">
      <alignment horizontal="right" vertical="center" wrapText="1"/>
    </xf>
    <xf fontId="19" fillId="0" borderId="24" numFmtId="49" xfId="0" applyNumberFormat="1" applyFont="1" applyBorder="1" applyAlignment="1">
      <alignment horizontal="center" vertical="center" wrapText="1"/>
    </xf>
    <xf fontId="20" fillId="0" borderId="20" numFmtId="49" xfId="0" applyNumberFormat="1" applyFont="1" applyBorder="1" applyAlignment="1">
      <alignment horizontal="center" vertical="center" wrapText="1"/>
    </xf>
    <xf fontId="6" fillId="0" borderId="25" numFmtId="49" xfId="0" applyNumberFormat="1" applyFont="1" applyBorder="1" applyAlignment="1">
      <alignment horizontal="center" vertical="center" wrapText="1"/>
    </xf>
    <xf fontId="10" fillId="0" borderId="15" numFmtId="0" xfId="0" applyFont="1" applyBorder="1" applyAlignment="1">
      <alignment horizontal="center" vertical="top" wrapText="1"/>
    </xf>
    <xf fontId="10" fillId="0" borderId="19" numFmtId="0" xfId="0" applyFont="1" applyBorder="1" applyAlignment="1">
      <alignment horizontal="center" vertical="top" wrapText="1"/>
    </xf>
    <xf fontId="20" fillId="0" borderId="0" numFmtId="0" xfId="0" applyFont="1" applyAlignment="1">
      <alignment vertical="center"/>
    </xf>
    <xf fontId="20" fillId="0" borderId="20" numFmtId="49" xfId="0" applyNumberFormat="1" applyFont="1" applyBorder="1" applyAlignment="1">
      <alignment horizontal="center" vertical="top" wrapText="1"/>
    </xf>
    <xf fontId="20" fillId="0" borderId="13" numFmtId="49" xfId="0" applyNumberFormat="1" applyFont="1" applyBorder="1" applyAlignment="1">
      <alignment horizontal="center" vertical="center" wrapText="1"/>
    </xf>
    <xf fontId="20" fillId="0" borderId="13" numFmtId="162" xfId="0" applyNumberFormat="1" applyFont="1" applyBorder="1" applyAlignment="1">
      <alignment vertical="center" wrapText="1"/>
    </xf>
    <xf fontId="20" fillId="0" borderId="26" numFmtId="164" xfId="0" applyNumberFormat="1" applyFont="1" applyBorder="1" applyAlignment="1">
      <alignment horizontal="right" vertical="center" wrapText="1"/>
    </xf>
    <xf fontId="19" fillId="0" borderId="18" numFmtId="0" xfId="0" applyFont="1" applyBorder="1" applyAlignment="1">
      <alignment horizontal="center" vertical="center" wrapText="1"/>
    </xf>
    <xf fontId="20" fillId="0" borderId="16" numFmtId="164" xfId="0" applyNumberFormat="1" applyFont="1" applyBorder="1" applyAlignment="1">
      <alignment horizontal="right" vertical="center" wrapText="1"/>
    </xf>
    <xf fontId="20" fillId="0" borderId="0" numFmtId="164" xfId="0" applyNumberFormat="1" applyFont="1" applyAlignment="1">
      <alignment horizontal="right" vertical="center" wrapText="1"/>
    </xf>
    <xf fontId="20" fillId="0" borderId="10" numFmtId="164" xfId="0" applyNumberFormat="1" applyFont="1" applyBorder="1" applyAlignment="1">
      <alignment horizontal="right" vertical="center" wrapText="1"/>
    </xf>
    <xf fontId="6" fillId="0" borderId="14" numFmtId="0" xfId="0" applyFont="1" applyBorder="1" applyAlignment="1">
      <alignment horizontal="center" vertical="center" wrapText="1"/>
    </xf>
    <xf fontId="9" fillId="0" borderId="22" numFmtId="165" xfId="0" applyNumberFormat="1" applyFont="1" applyBorder="1" applyAlignment="1">
      <alignment horizontal="left" vertical="center" wrapText="1"/>
    </xf>
    <xf fontId="11" fillId="0" borderId="18" numFmtId="164" xfId="0" applyNumberFormat="1" applyFont="1" applyBorder="1" applyAlignment="1">
      <alignment horizontal="right" vertical="center" wrapText="1"/>
    </xf>
    <xf fontId="20" fillId="0" borderId="20" numFmtId="0" xfId="0" applyFont="1" applyBorder="1" applyAlignment="1">
      <alignment horizontal="center" vertical="top" wrapText="1"/>
    </xf>
    <xf fontId="16" fillId="0" borderId="18" numFmtId="0" xfId="0" applyFont="1" applyBorder="1" applyAlignment="1">
      <alignment vertical="center"/>
    </xf>
    <xf fontId="16" fillId="0" borderId="27" numFmtId="166" xfId="0" applyNumberFormat="1" applyFont="1" applyBorder="1" applyAlignment="1">
      <alignment horizontal="center" vertical="center" wrapText="1"/>
    </xf>
    <xf fontId="16" fillId="0" borderId="28" numFmtId="166" xfId="0" applyNumberFormat="1" applyFont="1" applyBorder="1" applyAlignment="1">
      <alignment horizontal="center" vertical="center" wrapText="1"/>
    </xf>
    <xf fontId="16" fillId="0" borderId="29" numFmtId="166" xfId="0" applyNumberFormat="1" applyFont="1" applyBorder="1" applyAlignment="1">
      <alignment horizontal="center" vertical="center" wrapText="1"/>
    </xf>
    <xf fontId="16" fillId="0" borderId="30" numFmtId="162" xfId="0" applyNumberFormat="1" applyFont="1" applyBorder="1" applyAlignment="1">
      <alignment horizontal="right" vertical="center" wrapText="1"/>
    </xf>
    <xf fontId="16" fillId="0" borderId="30" numFmtId="164" xfId="0" applyNumberFormat="1" applyFont="1" applyBorder="1" applyAlignment="1">
      <alignment horizontal="right" vertical="center" wrapText="1"/>
    </xf>
    <xf fontId="16" fillId="0" borderId="31" numFmtId="164" xfId="0" applyNumberFormat="1" applyFont="1" applyBorder="1" applyAlignment="1">
      <alignment horizontal="right" vertical="center" wrapText="1"/>
    </xf>
    <xf fontId="17" fillId="0" borderId="18" numFmtId="49" xfId="0" applyNumberFormat="1" applyFont="1" applyBorder="1" applyAlignment="1">
      <alignment vertical="center" wrapText="1"/>
    </xf>
    <xf fontId="16" fillId="0" borderId="32" numFmtId="165" xfId="0" applyNumberFormat="1" applyFont="1" applyBorder="1" applyAlignment="1">
      <alignment horizontal="center" vertical="center" wrapText="1"/>
    </xf>
    <xf fontId="16" fillId="0" borderId="33" numFmtId="165" xfId="0" applyNumberFormat="1" applyFont="1" applyBorder="1" applyAlignment="1">
      <alignment horizontal="center" vertical="center" wrapText="1"/>
    </xf>
    <xf fontId="16" fillId="0" borderId="23" numFmtId="165" xfId="0" applyNumberFormat="1" applyFont="1" applyBorder="1" applyAlignment="1">
      <alignment horizontal="center" vertical="center" wrapText="1"/>
    </xf>
    <xf fontId="16" fillId="0" borderId="16" numFmtId="162" xfId="0" applyNumberFormat="1" applyFont="1" applyBorder="1" applyAlignment="1">
      <alignment horizontal="right" vertical="center" wrapText="1"/>
    </xf>
    <xf fontId="16" fillId="0" borderId="0" numFmtId="162" xfId="0" applyNumberFormat="1" applyFont="1" applyAlignment="1">
      <alignment horizontal="right" vertical="center" wrapText="1"/>
    </xf>
    <xf fontId="16" fillId="0" borderId="16" numFmtId="164" xfId="0" applyNumberFormat="1" applyFont="1" applyBorder="1" applyAlignment="1">
      <alignment horizontal="right" vertical="center" wrapText="1"/>
    </xf>
    <xf fontId="16" fillId="0" borderId="17" numFmtId="164" xfId="0" applyNumberFormat="1" applyFont="1" applyBorder="1" applyAlignment="1">
      <alignment horizontal="right" vertical="center" wrapText="1"/>
    </xf>
    <xf fontId="15" fillId="0" borderId="4" numFmtId="0" xfId="0" applyFont="1" applyBorder="1" applyAlignment="1">
      <alignment horizontal="center" vertical="top" wrapText="1"/>
    </xf>
    <xf fontId="25" fillId="0" borderId="0" numFmtId="162" xfId="0" applyNumberFormat="1" applyFont="1" applyAlignment="1">
      <alignment vertical="center" wrapText="1"/>
    </xf>
    <xf fontId="9" fillId="0" borderId="4" numFmtId="162" xfId="0" applyNumberFormat="1" applyFont="1" applyBorder="1" applyAlignment="1">
      <alignment horizontal="right" vertical="center" wrapText="1"/>
    </xf>
    <xf fontId="15" fillId="0" borderId="10" numFmtId="0" xfId="0" applyFont="1" applyBorder="1" applyAlignment="1">
      <alignment horizontal="center" vertical="top" wrapText="1"/>
    </xf>
    <xf fontId="25" fillId="0" borderId="10" numFmtId="162" xfId="0" applyNumberFormat="1" applyFont="1" applyBorder="1" applyAlignment="1">
      <alignment vertical="center" wrapText="1"/>
    </xf>
    <xf fontId="9" fillId="0" borderId="5" numFmtId="162" xfId="0" applyNumberFormat="1" applyFont="1" applyBorder="1" applyAlignment="1">
      <alignment horizontal="right" vertical="center" wrapText="1"/>
    </xf>
    <xf fontId="25" fillId="0" borderId="10" numFmtId="0" xfId="0" applyFont="1" applyBorder="1" applyAlignment="1">
      <alignment horizontal="left" vertical="center" wrapText="1"/>
    </xf>
    <xf fontId="11" fillId="0" borderId="10" numFmtId="164" xfId="0" applyNumberFormat="1" applyFont="1" applyBorder="1" applyAlignment="1">
      <alignment horizontal="right" vertical="center" wrapText="1"/>
    </xf>
    <xf fontId="25" fillId="0" borderId="10" numFmtId="0" xfId="0" applyFont="1" applyBorder="1" applyAlignment="1">
      <alignment horizontal="left" vertical="top" wrapText="1"/>
    </xf>
    <xf fontId="10" fillId="0" borderId="10" numFmtId="164" xfId="0" applyNumberFormat="1" applyFont="1" applyBorder="1" applyAlignment="1">
      <alignment vertical="center" wrapText="1"/>
    </xf>
    <xf fontId="25" fillId="0" borderId="5" numFmtId="165" xfId="0" applyNumberFormat="1" applyFont="1" applyBorder="1" applyAlignment="1">
      <alignment vertical="center" wrapText="1"/>
    </xf>
    <xf fontId="25" fillId="0" borderId="0" numFmtId="165" xfId="0" applyNumberFormat="1" applyFont="1" applyAlignment="1">
      <alignment vertical="center" wrapText="1"/>
    </xf>
    <xf fontId="17" fillId="0" borderId="10" numFmtId="0" xfId="0" applyFont="1" applyBorder="1" applyAlignment="1">
      <alignment vertical="center"/>
    </xf>
    <xf fontId="6" fillId="0" borderId="0" numFmtId="166" xfId="0" applyNumberFormat="1" applyFont="1" applyAlignment="1">
      <alignment horizontal="left" vertical="center"/>
    </xf>
    <xf fontId="11" fillId="0" borderId="0" numFmtId="167" xfId="0" applyNumberFormat="1" applyFont="1" applyAlignment="1">
      <alignment horizontal="left" vertical="top"/>
    </xf>
    <xf fontId="5" fillId="0" borderId="0" numFmtId="0" xfId="0" applyFont="1" applyAlignment="1">
      <alignment horizontal="left" vertical="center"/>
    </xf>
    <xf fontId="9" fillId="0" borderId="0" numFmtId="162" xfId="0" applyNumberFormat="1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9" fillId="0" borderId="0" numFmtId="163" xfId="0" applyNumberFormat="1" applyFont="1" applyAlignment="1">
      <alignment horizontal="left" vertical="center"/>
    </xf>
    <xf fontId="6" fillId="0" borderId="0" numFmtId="163" xfId="0" applyNumberFormat="1" applyFont="1" applyAlignment="1">
      <alignment horizontal="left" vertical="center"/>
    </xf>
    <xf fontId="6" fillId="0" borderId="0" numFmtId="162" xfId="0" applyNumberFormat="1" applyFont="1" applyAlignment="1">
      <alignment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100" workbookViewId="0">
      <pane xSplit="4" ySplit="5" topLeftCell="E6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6.140625"/>
    <col customWidth="1" min="6" max="6" style="1" width="16.140625"/>
    <col customWidth="1" min="7" max="7" style="1" width="15.140625"/>
    <col customWidth="1" min="8" max="8" style="6" width="15.140625"/>
    <col customWidth="1" min="9" max="9" style="7" width="15"/>
    <col customWidth="1" min="10" max="10" style="7" width="15.28515625"/>
    <col customWidth="1" min="11" max="11" style="8" width="15.28515625"/>
    <col customWidth="1" min="12" max="12" style="8" width="15.7109375"/>
    <col customWidth="1" min="13" max="13" style="1" width="17.5703125"/>
    <col customWidth="1" min="14" max="14" style="1" width="15.421875"/>
    <col customWidth="1" min="15" max="15" style="1" width="11.421875"/>
    <col customWidth="1" min="16" max="18" style="1" width="11.42578125"/>
    <col customWidth="1" min="19" max="33" style="1" width="9.140625"/>
    <col min="34" max="16384" style="1" width="9.140625"/>
  </cols>
  <sheetData>
    <row r="1" ht="17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1"/>
      <c r="U1" s="1"/>
      <c r="V1" s="1"/>
      <c r="W1" s="1"/>
      <c r="X1" s="1"/>
      <c r="Y1" s="1"/>
    </row>
    <row r="2" ht="15">
      <c r="A2" s="10"/>
      <c r="B2" s="11"/>
      <c r="C2" s="12"/>
      <c r="D2" s="9"/>
      <c r="E2" s="13"/>
      <c r="F2" s="9"/>
      <c r="G2" s="9"/>
      <c r="H2" s="13"/>
      <c r="I2" s="14"/>
      <c r="J2" s="14"/>
      <c r="K2" s="15"/>
      <c r="L2" s="15"/>
      <c r="M2" s="9"/>
      <c r="N2" s="9"/>
      <c r="O2" s="9"/>
      <c r="P2" s="16"/>
      <c r="Q2" s="16"/>
      <c r="R2" s="17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="18" customFormat="1" ht="15">
      <c r="A3" s="19" t="s">
        <v>2</v>
      </c>
      <c r="B3" s="20" t="s">
        <v>3</v>
      </c>
      <c r="C3" s="21" t="s">
        <v>4</v>
      </c>
      <c r="D3" s="22" t="s">
        <v>5</v>
      </c>
      <c r="E3" s="23" t="s">
        <v>6</v>
      </c>
      <c r="F3" s="24" t="s">
        <v>7</v>
      </c>
      <c r="G3" s="25"/>
      <c r="H3" s="26"/>
      <c r="I3" s="27" t="s">
        <v>8</v>
      </c>
      <c r="J3" s="28"/>
      <c r="K3" s="24" t="s">
        <v>9</v>
      </c>
      <c r="L3" s="25"/>
      <c r="M3" s="25"/>
      <c r="N3" s="26"/>
      <c r="O3" s="29" t="s">
        <v>10</v>
      </c>
      <c r="P3" s="30" t="s">
        <v>11</v>
      </c>
      <c r="Q3" s="30" t="s">
        <v>12</v>
      </c>
      <c r="R3" s="29" t="s">
        <v>13</v>
      </c>
      <c r="S3" s="18"/>
      <c r="T3" s="18"/>
      <c r="U3" s="18"/>
      <c r="V3" s="18"/>
      <c r="W3" s="18"/>
      <c r="X3" s="18"/>
      <c r="Y3" s="18"/>
    </row>
    <row r="4" s="18" customFormat="1" ht="66.75" customHeight="1">
      <c r="A4" s="31"/>
      <c r="B4" s="32"/>
      <c r="C4" s="33"/>
      <c r="D4" s="34"/>
      <c r="E4" s="35"/>
      <c r="F4" s="36" t="s">
        <v>14</v>
      </c>
      <c r="G4" s="37" t="s">
        <v>15</v>
      </c>
      <c r="H4" s="36" t="s">
        <v>16</v>
      </c>
      <c r="I4" s="38" t="s">
        <v>17</v>
      </c>
      <c r="J4" s="36" t="s">
        <v>16</v>
      </c>
      <c r="K4" s="39" t="s">
        <v>18</v>
      </c>
      <c r="L4" s="40" t="s">
        <v>19</v>
      </c>
      <c r="M4" s="39" t="s">
        <v>20</v>
      </c>
      <c r="N4" s="40" t="s">
        <v>21</v>
      </c>
      <c r="O4" s="41"/>
      <c r="P4" s="42"/>
      <c r="Q4" s="42"/>
      <c r="R4" s="41"/>
      <c r="S4" s="18"/>
      <c r="T4" s="18"/>
      <c r="U4" s="18"/>
      <c r="V4" s="18"/>
      <c r="W4" s="18"/>
      <c r="X4" s="18"/>
      <c r="Y4" s="18"/>
    </row>
    <row r="5" s="43" customFormat="1" ht="26.25" customHeight="1">
      <c r="A5" s="44"/>
      <c r="B5" s="45" t="s">
        <v>22</v>
      </c>
      <c r="C5" s="46"/>
      <c r="D5" s="47"/>
      <c r="E5" s="48">
        <f>SUM(E6:E16)</f>
        <v>12350261.047611943</v>
      </c>
      <c r="F5" s="48">
        <f>SUM(F6:F16)</f>
        <v>28065221.000000004</v>
      </c>
      <c r="G5" s="49">
        <f>SUM(G6:G16)</f>
        <v>15994645.800000001</v>
      </c>
      <c r="H5" s="48">
        <f>SUM(H6:H16)</f>
        <v>1995070.4000000001</v>
      </c>
      <c r="I5" s="48">
        <f>SUM(I6:I16)</f>
        <v>13887421.809999999</v>
      </c>
      <c r="J5" s="48">
        <f>SUM(J6:J16)</f>
        <v>509355.97999999998</v>
      </c>
      <c r="K5" s="49">
        <f>SUM(K6:K16)</f>
        <v>1537160.7623880601</v>
      </c>
      <c r="L5" s="48">
        <f>SUM(L6:L16)</f>
        <v>-2107223.9900000012</v>
      </c>
      <c r="M5" s="49">
        <f>SUM(M6:M16)</f>
        <v>-14177799.189999999</v>
      </c>
      <c r="N5" s="48">
        <f>SUM(N6:N16)</f>
        <v>-1485714.4199999997</v>
      </c>
      <c r="O5" s="50">
        <f t="shared" ref="O5:O9" si="0">IFERROR(I5/E5,"")</f>
        <v>1.1244638276439738</v>
      </c>
      <c r="P5" s="51">
        <f t="shared" ref="P5:P9" si="1">IFERROR(J5/H5,"")</f>
        <v>0.25530727136245412</v>
      </c>
      <c r="Q5" s="50">
        <f t="shared" ref="Q5:Q9" si="2">IFERROR(I5/G5,"")</f>
        <v>0.86825441361133471</v>
      </c>
      <c r="R5" s="51">
        <f t="shared" ref="R5:R9" si="3">IFERROR(I5/F5,"")</f>
        <v>0.49482673982862979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ht="17.25">
      <c r="A6" s="52"/>
      <c r="B6" s="53" t="s">
        <v>23</v>
      </c>
      <c r="C6" s="54" t="s">
        <v>24</v>
      </c>
      <c r="D6" s="55" t="s">
        <v>25</v>
      </c>
      <c r="E6" s="56">
        <f>10541504.94/33.5*30</f>
        <v>9440153.6776119396</v>
      </c>
      <c r="F6" s="56">
        <v>21478832.199999999</v>
      </c>
      <c r="G6" s="56">
        <v>12538528.4</v>
      </c>
      <c r="H6" s="56">
        <v>1895926.7</v>
      </c>
      <c r="I6" s="56">
        <v>10412683.85</v>
      </c>
      <c r="J6" s="57">
        <v>456775.76999999996</v>
      </c>
      <c r="K6" s="56">
        <f t="shared" ref="K6:K9" si="4">I6-E6</f>
        <v>972530.17238806002</v>
      </c>
      <c r="L6" s="57">
        <f t="shared" ref="L6:L9" si="5">I6-G6</f>
        <v>-2125844.5500000007</v>
      </c>
      <c r="M6" s="56">
        <f t="shared" ref="M6:M9" si="6">I6-F6</f>
        <v>-11066148.35</v>
      </c>
      <c r="N6" s="58">
        <f t="shared" ref="N6:N9" si="7">J6-H6</f>
        <v>-1439150.9299999999</v>
      </c>
      <c r="O6" s="59">
        <f t="shared" si="0"/>
        <v>1.1030205869099876</v>
      </c>
      <c r="P6" s="60">
        <f t="shared" si="1"/>
        <v>0.24092480474060521</v>
      </c>
      <c r="Q6" s="59">
        <f t="shared" si="2"/>
        <v>0.83045501974537927</v>
      </c>
      <c r="R6" s="59">
        <f t="shared" si="3"/>
        <v>0.48478817437756228</v>
      </c>
      <c r="S6" s="1"/>
      <c r="T6" s="1"/>
      <c r="U6" s="1"/>
      <c r="V6" s="1"/>
      <c r="W6" s="1"/>
      <c r="X6" s="1"/>
      <c r="Y6" s="1"/>
    </row>
    <row r="7" ht="17.25">
      <c r="A7" s="61"/>
      <c r="B7" s="53" t="s">
        <v>26</v>
      </c>
      <c r="C7" s="62" t="s">
        <v>27</v>
      </c>
      <c r="D7" s="55" t="s">
        <v>28</v>
      </c>
      <c r="E7" s="63">
        <v>47112.489999999998</v>
      </c>
      <c r="F7" s="63">
        <v>82008.100000000006</v>
      </c>
      <c r="G7" s="63">
        <v>54163.5</v>
      </c>
      <c r="H7" s="63">
        <v>7525</v>
      </c>
      <c r="I7" s="64">
        <v>48425.019999999997</v>
      </c>
      <c r="J7" s="63">
        <v>0</v>
      </c>
      <c r="K7" s="64">
        <f t="shared" si="4"/>
        <v>1312.5299999999988</v>
      </c>
      <c r="L7" s="63">
        <f t="shared" si="5"/>
        <v>-5738.4800000000032</v>
      </c>
      <c r="M7" s="64">
        <f t="shared" si="6"/>
        <v>-33583.080000000009</v>
      </c>
      <c r="N7" s="63">
        <f t="shared" si="7"/>
        <v>-7525</v>
      </c>
      <c r="O7" s="60">
        <f t="shared" si="0"/>
        <v>1.0278594911880055</v>
      </c>
      <c r="P7" s="59">
        <f t="shared" si="1"/>
        <v>0</v>
      </c>
      <c r="Q7" s="60">
        <f t="shared" si="2"/>
        <v>0.89405263692338932</v>
      </c>
      <c r="R7" s="59">
        <f t="shared" si="3"/>
        <v>0.59049069543130484</v>
      </c>
      <c r="S7" s="1"/>
      <c r="T7" s="1"/>
      <c r="U7" s="1"/>
      <c r="V7" s="1"/>
      <c r="W7" s="1"/>
      <c r="X7" s="1"/>
      <c r="Y7" s="1"/>
    </row>
    <row r="8" ht="17.25">
      <c r="A8" s="61"/>
      <c r="B8" s="53" t="s">
        <v>23</v>
      </c>
      <c r="C8" s="54" t="s">
        <v>29</v>
      </c>
      <c r="D8" s="55" t="s">
        <v>30</v>
      </c>
      <c r="E8" s="63"/>
      <c r="F8" s="63">
        <v>52994.300000000003</v>
      </c>
      <c r="G8" s="63">
        <v>32497.099999999999</v>
      </c>
      <c r="H8" s="63">
        <v>0</v>
      </c>
      <c r="I8" s="63">
        <v>18523</v>
      </c>
      <c r="J8" s="64">
        <v>276.52999999999997</v>
      </c>
      <c r="K8" s="63">
        <f t="shared" si="4"/>
        <v>18523</v>
      </c>
      <c r="L8" s="64">
        <f t="shared" si="5"/>
        <v>-13974.099999999999</v>
      </c>
      <c r="M8" s="63">
        <f t="shared" si="6"/>
        <v>-34471.300000000003</v>
      </c>
      <c r="N8" s="64">
        <f t="shared" si="7"/>
        <v>276.52999999999997</v>
      </c>
      <c r="O8" s="59" t="str">
        <f t="shared" si="0"/>
        <v/>
      </c>
      <c r="P8" s="60" t="str">
        <f t="shared" si="1"/>
        <v/>
      </c>
      <c r="Q8" s="59">
        <f t="shared" si="2"/>
        <v>0.56998932212412801</v>
      </c>
      <c r="R8" s="59">
        <f t="shared" si="3"/>
        <v>0.34952815680176924</v>
      </c>
      <c r="S8" s="1"/>
      <c r="T8" s="1"/>
      <c r="U8" s="1"/>
      <c r="V8" s="1"/>
      <c r="W8" s="1"/>
      <c r="X8" s="1"/>
      <c r="Y8" s="1"/>
    </row>
    <row r="9" ht="17.25">
      <c r="A9" s="61"/>
      <c r="B9" s="53" t="s">
        <v>23</v>
      </c>
      <c r="C9" s="62" t="s">
        <v>31</v>
      </c>
      <c r="D9" s="55" t="s">
        <v>32</v>
      </c>
      <c r="E9" s="63">
        <v>855158.29000000004</v>
      </c>
      <c r="F9" s="63">
        <v>1259409.1000000001</v>
      </c>
      <c r="G9" s="63">
        <v>935989</v>
      </c>
      <c r="H9" s="63">
        <v>24214.599999999999</v>
      </c>
      <c r="I9" s="64">
        <v>913308.02000000002</v>
      </c>
      <c r="J9" s="63">
        <v>14461.710000000001</v>
      </c>
      <c r="K9" s="64">
        <f t="shared" si="4"/>
        <v>58149.729999999981</v>
      </c>
      <c r="L9" s="63">
        <f t="shared" si="5"/>
        <v>-22680.979999999981</v>
      </c>
      <c r="M9" s="64">
        <f t="shared" si="6"/>
        <v>-346101.08000000007</v>
      </c>
      <c r="N9" s="63">
        <f t="shared" si="7"/>
        <v>-9752.8899999999976</v>
      </c>
      <c r="O9" s="60">
        <f t="shared" si="0"/>
        <v>1.0679987911945519</v>
      </c>
      <c r="P9" s="59">
        <f t="shared" si="1"/>
        <v>0.59723100939102858</v>
      </c>
      <c r="Q9" s="60">
        <f t="shared" si="2"/>
        <v>0.97576789898171878</v>
      </c>
      <c r="R9" s="59">
        <f t="shared" si="3"/>
        <v>0.72518772494180006</v>
      </c>
      <c r="S9" s="1"/>
      <c r="T9" s="1"/>
      <c r="U9" s="1"/>
      <c r="V9" s="1"/>
      <c r="W9" s="1"/>
      <c r="X9" s="1"/>
      <c r="Y9" s="1"/>
    </row>
    <row r="10" ht="17.25">
      <c r="A10" s="61"/>
      <c r="B10" s="53" t="s">
        <v>23</v>
      </c>
      <c r="C10" s="54" t="s">
        <v>33</v>
      </c>
      <c r="D10" s="55" t="s">
        <v>34</v>
      </c>
      <c r="E10" s="63">
        <v>609.92999999999995</v>
      </c>
      <c r="F10" s="63">
        <v>0</v>
      </c>
      <c r="G10" s="63">
        <v>0</v>
      </c>
      <c r="H10" s="63">
        <v>0</v>
      </c>
      <c r="I10" s="63">
        <v>228.75</v>
      </c>
      <c r="J10" s="64">
        <v>7.0099999999999998</v>
      </c>
      <c r="K10" s="63">
        <f t="shared" ref="K10:K45" si="8">I10-E10</f>
        <v>-381.17999999999995</v>
      </c>
      <c r="L10" s="64">
        <f t="shared" ref="L10:L73" si="9">I10-G10</f>
        <v>228.75</v>
      </c>
      <c r="M10" s="63">
        <f t="shared" ref="M10:M45" si="10">I10-F10</f>
        <v>228.75</v>
      </c>
      <c r="N10" s="64">
        <f t="shared" ref="N10:N45" si="11">J10-H10</f>
        <v>7.0099999999999998</v>
      </c>
      <c r="O10" s="59">
        <f t="shared" ref="O10:O73" si="12">IFERROR(I10/E10,"")</f>
        <v>0.37504303772564068</v>
      </c>
      <c r="P10" s="60" t="str">
        <f t="shared" ref="P10:P73" si="13">IFERROR(J10/H10,"")</f>
        <v/>
      </c>
      <c r="Q10" s="59" t="str">
        <f t="shared" ref="Q10:Q73" si="14">IFERROR(I10/G10,"")</f>
        <v/>
      </c>
      <c r="R10" s="59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</row>
    <row r="11" ht="17.25">
      <c r="A11" s="61"/>
      <c r="B11" s="53" t="s">
        <v>23</v>
      </c>
      <c r="C11" s="62" t="s">
        <v>35</v>
      </c>
      <c r="D11" s="55" t="s">
        <v>36</v>
      </c>
      <c r="E11" s="63">
        <v>1321.46</v>
      </c>
      <c r="F11" s="63">
        <v>1208.9000000000001</v>
      </c>
      <c r="G11" s="63">
        <v>1202.9000000000001</v>
      </c>
      <c r="H11" s="63">
        <v>60</v>
      </c>
      <c r="I11" s="63">
        <v>1188.27</v>
      </c>
      <c r="J11" s="63">
        <v>0</v>
      </c>
      <c r="K11" s="64">
        <f t="shared" si="8"/>
        <v>-133.19000000000005</v>
      </c>
      <c r="L11" s="63">
        <f t="shared" si="9"/>
        <v>-14.630000000000109</v>
      </c>
      <c r="M11" s="64">
        <f t="shared" si="10"/>
        <v>-20.630000000000109</v>
      </c>
      <c r="N11" s="63">
        <f t="shared" si="11"/>
        <v>-60</v>
      </c>
      <c r="O11" s="60">
        <f t="shared" si="12"/>
        <v>0.89920996473597381</v>
      </c>
      <c r="P11" s="59">
        <f t="shared" si="13"/>
        <v>0</v>
      </c>
      <c r="Q11" s="60">
        <f t="shared" si="14"/>
        <v>0.98783772549671622</v>
      </c>
      <c r="R11" s="59">
        <f t="shared" si="15"/>
        <v>0.98293489949540891</v>
      </c>
      <c r="S11" s="1"/>
      <c r="T11" s="1"/>
      <c r="U11" s="1"/>
      <c r="V11" s="1"/>
      <c r="W11" s="1"/>
      <c r="X11" s="1"/>
      <c r="Y11" s="1"/>
    </row>
    <row r="12" ht="17.25">
      <c r="A12" s="61"/>
      <c r="B12" s="53" t="s">
        <v>23</v>
      </c>
      <c r="C12" s="54" t="s">
        <v>37</v>
      </c>
      <c r="D12" s="55" t="s">
        <v>38</v>
      </c>
      <c r="E12" s="63">
        <v>312052.08000000002</v>
      </c>
      <c r="F12" s="63">
        <v>615839.40000000002</v>
      </c>
      <c r="G12" s="63">
        <v>330592.29999999999</v>
      </c>
      <c r="H12" s="63">
        <v>1000</v>
      </c>
      <c r="I12" s="63">
        <v>337686.55000000005</v>
      </c>
      <c r="J12" s="64">
        <v>2248.8600000000001</v>
      </c>
      <c r="K12" s="63">
        <f t="shared" si="8"/>
        <v>25634.47000000003</v>
      </c>
      <c r="L12" s="64">
        <f t="shared" si="9"/>
        <v>7094.2500000000582</v>
      </c>
      <c r="M12" s="63">
        <f t="shared" si="10"/>
        <v>-278152.84999999998</v>
      </c>
      <c r="N12" s="64">
        <f t="shared" si="11"/>
        <v>1248.8600000000001</v>
      </c>
      <c r="O12" s="59">
        <f t="shared" si="12"/>
        <v>1.0821480504151744</v>
      </c>
      <c r="P12" s="60">
        <f t="shared" si="13"/>
        <v>2.2488600000000001</v>
      </c>
      <c r="Q12" s="59">
        <f t="shared" si="14"/>
        <v>1.0214592112399474</v>
      </c>
      <c r="R12" s="59">
        <f t="shared" si="15"/>
        <v>0.54833541017349663</v>
      </c>
      <c r="S12" s="1"/>
      <c r="T12" s="1"/>
      <c r="U12" s="1"/>
      <c r="V12" s="1"/>
      <c r="W12" s="1"/>
      <c r="X12" s="1"/>
      <c r="Y12" s="1"/>
    </row>
    <row r="13" ht="17.25">
      <c r="A13" s="61"/>
      <c r="B13" s="53" t="s">
        <v>39</v>
      </c>
      <c r="C13" s="62" t="s">
        <v>40</v>
      </c>
      <c r="D13" s="55" t="s">
        <v>41</v>
      </c>
      <c r="E13" s="63">
        <v>67829.059999999998</v>
      </c>
      <c r="F13" s="63">
        <v>1486170.1000000001</v>
      </c>
      <c r="G13" s="63">
        <v>75900</v>
      </c>
      <c r="H13" s="63">
        <v>4500</v>
      </c>
      <c r="I13" s="63">
        <v>88111.239999999991</v>
      </c>
      <c r="J13" s="63">
        <v>3939.0500000000002</v>
      </c>
      <c r="K13" s="64">
        <f t="shared" si="8"/>
        <v>20282.179999999993</v>
      </c>
      <c r="L13" s="63">
        <f t="shared" si="9"/>
        <v>12211.239999999991</v>
      </c>
      <c r="M13" s="64">
        <f t="shared" si="10"/>
        <v>-1398058.8600000001</v>
      </c>
      <c r="N13" s="63">
        <f t="shared" si="11"/>
        <v>-560.94999999999982</v>
      </c>
      <c r="O13" s="60">
        <f t="shared" si="12"/>
        <v>1.2990190340246495</v>
      </c>
      <c r="P13" s="59">
        <f t="shared" si="13"/>
        <v>0.87534444444444448</v>
      </c>
      <c r="Q13" s="60">
        <f t="shared" si="14"/>
        <v>1.1608859025032936</v>
      </c>
      <c r="R13" s="59">
        <f t="shared" si="15"/>
        <v>0.059287453031116683</v>
      </c>
      <c r="S13" s="1"/>
      <c r="T13" s="1"/>
      <c r="U13" s="1"/>
      <c r="V13" s="1"/>
      <c r="W13" s="1"/>
      <c r="X13" s="1"/>
      <c r="Y13" s="1"/>
    </row>
    <row r="14" ht="17.25">
      <c r="A14" s="61"/>
      <c r="B14" s="53" t="s">
        <v>39</v>
      </c>
      <c r="C14" s="54" t="s">
        <v>42</v>
      </c>
      <c r="D14" s="55" t="s">
        <v>43</v>
      </c>
      <c r="E14" s="63">
        <v>1484702.6399999999</v>
      </c>
      <c r="F14" s="63">
        <v>2439929.7999999998</v>
      </c>
      <c r="G14" s="63">
        <v>1600886</v>
      </c>
      <c r="H14" s="63">
        <v>4000</v>
      </c>
      <c r="I14" s="63">
        <v>1675105.01</v>
      </c>
      <c r="J14" s="64">
        <v>16710.549999999999</v>
      </c>
      <c r="K14" s="63">
        <f t="shared" si="8"/>
        <v>190402.37000000011</v>
      </c>
      <c r="L14" s="64">
        <f t="shared" si="9"/>
        <v>74219.010000000009</v>
      </c>
      <c r="M14" s="63">
        <f t="shared" si="10"/>
        <v>-764824.7899999998</v>
      </c>
      <c r="N14" s="65">
        <f t="shared" si="11"/>
        <v>12710.549999999999</v>
      </c>
      <c r="O14" s="59">
        <f t="shared" si="12"/>
        <v>1.1282427638170025</v>
      </c>
      <c r="P14" s="60">
        <f t="shared" si="13"/>
        <v>4.1776374999999994</v>
      </c>
      <c r="Q14" s="59">
        <f t="shared" si="14"/>
        <v>1.0463612087306653</v>
      </c>
      <c r="R14" s="59">
        <f t="shared" si="15"/>
        <v>0.68653819876293165</v>
      </c>
      <c r="S14" s="1"/>
      <c r="T14" s="1"/>
      <c r="U14" s="1"/>
      <c r="V14" s="1"/>
      <c r="W14" s="1"/>
      <c r="X14" s="1"/>
      <c r="Y14" s="1"/>
    </row>
    <row r="15" ht="17.25">
      <c r="A15" s="61"/>
      <c r="B15" s="53"/>
      <c r="C15" s="62" t="s">
        <v>44</v>
      </c>
      <c r="D15" s="55" t="s">
        <v>45</v>
      </c>
      <c r="E15" s="63">
        <v>141321.42000000001</v>
      </c>
      <c r="F15" s="63">
        <v>648829.09999999998</v>
      </c>
      <c r="G15" s="63">
        <v>424886.59999999998</v>
      </c>
      <c r="H15" s="63">
        <v>57844.099999999999</v>
      </c>
      <c r="I15" s="63">
        <v>392162.09999999998</v>
      </c>
      <c r="J15" s="63">
        <v>14936.5</v>
      </c>
      <c r="K15" s="64">
        <f t="shared" si="8"/>
        <v>250840.67999999996</v>
      </c>
      <c r="L15" s="63">
        <f t="shared" si="9"/>
        <v>-32724.5</v>
      </c>
      <c r="M15" s="64">
        <f t="shared" si="10"/>
        <v>-256667</v>
      </c>
      <c r="N15" s="66">
        <f t="shared" si="11"/>
        <v>-42907.599999999999</v>
      </c>
      <c r="O15" s="60">
        <f t="shared" si="12"/>
        <v>2.7749657482920842</v>
      </c>
      <c r="P15" s="59">
        <f t="shared" si="13"/>
        <v>0.25821993945795685</v>
      </c>
      <c r="Q15" s="60">
        <f t="shared" si="14"/>
        <v>0.92298062588935492</v>
      </c>
      <c r="R15" s="59">
        <f t="shared" si="15"/>
        <v>0.60441509173987418</v>
      </c>
      <c r="S15" s="1"/>
      <c r="T15" s="1"/>
      <c r="U15" s="1"/>
      <c r="V15" s="1"/>
      <c r="W15" s="1"/>
      <c r="X15" s="1"/>
      <c r="Y15" s="1"/>
    </row>
    <row r="16" ht="17.25" hidden="1">
      <c r="A16" s="61"/>
      <c r="B16" s="53" t="s">
        <v>39</v>
      </c>
      <c r="C16" s="54" t="s">
        <v>46</v>
      </c>
      <c r="D16" s="55" t="s">
        <v>47</v>
      </c>
      <c r="E16" s="63">
        <v>0</v>
      </c>
      <c r="F16" s="63">
        <v>0</v>
      </c>
      <c r="G16" s="64">
        <v>0</v>
      </c>
      <c r="H16" s="63">
        <v>0</v>
      </c>
      <c r="I16" s="64">
        <v>0</v>
      </c>
      <c r="J16" s="63">
        <v>0</v>
      </c>
      <c r="K16" s="63">
        <f t="shared" si="8"/>
        <v>0</v>
      </c>
      <c r="L16" s="64">
        <f t="shared" si="9"/>
        <v>0</v>
      </c>
      <c r="M16" s="63">
        <f t="shared" si="10"/>
        <v>0</v>
      </c>
      <c r="N16" s="64">
        <f t="shared" si="11"/>
        <v>0</v>
      </c>
      <c r="O16" s="59" t="str">
        <f t="shared" si="12"/>
        <v/>
      </c>
      <c r="P16" s="60" t="str">
        <f t="shared" si="13"/>
        <v/>
      </c>
      <c r="Q16" s="59" t="str">
        <f t="shared" si="14"/>
        <v/>
      </c>
      <c r="R16" s="59" t="str">
        <f t="shared" si="15"/>
        <v/>
      </c>
      <c r="S16" s="1"/>
      <c r="T16" s="1"/>
      <c r="U16" s="1"/>
      <c r="V16" s="1"/>
      <c r="W16" s="1"/>
      <c r="X16" s="1"/>
      <c r="Y16" s="1"/>
    </row>
    <row r="17" s="43" customFormat="1" ht="27.75" customHeight="1">
      <c r="A17" s="67" t="s">
        <v>48</v>
      </c>
      <c r="B17" s="68"/>
      <c r="C17" s="68"/>
      <c r="D17" s="69"/>
      <c r="E17" s="70">
        <f>E21+E24+E33+E46+E51+E54+E57+E66</f>
        <v>4804958.8299999991</v>
      </c>
      <c r="F17" s="70">
        <f>F21+F24+F33+F46+F51+F54+F57+F66</f>
        <v>7828488.9700000007</v>
      </c>
      <c r="G17" s="70">
        <f>G21+G24+G33+G46+G51+G54+G57+G66</f>
        <v>4925973.4699999997</v>
      </c>
      <c r="H17" s="70">
        <f>H21+H24+H33+H46+H51+H54+H57+H66</f>
        <v>628482.5</v>
      </c>
      <c r="I17" s="70">
        <f>I21+I24+I33+I46+I51+I54+I57+I66</f>
        <v>4500097.1200000001</v>
      </c>
      <c r="J17" s="70">
        <f>J21+J24+J33+J46+J51+J54+J57+J66</f>
        <v>84803.320000000007</v>
      </c>
      <c r="K17" s="70">
        <f t="shared" si="8"/>
        <v>-304861.70999999903</v>
      </c>
      <c r="L17" s="70">
        <f t="shared" si="9"/>
        <v>-425876.34999999963</v>
      </c>
      <c r="M17" s="70">
        <f t="shared" si="10"/>
        <v>-3328391.8500000006</v>
      </c>
      <c r="N17" s="70">
        <f t="shared" si="11"/>
        <v>-543679.17999999993</v>
      </c>
      <c r="O17" s="71">
        <f t="shared" si="12"/>
        <v>0.93655269050453049</v>
      </c>
      <c r="P17" s="71">
        <f t="shared" si="13"/>
        <v>0.13493346274558163</v>
      </c>
      <c r="Q17" s="71">
        <f t="shared" si="14"/>
        <v>0.91354473332151342</v>
      </c>
      <c r="R17" s="71">
        <f t="shared" si="15"/>
        <v>0.57483597885173998</v>
      </c>
      <c r="S17" s="43"/>
      <c r="T17" s="43"/>
      <c r="U17" s="43"/>
      <c r="V17" s="43"/>
      <c r="W17" s="43"/>
      <c r="X17" s="43"/>
      <c r="Y17" s="43"/>
    </row>
    <row r="18" ht="18" customHeight="1">
      <c r="A18" s="72" t="s">
        <v>49</v>
      </c>
      <c r="B18" s="73" t="s">
        <v>26</v>
      </c>
      <c r="C18" s="74" t="s">
        <v>50</v>
      </c>
      <c r="D18" s="75" t="s">
        <v>51</v>
      </c>
      <c r="E18" s="76">
        <v>135103.48000000001</v>
      </c>
      <c r="F18" s="76">
        <v>261278.39999999999</v>
      </c>
      <c r="G18" s="57">
        <v>169376</v>
      </c>
      <c r="H18" s="76">
        <v>21428.799999999999</v>
      </c>
      <c r="I18" s="57">
        <v>167960.32000000001</v>
      </c>
      <c r="J18" s="76">
        <v>6615.2300000000005</v>
      </c>
      <c r="K18" s="57">
        <f t="shared" si="8"/>
        <v>32856.839999999997</v>
      </c>
      <c r="L18" s="76">
        <f t="shared" si="9"/>
        <v>-1415.679999999993</v>
      </c>
      <c r="M18" s="76">
        <f t="shared" si="10"/>
        <v>-93318.079999999987</v>
      </c>
      <c r="N18" s="58">
        <f t="shared" si="11"/>
        <v>-14813.57</v>
      </c>
      <c r="O18" s="77">
        <f t="shared" si="12"/>
        <v>1.2431975845477852</v>
      </c>
      <c r="P18" s="60">
        <f t="shared" si="13"/>
        <v>0.30870744045396853</v>
      </c>
      <c r="Q18" s="77">
        <f t="shared" si="14"/>
        <v>0.99164179104477612</v>
      </c>
      <c r="R18" s="78">
        <f t="shared" si="15"/>
        <v>0.6428404338054734</v>
      </c>
      <c r="S18" s="1"/>
      <c r="T18" s="1"/>
      <c r="U18" s="1"/>
      <c r="V18" s="1"/>
      <c r="W18" s="1"/>
      <c r="X18" s="1"/>
      <c r="Y18" s="1"/>
    </row>
    <row r="19" ht="17.25">
      <c r="A19" s="79"/>
      <c r="B19" s="80"/>
      <c r="C19" s="62" t="s">
        <v>52</v>
      </c>
      <c r="D19" s="81" t="s">
        <v>53</v>
      </c>
      <c r="E19" s="56">
        <v>4074.3499999999999</v>
      </c>
      <c r="F19" s="56">
        <v>3515.5999999999999</v>
      </c>
      <c r="G19" s="56">
        <v>3515.5999999999999</v>
      </c>
      <c r="H19" s="56">
        <v>0</v>
      </c>
      <c r="I19" s="56">
        <v>647</v>
      </c>
      <c r="J19" s="57">
        <v>0</v>
      </c>
      <c r="K19" s="56">
        <f t="shared" si="8"/>
        <v>-3427.3499999999999</v>
      </c>
      <c r="L19" s="57">
        <f t="shared" si="9"/>
        <v>-2868.5999999999999</v>
      </c>
      <c r="M19" s="56">
        <f t="shared" si="10"/>
        <v>-2868.5999999999999</v>
      </c>
      <c r="N19" s="82">
        <f t="shared" si="11"/>
        <v>0</v>
      </c>
      <c r="O19" s="60">
        <f t="shared" si="12"/>
        <v>0.15879833593088469</v>
      </c>
      <c r="P19" s="59" t="str">
        <f t="shared" si="13"/>
        <v/>
      </c>
      <c r="Q19" s="60">
        <f t="shared" si="14"/>
        <v>0.18403686426214588</v>
      </c>
      <c r="R19" s="83">
        <f t="shared" si="15"/>
        <v>0.18403686426214588</v>
      </c>
      <c r="S19" s="1"/>
      <c r="T19" s="1"/>
      <c r="U19" s="1"/>
      <c r="V19" s="1"/>
      <c r="W19" s="1"/>
      <c r="X19" s="1"/>
      <c r="Y19" s="1"/>
    </row>
    <row r="20" ht="17.25">
      <c r="A20" s="79"/>
      <c r="B20" s="80"/>
      <c r="C20" s="54" t="s">
        <v>54</v>
      </c>
      <c r="D20" s="84" t="s">
        <v>55</v>
      </c>
      <c r="E20" s="85">
        <v>87441.699999999997</v>
      </c>
      <c r="F20" s="85">
        <v>240354.89999999999</v>
      </c>
      <c r="G20" s="57">
        <v>148626.89999999999</v>
      </c>
      <c r="H20" s="56">
        <v>22600</v>
      </c>
      <c r="I20" s="57">
        <v>148268.87</v>
      </c>
      <c r="J20" s="56">
        <v>6813.7699999999995</v>
      </c>
      <c r="K20" s="57">
        <f t="shared" si="8"/>
        <v>60827.169999999998</v>
      </c>
      <c r="L20" s="56">
        <f t="shared" si="9"/>
        <v>-358.02999999999884</v>
      </c>
      <c r="M20" s="57">
        <f t="shared" si="10"/>
        <v>-92086.029999999999</v>
      </c>
      <c r="N20" s="82">
        <f t="shared" si="11"/>
        <v>-15786.23</v>
      </c>
      <c r="O20" s="59">
        <f t="shared" si="12"/>
        <v>1.6956311462380078</v>
      </c>
      <c r="P20" s="60">
        <f t="shared" si="13"/>
        <v>0.30149424778761058</v>
      </c>
      <c r="Q20" s="59">
        <f t="shared" si="14"/>
        <v>0.99759108209886638</v>
      </c>
      <c r="R20" s="83">
        <f t="shared" si="15"/>
        <v>0.61687475478968812</v>
      </c>
      <c r="S20" s="1"/>
      <c r="T20" s="1"/>
      <c r="U20" s="1"/>
      <c r="V20" s="1"/>
      <c r="W20" s="1"/>
      <c r="X20" s="1"/>
      <c r="Y20" s="1"/>
    </row>
    <row r="21" s="86" customFormat="1" ht="17.25">
      <c r="A21" s="87"/>
      <c r="B21" s="88"/>
      <c r="C21" s="89"/>
      <c r="D21" s="90" t="s">
        <v>56</v>
      </c>
      <c r="E21" s="91">
        <f>SUM(E18:E20)</f>
        <v>226619.53000000003</v>
      </c>
      <c r="F21" s="91">
        <f>SUM(F18:F20)</f>
        <v>505148.90000000002</v>
      </c>
      <c r="G21" s="91">
        <f>SUM(G18:G20)</f>
        <v>321518.5</v>
      </c>
      <c r="H21" s="91">
        <f>SUM(H18:H20)</f>
        <v>44028.800000000003</v>
      </c>
      <c r="I21" s="91">
        <f>SUM(I18:I20)</f>
        <v>316876.19</v>
      </c>
      <c r="J21" s="91">
        <f>SUM(J18:J20)</f>
        <v>13429</v>
      </c>
      <c r="K21" s="91">
        <f t="shared" si="8"/>
        <v>90256.659999999974</v>
      </c>
      <c r="L21" s="91">
        <f t="shared" si="9"/>
        <v>-4642.3099999999977</v>
      </c>
      <c r="M21" s="91">
        <f t="shared" si="10"/>
        <v>-188272.71000000002</v>
      </c>
      <c r="N21" s="91">
        <f t="shared" si="11"/>
        <v>-30599.800000000003</v>
      </c>
      <c r="O21" s="92">
        <f t="shared" si="12"/>
        <v>1.3982739704737714</v>
      </c>
      <c r="P21" s="92">
        <f t="shared" si="13"/>
        <v>0.30500490587978774</v>
      </c>
      <c r="Q21" s="92">
        <f t="shared" si="14"/>
        <v>0.98556129740590359</v>
      </c>
      <c r="R21" s="93">
        <f t="shared" si="15"/>
        <v>0.62729264579216149</v>
      </c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</row>
    <row r="22" ht="34.5">
      <c r="A22" s="94">
        <v>951</v>
      </c>
      <c r="B22" s="73" t="s">
        <v>23</v>
      </c>
      <c r="C22" s="95" t="s">
        <v>57</v>
      </c>
      <c r="D22" s="96" t="s">
        <v>58</v>
      </c>
      <c r="E22" s="97">
        <v>81173.199999999997</v>
      </c>
      <c r="F22" s="97">
        <v>104746.7</v>
      </c>
      <c r="G22" s="57">
        <v>65863.600000000006</v>
      </c>
      <c r="H22" s="76">
        <v>9042</v>
      </c>
      <c r="I22" s="57">
        <v>64920.519999999997</v>
      </c>
      <c r="J22" s="76">
        <v>7556.1099999999997</v>
      </c>
      <c r="K22" s="57">
        <f t="shared" si="8"/>
        <v>-16252.68</v>
      </c>
      <c r="L22" s="76">
        <f t="shared" si="9"/>
        <v>-943.08000000000902</v>
      </c>
      <c r="M22" s="57">
        <f t="shared" si="10"/>
        <v>-39826.18</v>
      </c>
      <c r="N22" s="76">
        <f t="shared" si="11"/>
        <v>-1485.8900000000003</v>
      </c>
      <c r="O22" s="60">
        <f t="shared" si="12"/>
        <v>0.79977775916189087</v>
      </c>
      <c r="P22" s="77">
        <f t="shared" si="13"/>
        <v>0.83566799380667989</v>
      </c>
      <c r="Q22" s="60">
        <f t="shared" si="14"/>
        <v>0.98568131714634477</v>
      </c>
      <c r="R22" s="78">
        <f t="shared" si="15"/>
        <v>0.61978582618831901</v>
      </c>
      <c r="S22" s="1"/>
      <c r="T22" s="1"/>
      <c r="U22" s="1"/>
      <c r="V22" s="1"/>
      <c r="W22" s="1"/>
      <c r="X22" s="1"/>
      <c r="Y22" s="1"/>
    </row>
    <row r="23" ht="17.25">
      <c r="A23" s="98"/>
      <c r="B23" s="80"/>
      <c r="C23" s="99" t="s">
        <v>59</v>
      </c>
      <c r="D23" s="100" t="s">
        <v>60</v>
      </c>
      <c r="E23" s="57">
        <v>9735.9099999999999</v>
      </c>
      <c r="F23" s="57">
        <v>11046.9</v>
      </c>
      <c r="G23" s="56">
        <v>6282.6000000000004</v>
      </c>
      <c r="H23" s="57">
        <v>480.5</v>
      </c>
      <c r="I23" s="56">
        <v>10552.82</v>
      </c>
      <c r="J23" s="57">
        <v>303.38</v>
      </c>
      <c r="K23" s="56">
        <f t="shared" si="8"/>
        <v>816.90999999999985</v>
      </c>
      <c r="L23" s="57">
        <f t="shared" si="9"/>
        <v>4270.2199999999993</v>
      </c>
      <c r="M23" s="56">
        <f t="shared" si="10"/>
        <v>-494.07999999999993</v>
      </c>
      <c r="N23" s="57">
        <f t="shared" si="11"/>
        <v>-177.12</v>
      </c>
      <c r="O23" s="59">
        <f t="shared" si="12"/>
        <v>1.083906897249461</v>
      </c>
      <c r="P23" s="60">
        <f t="shared" si="13"/>
        <v>0.63138397502601451</v>
      </c>
      <c r="Q23" s="59">
        <f t="shared" si="14"/>
        <v>1.6796899372871104</v>
      </c>
      <c r="R23" s="83">
        <f t="shared" si="15"/>
        <v>0.95527433035512221</v>
      </c>
      <c r="S23" s="1"/>
      <c r="T23" s="1"/>
      <c r="U23" s="1"/>
      <c r="V23" s="1"/>
      <c r="W23" s="1"/>
      <c r="X23" s="1"/>
      <c r="Y23" s="1"/>
    </row>
    <row r="24" s="86" customFormat="1" ht="17.25">
      <c r="A24" s="101"/>
      <c r="B24" s="88"/>
      <c r="C24" s="89"/>
      <c r="D24" s="90" t="s">
        <v>56</v>
      </c>
      <c r="E24" s="91">
        <f>E22+E23</f>
        <v>90909.110000000001</v>
      </c>
      <c r="F24" s="91">
        <f>F22+F23</f>
        <v>115793.59999999999</v>
      </c>
      <c r="G24" s="91">
        <f>G22+G23</f>
        <v>72146.200000000012</v>
      </c>
      <c r="H24" s="91">
        <f>H22+H23</f>
        <v>9522.5</v>
      </c>
      <c r="I24" s="91">
        <f>I22+I23</f>
        <v>75473.339999999997</v>
      </c>
      <c r="J24" s="91">
        <f>J22+J23</f>
        <v>7859.4899999999998</v>
      </c>
      <c r="K24" s="91">
        <f t="shared" si="8"/>
        <v>-15435.770000000004</v>
      </c>
      <c r="L24" s="91">
        <f t="shared" si="9"/>
        <v>3327.1399999999849</v>
      </c>
      <c r="M24" s="91">
        <f t="shared" si="10"/>
        <v>-40320.259999999995</v>
      </c>
      <c r="N24" s="91">
        <f t="shared" si="11"/>
        <v>-1663.0100000000002</v>
      </c>
      <c r="O24" s="92">
        <f t="shared" si="12"/>
        <v>0.83020656565662121</v>
      </c>
      <c r="P24" s="92">
        <f t="shared" si="13"/>
        <v>0.82535993699133625</v>
      </c>
      <c r="Q24" s="92">
        <f t="shared" si="14"/>
        <v>1.0461166353875877</v>
      </c>
      <c r="R24" s="93">
        <f t="shared" si="15"/>
        <v>0.65179198159483775</v>
      </c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</row>
    <row r="25" ht="17.25">
      <c r="A25" s="102" t="s">
        <v>61</v>
      </c>
      <c r="B25" s="73" t="s">
        <v>62</v>
      </c>
      <c r="C25" s="103" t="s">
        <v>63</v>
      </c>
      <c r="D25" s="100" t="s">
        <v>64</v>
      </c>
      <c r="E25" s="57">
        <v>7403.8299999999999</v>
      </c>
      <c r="F25" s="57">
        <v>7680</v>
      </c>
      <c r="G25" s="76">
        <v>7680</v>
      </c>
      <c r="H25" s="57">
        <v>7680</v>
      </c>
      <c r="I25" s="76">
        <v>0</v>
      </c>
      <c r="J25" s="57">
        <v>0</v>
      </c>
      <c r="K25" s="76">
        <f t="shared" si="8"/>
        <v>-7403.8299999999999</v>
      </c>
      <c r="L25" s="57">
        <f t="shared" si="9"/>
        <v>-7680</v>
      </c>
      <c r="M25" s="76">
        <f t="shared" si="10"/>
        <v>-7680</v>
      </c>
      <c r="N25" s="57">
        <f t="shared" si="11"/>
        <v>-7680</v>
      </c>
      <c r="O25" s="77">
        <f t="shared" si="12"/>
        <v>0</v>
      </c>
      <c r="P25" s="60">
        <f t="shared" si="13"/>
        <v>0</v>
      </c>
      <c r="Q25" s="77">
        <f t="shared" si="14"/>
        <v>0</v>
      </c>
      <c r="R25" s="78">
        <f t="shared" si="15"/>
        <v>0</v>
      </c>
      <c r="S25" s="1"/>
      <c r="T25" s="1"/>
      <c r="U25" s="1"/>
      <c r="V25" s="1"/>
      <c r="W25" s="1"/>
      <c r="X25" s="1"/>
      <c r="Y25" s="1"/>
    </row>
    <row r="26" ht="17.25">
      <c r="A26" s="10"/>
      <c r="B26" s="80"/>
      <c r="C26" s="54" t="s">
        <v>65</v>
      </c>
      <c r="D26" s="104" t="s">
        <v>66</v>
      </c>
      <c r="E26" s="56">
        <v>47631.480000000003</v>
      </c>
      <c r="F26" s="56">
        <v>80987</v>
      </c>
      <c r="G26" s="56">
        <v>53100</v>
      </c>
      <c r="H26" s="56">
        <v>7500</v>
      </c>
      <c r="I26" s="56">
        <v>48237.329999999994</v>
      </c>
      <c r="J26" s="56">
        <v>1601.5700000000002</v>
      </c>
      <c r="K26" s="57">
        <f t="shared" si="8"/>
        <v>605.84999999999127</v>
      </c>
      <c r="L26" s="56">
        <f t="shared" si="9"/>
        <v>-4862.6700000000055</v>
      </c>
      <c r="M26" s="57">
        <f t="shared" si="10"/>
        <v>-32749.670000000006</v>
      </c>
      <c r="N26" s="56">
        <f t="shared" si="11"/>
        <v>-5898.4300000000003</v>
      </c>
      <c r="O26" s="60">
        <f t="shared" si="12"/>
        <v>1.0127195291853202</v>
      </c>
      <c r="P26" s="59">
        <f t="shared" si="13"/>
        <v>0.21354266666666669</v>
      </c>
      <c r="Q26" s="60">
        <f t="shared" si="14"/>
        <v>0.90842429378531064</v>
      </c>
      <c r="R26" s="83">
        <f t="shared" si="15"/>
        <v>0.59561818563473146</v>
      </c>
      <c r="S26" s="1"/>
      <c r="T26" s="1"/>
      <c r="U26" s="1"/>
      <c r="V26" s="1"/>
      <c r="W26" s="1"/>
      <c r="X26" s="1"/>
      <c r="Y26" s="1"/>
    </row>
    <row r="27" ht="17.25">
      <c r="A27" s="10"/>
      <c r="B27" s="80"/>
      <c r="C27" s="105" t="s">
        <v>67</v>
      </c>
      <c r="D27" s="106" t="s">
        <v>68</v>
      </c>
      <c r="E27" s="56">
        <v>1070.5699999999999</v>
      </c>
      <c r="F27" s="56">
        <v>557</v>
      </c>
      <c r="G27" s="56">
        <v>371.30000000000001</v>
      </c>
      <c r="H27" s="56">
        <v>46.399999999999999</v>
      </c>
      <c r="I27" s="56">
        <v>819.95000000000005</v>
      </c>
      <c r="J27" s="57">
        <v>58.170000000000002</v>
      </c>
      <c r="K27" s="56">
        <f t="shared" si="8"/>
        <v>-250.61999999999989</v>
      </c>
      <c r="L27" s="57">
        <f t="shared" si="9"/>
        <v>448.65000000000003</v>
      </c>
      <c r="M27" s="56">
        <f t="shared" si="10"/>
        <v>262.95000000000005</v>
      </c>
      <c r="N27" s="57">
        <f t="shared" si="11"/>
        <v>11.770000000000003</v>
      </c>
      <c r="O27" s="59">
        <f t="shared" si="12"/>
        <v>0.76590040819376604</v>
      </c>
      <c r="P27" s="60">
        <f t="shared" si="13"/>
        <v>1.2536637931034484</v>
      </c>
      <c r="Q27" s="59">
        <f t="shared" si="14"/>
        <v>2.2083221115001348</v>
      </c>
      <c r="R27" s="83">
        <f t="shared" si="15"/>
        <v>1.4720825852782766</v>
      </c>
      <c r="S27" s="1"/>
      <c r="T27" s="1"/>
      <c r="U27" s="1"/>
      <c r="V27" s="1"/>
      <c r="W27" s="1"/>
      <c r="X27" s="1"/>
      <c r="Y27" s="1"/>
    </row>
    <row r="28" ht="17.25">
      <c r="A28" s="10"/>
      <c r="B28" s="80"/>
      <c r="C28" s="107" t="s">
        <v>69</v>
      </c>
      <c r="D28" s="106" t="s">
        <v>70</v>
      </c>
      <c r="E28" s="56">
        <v>0</v>
      </c>
      <c r="F28" s="56">
        <v>13867.5</v>
      </c>
      <c r="G28" s="56">
        <v>0</v>
      </c>
      <c r="H28" s="56">
        <v>0</v>
      </c>
      <c r="I28" s="56">
        <v>0</v>
      </c>
      <c r="J28" s="56">
        <v>0</v>
      </c>
      <c r="K28" s="57">
        <f t="shared" si="8"/>
        <v>0</v>
      </c>
      <c r="L28" s="56">
        <f t="shared" si="9"/>
        <v>0</v>
      </c>
      <c r="M28" s="57">
        <f t="shared" si="10"/>
        <v>-13867.5</v>
      </c>
      <c r="N28" s="56">
        <f t="shared" si="11"/>
        <v>0</v>
      </c>
      <c r="O28" s="60" t="str">
        <f t="shared" si="12"/>
        <v/>
      </c>
      <c r="P28" s="59" t="str">
        <f t="shared" si="13"/>
        <v/>
      </c>
      <c r="Q28" s="60" t="str">
        <f t="shared" si="14"/>
        <v/>
      </c>
      <c r="R28" s="83">
        <f t="shared" si="15"/>
        <v>0</v>
      </c>
      <c r="S28" s="1"/>
      <c r="T28" s="1"/>
      <c r="U28" s="1"/>
      <c r="V28" s="1"/>
      <c r="W28" s="1"/>
      <c r="X28" s="1"/>
      <c r="Y28" s="1"/>
    </row>
    <row r="29" s="1" customFormat="1" ht="17.25">
      <c r="A29" s="10"/>
      <c r="B29" s="80"/>
      <c r="C29" s="105" t="s">
        <v>71</v>
      </c>
      <c r="D29" s="106" t="s">
        <v>72</v>
      </c>
      <c r="E29" s="56">
        <f>E30+E32+E31</f>
        <v>292667.95000000001</v>
      </c>
      <c r="F29" s="56">
        <f>F30+F32+F31</f>
        <v>84753.799999999988</v>
      </c>
      <c r="G29" s="56">
        <f>G30+G32+G31</f>
        <v>56661.199999999997</v>
      </c>
      <c r="H29" s="56">
        <f>H30+H32+H31</f>
        <v>4161</v>
      </c>
      <c r="I29" s="56">
        <f>I30+I32+I31</f>
        <v>80678.309999999998</v>
      </c>
      <c r="J29" s="56">
        <f>J30+J32+J31</f>
        <v>796</v>
      </c>
      <c r="K29" s="56">
        <f t="shared" si="8"/>
        <v>-211989.64000000001</v>
      </c>
      <c r="L29" s="57">
        <f t="shared" si="9"/>
        <v>24017.110000000001</v>
      </c>
      <c r="M29" s="56">
        <f t="shared" si="10"/>
        <v>-4075.4899999999907</v>
      </c>
      <c r="N29" s="57">
        <f t="shared" si="11"/>
        <v>-3365</v>
      </c>
      <c r="O29" s="59">
        <f t="shared" si="12"/>
        <v>0.27566499850769444</v>
      </c>
      <c r="P29" s="60">
        <f t="shared" si="13"/>
        <v>0.19130016822879115</v>
      </c>
      <c r="Q29" s="59">
        <f t="shared" si="14"/>
        <v>1.423872244145906</v>
      </c>
      <c r="R29" s="83">
        <f t="shared" si="15"/>
        <v>0.95191377849724745</v>
      </c>
      <c r="S29" s="1"/>
      <c r="T29" s="1"/>
      <c r="U29" s="1"/>
      <c r="V29" s="1"/>
      <c r="W29" s="1"/>
      <c r="X29" s="1"/>
      <c r="Y29" s="1"/>
    </row>
    <row r="30" s="108" customFormat="1" ht="17.25" customHeight="1">
      <c r="A30" s="109"/>
      <c r="B30" s="110"/>
      <c r="C30" s="111" t="s">
        <v>73</v>
      </c>
      <c r="D30" s="112" t="s">
        <v>74</v>
      </c>
      <c r="E30" s="113">
        <v>272884.56</v>
      </c>
      <c r="F30" s="113">
        <v>45675.099999999999</v>
      </c>
      <c r="G30" s="114">
        <v>32258.799999999999</v>
      </c>
      <c r="H30" s="113">
        <v>663.29999999999995</v>
      </c>
      <c r="I30" s="114">
        <v>59048.559999999998</v>
      </c>
      <c r="J30" s="113">
        <v>0</v>
      </c>
      <c r="K30" s="114">
        <f t="shared" si="8"/>
        <v>-213836</v>
      </c>
      <c r="L30" s="113">
        <f t="shared" si="9"/>
        <v>26789.759999999998</v>
      </c>
      <c r="M30" s="114">
        <f t="shared" si="10"/>
        <v>13373.459999999999</v>
      </c>
      <c r="N30" s="113">
        <f t="shared" si="11"/>
        <v>-663.29999999999995</v>
      </c>
      <c r="O30" s="115">
        <f t="shared" si="12"/>
        <v>0.21638659219121814</v>
      </c>
      <c r="P30" s="116">
        <f t="shared" si="13"/>
        <v>0</v>
      </c>
      <c r="Q30" s="115">
        <f t="shared" si="14"/>
        <v>1.8304636254293403</v>
      </c>
      <c r="R30" s="117">
        <f t="shared" si="15"/>
        <v>1.292795418072429</v>
      </c>
      <c r="S30" s="108"/>
      <c r="T30" s="108"/>
      <c r="U30" s="108"/>
      <c r="V30" s="108"/>
      <c r="W30" s="108"/>
      <c r="X30" s="108"/>
      <c r="Y30" s="108"/>
    </row>
    <row r="31" s="108" customFormat="1" ht="16.5" customHeight="1">
      <c r="A31" s="109"/>
      <c r="B31" s="110"/>
      <c r="C31" s="118" t="s">
        <v>75</v>
      </c>
      <c r="D31" s="112" t="s">
        <v>76</v>
      </c>
      <c r="E31" s="113">
        <v>19763.689999999999</v>
      </c>
      <c r="F31" s="113">
        <v>481</v>
      </c>
      <c r="G31" s="113">
        <v>363</v>
      </c>
      <c r="H31" s="114">
        <v>61.899999999999999</v>
      </c>
      <c r="I31" s="113">
        <v>0</v>
      </c>
      <c r="J31" s="114">
        <v>0</v>
      </c>
      <c r="K31" s="113">
        <f t="shared" si="8"/>
        <v>-19763.689999999999</v>
      </c>
      <c r="L31" s="114">
        <f t="shared" si="9"/>
        <v>-363</v>
      </c>
      <c r="M31" s="113">
        <f t="shared" si="10"/>
        <v>-481</v>
      </c>
      <c r="N31" s="114">
        <f t="shared" si="11"/>
        <v>-61.899999999999999</v>
      </c>
      <c r="O31" s="116">
        <f t="shared" si="12"/>
        <v>0</v>
      </c>
      <c r="P31" s="115">
        <f t="shared" si="13"/>
        <v>0</v>
      </c>
      <c r="Q31" s="116">
        <f t="shared" si="14"/>
        <v>0</v>
      </c>
      <c r="R31" s="117">
        <f t="shared" si="15"/>
        <v>0</v>
      </c>
      <c r="S31" s="108"/>
      <c r="T31" s="108"/>
      <c r="U31" s="108"/>
      <c r="V31" s="108"/>
      <c r="W31" s="108"/>
      <c r="X31" s="108"/>
      <c r="Y31" s="108"/>
    </row>
    <row r="32" s="108" customFormat="1" ht="17.25" customHeight="1">
      <c r="A32" s="109"/>
      <c r="B32" s="110"/>
      <c r="C32" s="111" t="s">
        <v>77</v>
      </c>
      <c r="D32" s="119" t="s">
        <v>78</v>
      </c>
      <c r="E32" s="120">
        <v>19.699999999999999</v>
      </c>
      <c r="F32" s="120">
        <v>38597.699999999997</v>
      </c>
      <c r="G32" s="114">
        <v>24039.400000000001</v>
      </c>
      <c r="H32" s="113">
        <v>3435.8000000000002</v>
      </c>
      <c r="I32" s="114">
        <v>21629.75</v>
      </c>
      <c r="J32" s="113">
        <v>796</v>
      </c>
      <c r="K32" s="114">
        <f t="shared" si="8"/>
        <v>21610.049999999999</v>
      </c>
      <c r="L32" s="113">
        <f t="shared" si="9"/>
        <v>-2409.6500000000015</v>
      </c>
      <c r="M32" s="114">
        <f t="shared" si="10"/>
        <v>-16967.949999999997</v>
      </c>
      <c r="N32" s="113">
        <f t="shared" si="11"/>
        <v>-2639.8000000000002</v>
      </c>
      <c r="O32" s="115">
        <f t="shared" si="12"/>
        <v>1097.9568527918782</v>
      </c>
      <c r="P32" s="116">
        <f t="shared" si="13"/>
        <v>0.23167821177018452</v>
      </c>
      <c r="Q32" s="115">
        <f t="shared" si="14"/>
        <v>0.89976247327304337</v>
      </c>
      <c r="R32" s="117">
        <f t="shared" si="15"/>
        <v>0.56038960870725463</v>
      </c>
      <c r="S32" s="108"/>
      <c r="T32" s="108"/>
      <c r="U32" s="108"/>
      <c r="V32" s="108"/>
      <c r="W32" s="108"/>
      <c r="X32" s="108"/>
      <c r="Y32" s="108"/>
    </row>
    <row r="33" s="86" customFormat="1" ht="17.25">
      <c r="A33" s="121"/>
      <c r="B33" s="122"/>
      <c r="C33" s="89"/>
      <c r="D33" s="90" t="s">
        <v>56</v>
      </c>
      <c r="E33" s="91">
        <f>SUM(E25:E29)</f>
        <v>348773.83000000002</v>
      </c>
      <c r="F33" s="91">
        <f>SUM(F25:F29)</f>
        <v>187845.29999999999</v>
      </c>
      <c r="G33" s="91">
        <f>SUM(G25:G29)</f>
        <v>117812.5</v>
      </c>
      <c r="H33" s="91">
        <f>SUM(H25:H29)</f>
        <v>19387.400000000001</v>
      </c>
      <c r="I33" s="91">
        <f>SUM(I25:I29)</f>
        <v>129735.59</v>
      </c>
      <c r="J33" s="91">
        <f>SUM(J25:J29)</f>
        <v>2455.7400000000002</v>
      </c>
      <c r="K33" s="91">
        <f t="shared" si="8"/>
        <v>-219038.24000000002</v>
      </c>
      <c r="L33" s="91">
        <f t="shared" si="9"/>
        <v>11923.089999999997</v>
      </c>
      <c r="M33" s="91">
        <f t="shared" si="10"/>
        <v>-58109.709999999992</v>
      </c>
      <c r="N33" s="91">
        <f t="shared" si="11"/>
        <v>-16931.66</v>
      </c>
      <c r="O33" s="92">
        <f t="shared" si="12"/>
        <v>0.37197627471074879</v>
      </c>
      <c r="P33" s="92">
        <f t="shared" si="13"/>
        <v>0.12666680421304558</v>
      </c>
      <c r="Q33" s="92">
        <f t="shared" si="14"/>
        <v>1.101203946949602</v>
      </c>
      <c r="R33" s="93">
        <f t="shared" si="15"/>
        <v>0.69065124333693739</v>
      </c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</row>
    <row r="34" ht="19.5" customHeight="1">
      <c r="A34" s="123" t="s">
        <v>79</v>
      </c>
      <c r="B34" s="124" t="s">
        <v>39</v>
      </c>
      <c r="C34" s="107" t="s">
        <v>80</v>
      </c>
      <c r="D34" s="96" t="s">
        <v>81</v>
      </c>
      <c r="E34" s="97">
        <v>174388.59</v>
      </c>
      <c r="F34" s="97">
        <v>293156.20000000001</v>
      </c>
      <c r="G34" s="57">
        <v>168800</v>
      </c>
      <c r="H34" s="76">
        <v>10400</v>
      </c>
      <c r="I34" s="57">
        <v>159588.57999999999</v>
      </c>
      <c r="J34" s="76">
        <v>1777.8399999999999</v>
      </c>
      <c r="K34" s="57">
        <f t="shared" si="8"/>
        <v>-14800.010000000009</v>
      </c>
      <c r="L34" s="76">
        <f t="shared" si="9"/>
        <v>-9211.4200000000128</v>
      </c>
      <c r="M34" s="57">
        <f t="shared" si="10"/>
        <v>-133567.62000000002</v>
      </c>
      <c r="N34" s="76">
        <f t="shared" si="11"/>
        <v>-8622.1599999999999</v>
      </c>
      <c r="O34" s="60">
        <f t="shared" si="12"/>
        <v>0.91513200490926605</v>
      </c>
      <c r="P34" s="77">
        <f t="shared" si="13"/>
        <v>0.17094615384615383</v>
      </c>
      <c r="Q34" s="60">
        <f t="shared" si="14"/>
        <v>0.94542997630331749</v>
      </c>
      <c r="R34" s="78">
        <f t="shared" si="15"/>
        <v>0.54438070898722246</v>
      </c>
      <c r="S34" s="1"/>
      <c r="T34" s="1"/>
      <c r="U34" s="1"/>
      <c r="V34" s="1"/>
      <c r="W34" s="1"/>
      <c r="X34" s="1"/>
      <c r="Y34" s="1"/>
    </row>
    <row r="35" ht="37.5" customHeight="1">
      <c r="A35" s="79"/>
      <c r="B35" s="125"/>
      <c r="C35" s="62" t="s">
        <v>82</v>
      </c>
      <c r="D35" s="106" t="s">
        <v>83</v>
      </c>
      <c r="E35" s="56">
        <v>22242.240000000002</v>
      </c>
      <c r="F35" s="56">
        <v>100194.10000000001</v>
      </c>
      <c r="G35" s="56">
        <v>81892</v>
      </c>
      <c r="H35" s="56">
        <v>700</v>
      </c>
      <c r="I35" s="56">
        <v>104952.64000000001</v>
      </c>
      <c r="J35" s="57">
        <v>1317.4299999999998</v>
      </c>
      <c r="K35" s="56">
        <f t="shared" si="8"/>
        <v>82710.400000000009</v>
      </c>
      <c r="L35" s="57">
        <f t="shared" si="9"/>
        <v>23060.640000000014</v>
      </c>
      <c r="M35" s="56">
        <f t="shared" si="10"/>
        <v>4758.5400000000081</v>
      </c>
      <c r="N35" s="57">
        <f t="shared" si="11"/>
        <v>617.42999999999984</v>
      </c>
      <c r="O35" s="59">
        <f t="shared" si="12"/>
        <v>4.7186182686635885</v>
      </c>
      <c r="P35" s="60">
        <f t="shared" si="13"/>
        <v>1.8820428571428569</v>
      </c>
      <c r="Q35" s="59">
        <f t="shared" si="14"/>
        <v>1.2815982025106238</v>
      </c>
      <c r="R35" s="83">
        <f t="shared" si="15"/>
        <v>1.0474932156683878</v>
      </c>
      <c r="S35" s="1"/>
      <c r="T35" s="1"/>
      <c r="U35" s="1"/>
      <c r="V35" s="1"/>
      <c r="W35" s="1"/>
      <c r="X35" s="1"/>
      <c r="Y35" s="1"/>
    </row>
    <row r="36" ht="34.5">
      <c r="A36" s="79"/>
      <c r="B36" s="125"/>
      <c r="C36" s="54" t="s">
        <v>84</v>
      </c>
      <c r="D36" s="81" t="s">
        <v>85</v>
      </c>
      <c r="E36" s="56">
        <v>25292.389999999999</v>
      </c>
      <c r="F36" s="56">
        <v>53573.900000000001</v>
      </c>
      <c r="G36" s="56">
        <v>32407</v>
      </c>
      <c r="H36" s="56">
        <v>754</v>
      </c>
      <c r="I36" s="57">
        <v>36844.080000000002</v>
      </c>
      <c r="J36" s="56">
        <v>829.32000000000005</v>
      </c>
      <c r="K36" s="57">
        <f t="shared" si="8"/>
        <v>11551.690000000002</v>
      </c>
      <c r="L36" s="56">
        <f t="shared" si="9"/>
        <v>4437.0800000000017</v>
      </c>
      <c r="M36" s="57">
        <f t="shared" si="10"/>
        <v>-16729.82</v>
      </c>
      <c r="N36" s="56">
        <f t="shared" si="11"/>
        <v>75.32000000000005</v>
      </c>
      <c r="O36" s="60">
        <f t="shared" si="12"/>
        <v>1.4567259163724742</v>
      </c>
      <c r="P36" s="59">
        <f t="shared" si="13"/>
        <v>1.0998938992042442</v>
      </c>
      <c r="Q36" s="60">
        <f t="shared" si="14"/>
        <v>1.1369173326750395</v>
      </c>
      <c r="R36" s="83">
        <f t="shared" si="15"/>
        <v>0.68772443297949193</v>
      </c>
      <c r="S36" s="1"/>
      <c r="T36" s="1"/>
      <c r="U36" s="1"/>
      <c r="V36" s="1"/>
      <c r="W36" s="1"/>
      <c r="X36" s="1"/>
      <c r="Y36" s="1"/>
    </row>
    <row r="37" ht="40.5" customHeight="1">
      <c r="A37" s="79"/>
      <c r="B37" s="125"/>
      <c r="C37" s="62" t="s">
        <v>86</v>
      </c>
      <c r="D37" s="106" t="s">
        <v>87</v>
      </c>
      <c r="E37" s="56">
        <v>408112.03000000003</v>
      </c>
      <c r="F37" s="56">
        <v>115809.2</v>
      </c>
      <c r="G37" s="56">
        <v>35257.699999999997</v>
      </c>
      <c r="H37" s="56">
        <v>15752.6</v>
      </c>
      <c r="I37" s="56">
        <v>10778.75</v>
      </c>
      <c r="J37" s="57">
        <v>0</v>
      </c>
      <c r="K37" s="56">
        <f t="shared" si="8"/>
        <v>-397333.28000000003</v>
      </c>
      <c r="L37" s="57">
        <f t="shared" si="9"/>
        <v>-24478.949999999997</v>
      </c>
      <c r="M37" s="56">
        <f t="shared" si="10"/>
        <v>-105030.45</v>
      </c>
      <c r="N37" s="57">
        <f t="shared" si="11"/>
        <v>-15752.6</v>
      </c>
      <c r="O37" s="59">
        <f t="shared" si="12"/>
        <v>0.026411252812126119</v>
      </c>
      <c r="P37" s="60">
        <f t="shared" si="13"/>
        <v>0</v>
      </c>
      <c r="Q37" s="59">
        <f t="shared" si="14"/>
        <v>0.30571336190392456</v>
      </c>
      <c r="R37" s="83">
        <f t="shared" si="15"/>
        <v>0.093073348231401301</v>
      </c>
      <c r="S37" s="1"/>
      <c r="T37" s="1"/>
      <c r="U37" s="1"/>
      <c r="V37" s="1"/>
      <c r="W37" s="1"/>
      <c r="X37" s="1"/>
      <c r="Y37" s="1"/>
    </row>
    <row r="38" ht="17.25">
      <c r="A38" s="79"/>
      <c r="B38" s="125"/>
      <c r="C38" s="54" t="s">
        <v>88</v>
      </c>
      <c r="D38" s="81" t="s">
        <v>89</v>
      </c>
      <c r="E38" s="56">
        <v>3011.9099999999999</v>
      </c>
      <c r="F38" s="56">
        <v>3436.3000000000002</v>
      </c>
      <c r="G38" s="56">
        <v>847</v>
      </c>
      <c r="H38" s="56">
        <v>0</v>
      </c>
      <c r="I38" s="57">
        <v>2418.7199999999998</v>
      </c>
      <c r="J38" s="56">
        <v>7.7400000000000002</v>
      </c>
      <c r="K38" s="57">
        <f t="shared" si="8"/>
        <v>-593.19000000000005</v>
      </c>
      <c r="L38" s="56">
        <f t="shared" si="9"/>
        <v>1571.7199999999998</v>
      </c>
      <c r="M38" s="57">
        <f t="shared" si="10"/>
        <v>-1017.5800000000004</v>
      </c>
      <c r="N38" s="56">
        <f t="shared" si="11"/>
        <v>7.7400000000000002</v>
      </c>
      <c r="O38" s="60">
        <f t="shared" si="12"/>
        <v>0.80305188402043881</v>
      </c>
      <c r="P38" s="59" t="str">
        <f t="shared" si="13"/>
        <v/>
      </c>
      <c r="Q38" s="60">
        <f t="shared" si="14"/>
        <v>2.8556316410861862</v>
      </c>
      <c r="R38" s="83">
        <f t="shared" si="15"/>
        <v>0.70387335215202385</v>
      </c>
      <c r="S38" s="1"/>
      <c r="T38" s="1"/>
      <c r="U38" s="1"/>
      <c r="V38" s="1"/>
      <c r="W38" s="1"/>
      <c r="X38" s="1"/>
      <c r="Y38" s="1"/>
    </row>
    <row r="39" ht="17.25">
      <c r="A39" s="79"/>
      <c r="B39" s="125"/>
      <c r="C39" s="62" t="s">
        <v>90</v>
      </c>
      <c r="D39" s="81" t="s">
        <v>91</v>
      </c>
      <c r="E39" s="56">
        <v>172.56</v>
      </c>
      <c r="F39" s="56">
        <v>0</v>
      </c>
      <c r="G39" s="56">
        <v>0</v>
      </c>
      <c r="H39" s="56">
        <v>0</v>
      </c>
      <c r="I39" s="56">
        <v>490.75999999999999</v>
      </c>
      <c r="J39" s="57">
        <v>20.420000000000002</v>
      </c>
      <c r="K39" s="56">
        <f t="shared" si="8"/>
        <v>318.19999999999999</v>
      </c>
      <c r="L39" s="57">
        <f t="shared" si="9"/>
        <v>490.75999999999999</v>
      </c>
      <c r="M39" s="56">
        <f t="shared" si="10"/>
        <v>490.75999999999999</v>
      </c>
      <c r="N39" s="57">
        <f t="shared" si="11"/>
        <v>20.420000000000002</v>
      </c>
      <c r="O39" s="59">
        <f t="shared" si="12"/>
        <v>2.8439962911451087</v>
      </c>
      <c r="P39" s="60" t="str">
        <f t="shared" si="13"/>
        <v/>
      </c>
      <c r="Q39" s="59" t="str">
        <f t="shared" si="14"/>
        <v/>
      </c>
      <c r="R39" s="83" t="str">
        <f t="shared" si="15"/>
        <v/>
      </c>
      <c r="S39" s="1"/>
      <c r="T39" s="1"/>
      <c r="U39" s="1"/>
      <c r="V39" s="1"/>
      <c r="W39" s="1"/>
      <c r="X39" s="1"/>
      <c r="Y39" s="1"/>
    </row>
    <row r="40" ht="34.5">
      <c r="A40" s="79"/>
      <c r="B40" s="125"/>
      <c r="C40" s="107" t="s">
        <v>92</v>
      </c>
      <c r="D40" s="106" t="s">
        <v>93</v>
      </c>
      <c r="E40" s="56">
        <v>147982.59</v>
      </c>
      <c r="F40" s="56">
        <v>202788.70000000001</v>
      </c>
      <c r="G40" s="56">
        <v>126130</v>
      </c>
      <c r="H40" s="56">
        <v>18500</v>
      </c>
      <c r="I40" s="57">
        <v>92530.389999999999</v>
      </c>
      <c r="J40" s="56">
        <v>3891.0700000000002</v>
      </c>
      <c r="K40" s="57">
        <f t="shared" si="8"/>
        <v>-55452.199999999997</v>
      </c>
      <c r="L40" s="56">
        <f t="shared" si="9"/>
        <v>-33599.610000000001</v>
      </c>
      <c r="M40" s="57">
        <f t="shared" si="10"/>
        <v>-110258.31000000001</v>
      </c>
      <c r="N40" s="56">
        <f t="shared" si="11"/>
        <v>-14608.93</v>
      </c>
      <c r="O40" s="60">
        <f t="shared" si="12"/>
        <v>0.62527889260486658</v>
      </c>
      <c r="P40" s="59">
        <f t="shared" si="13"/>
        <v>0.21032810810810812</v>
      </c>
      <c r="Q40" s="60">
        <f t="shared" si="14"/>
        <v>0.73361127408229609</v>
      </c>
      <c r="R40" s="83">
        <f t="shared" si="15"/>
        <v>0.45628967491778383</v>
      </c>
      <c r="S40" s="1"/>
      <c r="T40" s="1"/>
      <c r="U40" s="1"/>
      <c r="V40" s="1"/>
      <c r="W40" s="1"/>
      <c r="X40" s="1"/>
      <c r="Y40" s="1"/>
    </row>
    <row r="41" ht="34.5">
      <c r="A41" s="79"/>
      <c r="B41" s="125"/>
      <c r="C41" s="105" t="s">
        <v>94</v>
      </c>
      <c r="D41" s="106" t="s">
        <v>95</v>
      </c>
      <c r="E41" s="56">
        <v>0</v>
      </c>
      <c r="F41" s="56">
        <v>0</v>
      </c>
      <c r="G41" s="56">
        <v>0</v>
      </c>
      <c r="H41" s="56">
        <v>0</v>
      </c>
      <c r="I41" s="56">
        <v>12263.459999999999</v>
      </c>
      <c r="J41" s="57">
        <v>0</v>
      </c>
      <c r="K41" s="56">
        <f t="shared" si="8"/>
        <v>12263.459999999999</v>
      </c>
      <c r="L41" s="57">
        <f t="shared" si="9"/>
        <v>12263.459999999999</v>
      </c>
      <c r="M41" s="56">
        <f t="shared" si="10"/>
        <v>12263.459999999999</v>
      </c>
      <c r="N41" s="57">
        <f t="shared" si="11"/>
        <v>0</v>
      </c>
      <c r="O41" s="59" t="str">
        <f t="shared" si="12"/>
        <v/>
      </c>
      <c r="P41" s="60" t="str">
        <f t="shared" si="13"/>
        <v/>
      </c>
      <c r="Q41" s="59" t="str">
        <f t="shared" si="14"/>
        <v/>
      </c>
      <c r="R41" s="83" t="str">
        <f t="shared" si="15"/>
        <v/>
      </c>
      <c r="S41" s="1"/>
      <c r="T41" s="1"/>
      <c r="U41" s="1"/>
      <c r="V41" s="1"/>
      <c r="W41" s="1"/>
      <c r="X41" s="1"/>
      <c r="Y41" s="1"/>
    </row>
    <row r="42" ht="34.5">
      <c r="A42" s="79"/>
      <c r="B42" s="125"/>
      <c r="C42" s="107" t="s">
        <v>96</v>
      </c>
      <c r="D42" s="106" t="s">
        <v>97</v>
      </c>
      <c r="E42" s="56">
        <v>83443.110000000001</v>
      </c>
      <c r="F42" s="56">
        <v>96901.899999999994</v>
      </c>
      <c r="G42" s="56">
        <v>55200</v>
      </c>
      <c r="H42" s="56">
        <v>9700</v>
      </c>
      <c r="I42" s="57">
        <v>50214.220000000001</v>
      </c>
      <c r="J42" s="56">
        <v>425.11000000000001</v>
      </c>
      <c r="K42" s="57">
        <f t="shared" si="8"/>
        <v>-33228.889999999999</v>
      </c>
      <c r="L42" s="56">
        <f t="shared" si="9"/>
        <v>-4985.7799999999988</v>
      </c>
      <c r="M42" s="57">
        <f t="shared" si="10"/>
        <v>-46687.679999999993</v>
      </c>
      <c r="N42" s="56">
        <f t="shared" si="11"/>
        <v>-9274.8899999999994</v>
      </c>
      <c r="O42" s="60">
        <f t="shared" si="12"/>
        <v>0.60177790592896163</v>
      </c>
      <c r="P42" s="59">
        <f t="shared" si="13"/>
        <v>0.043825773195876293</v>
      </c>
      <c r="Q42" s="60">
        <f t="shared" si="14"/>
        <v>0.90967789855072467</v>
      </c>
      <c r="R42" s="83">
        <f t="shared" si="15"/>
        <v>0.51819644403257314</v>
      </c>
      <c r="S42" s="1"/>
      <c r="T42" s="1"/>
      <c r="U42" s="1"/>
      <c r="V42" s="1"/>
      <c r="W42" s="1"/>
      <c r="X42" s="1"/>
      <c r="Y42" s="1"/>
    </row>
    <row r="43" ht="33.75" customHeight="1">
      <c r="A43" s="79"/>
      <c r="B43" s="125"/>
      <c r="C43" s="105" t="s">
        <v>98</v>
      </c>
      <c r="D43" s="106" t="s">
        <v>99</v>
      </c>
      <c r="E43" s="56">
        <v>127.01000000000001</v>
      </c>
      <c r="F43" s="56">
        <v>0</v>
      </c>
      <c r="G43" s="56">
        <v>0</v>
      </c>
      <c r="H43" s="56">
        <v>0</v>
      </c>
      <c r="I43" s="56">
        <v>4539.1700000000001</v>
      </c>
      <c r="J43" s="57">
        <v>0</v>
      </c>
      <c r="K43" s="56">
        <f t="shared" si="8"/>
        <v>4412.1599999999999</v>
      </c>
      <c r="L43" s="57">
        <f t="shared" si="9"/>
        <v>4539.1700000000001</v>
      </c>
      <c r="M43" s="56">
        <f t="shared" si="10"/>
        <v>4539.1700000000001</v>
      </c>
      <c r="N43" s="57">
        <f t="shared" si="11"/>
        <v>0</v>
      </c>
      <c r="O43" s="59">
        <f t="shared" si="12"/>
        <v>35.738681993543814</v>
      </c>
      <c r="P43" s="60" t="str">
        <f t="shared" si="13"/>
        <v/>
      </c>
      <c r="Q43" s="59" t="str">
        <f t="shared" si="14"/>
        <v/>
      </c>
      <c r="R43" s="83"/>
      <c r="S43" s="1"/>
      <c r="T43" s="1"/>
      <c r="U43" s="1"/>
      <c r="V43" s="1"/>
      <c r="W43" s="1"/>
      <c r="X43" s="1"/>
      <c r="Y43" s="1"/>
    </row>
    <row r="44" ht="17.25">
      <c r="A44" s="79"/>
      <c r="B44" s="125"/>
      <c r="C44" s="54" t="s">
        <v>54</v>
      </c>
      <c r="D44" s="81" t="s">
        <v>55</v>
      </c>
      <c r="E44" s="56">
        <v>8697.1599999999999</v>
      </c>
      <c r="F44" s="56">
        <v>12978</v>
      </c>
      <c r="G44" s="56">
        <v>6604</v>
      </c>
      <c r="H44" s="56">
        <v>0</v>
      </c>
      <c r="I44" s="57">
        <v>4972.9700000000003</v>
      </c>
      <c r="J44" s="56">
        <v>376.65999999999997</v>
      </c>
      <c r="K44" s="57">
        <f t="shared" si="8"/>
        <v>-3724.1899999999996</v>
      </c>
      <c r="L44" s="56">
        <f t="shared" si="9"/>
        <v>-1631.0299999999997</v>
      </c>
      <c r="M44" s="57">
        <f t="shared" si="10"/>
        <v>-8005.0299999999997</v>
      </c>
      <c r="N44" s="56">
        <f t="shared" si="11"/>
        <v>376.65999999999997</v>
      </c>
      <c r="O44" s="60">
        <f t="shared" si="12"/>
        <v>0.57179240119763242</v>
      </c>
      <c r="P44" s="59" t="str">
        <f t="shared" si="13"/>
        <v/>
      </c>
      <c r="Q44" s="60">
        <f t="shared" si="14"/>
        <v>0.75302392489400372</v>
      </c>
      <c r="R44" s="83">
        <f t="shared" si="15"/>
        <v>0.38318462012636773</v>
      </c>
      <c r="S44" s="1"/>
      <c r="T44" s="1"/>
      <c r="U44" s="1"/>
      <c r="V44" s="1"/>
      <c r="W44" s="1"/>
      <c r="X44" s="1"/>
      <c r="Y44" s="1"/>
    </row>
    <row r="45" ht="34.5">
      <c r="A45" s="79"/>
      <c r="B45" s="125"/>
      <c r="C45" s="62" t="s">
        <v>100</v>
      </c>
      <c r="D45" s="100" t="s">
        <v>101</v>
      </c>
      <c r="E45" s="56">
        <v>41636.75</v>
      </c>
      <c r="F45" s="56">
        <v>68465.100000000006</v>
      </c>
      <c r="G45" s="56">
        <v>43428</v>
      </c>
      <c r="H45" s="56">
        <v>5511.5</v>
      </c>
      <c r="I45" s="56">
        <v>42081.460000000006</v>
      </c>
      <c r="J45" s="57">
        <v>1497.96</v>
      </c>
      <c r="K45" s="56">
        <f t="shared" si="8"/>
        <v>444.7100000000064</v>
      </c>
      <c r="L45" s="57">
        <f t="shared" si="9"/>
        <v>-1346.5399999999936</v>
      </c>
      <c r="M45" s="56">
        <f t="shared" si="10"/>
        <v>-26383.639999999999</v>
      </c>
      <c r="N45" s="57">
        <f t="shared" si="11"/>
        <v>-4013.54</v>
      </c>
      <c r="O45" s="59">
        <f t="shared" si="12"/>
        <v>1.0106807087488818</v>
      </c>
      <c r="P45" s="60">
        <f t="shared" si="13"/>
        <v>0.27178807947019867</v>
      </c>
      <c r="Q45" s="59">
        <f t="shared" si="14"/>
        <v>0.96899373675969436</v>
      </c>
      <c r="R45" s="83">
        <f t="shared" si="15"/>
        <v>0.61464103608992027</v>
      </c>
      <c r="S45" s="1"/>
      <c r="T45" s="1"/>
      <c r="U45" s="1"/>
      <c r="V45" s="1"/>
      <c r="W45" s="1"/>
      <c r="X45" s="1"/>
      <c r="Y45" s="1"/>
    </row>
    <row r="46" s="126" customFormat="1" ht="17.25">
      <c r="A46" s="87"/>
      <c r="B46" s="127"/>
      <c r="C46" s="128"/>
      <c r="D46" s="90" t="s">
        <v>56</v>
      </c>
      <c r="E46" s="129">
        <f>SUM(E34:E45)</f>
        <v>915106.34000000008</v>
      </c>
      <c r="F46" s="129">
        <f>SUM(F34:F45)</f>
        <v>947303.40000000014</v>
      </c>
      <c r="G46" s="129">
        <f>SUM(G34:G45)</f>
        <v>550565.69999999995</v>
      </c>
      <c r="H46" s="129">
        <f>SUM(H34:H45)</f>
        <v>61318.099999999999</v>
      </c>
      <c r="I46" s="129">
        <f>SUM(I34:I45)</f>
        <v>521675.19999999995</v>
      </c>
      <c r="J46" s="129">
        <f>SUM(J34:J45)</f>
        <v>10143.549999999999</v>
      </c>
      <c r="K46" s="129">
        <f>SUM(K34:K45)</f>
        <v>-393431.14000000001</v>
      </c>
      <c r="L46" s="129">
        <f t="shared" si="9"/>
        <v>-28890.5</v>
      </c>
      <c r="M46" s="129">
        <f>SUM(M34:M45)</f>
        <v>-425628.20000000007</v>
      </c>
      <c r="N46" s="129">
        <f>SUM(N34:N45)</f>
        <v>-51174.549999999996</v>
      </c>
      <c r="O46" s="92">
        <f t="shared" si="12"/>
        <v>0.57007057780847625</v>
      </c>
      <c r="P46" s="92">
        <f t="shared" si="13"/>
        <v>0.16542505394002749</v>
      </c>
      <c r="Q46" s="92">
        <f t="shared" si="14"/>
        <v>0.94752579029169448</v>
      </c>
      <c r="R46" s="130">
        <f t="shared" si="15"/>
        <v>0.55069495158573256</v>
      </c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</row>
    <row r="47" ht="17.25">
      <c r="A47" s="72" t="s">
        <v>102</v>
      </c>
      <c r="B47" s="73" t="s">
        <v>103</v>
      </c>
      <c r="C47" s="103" t="s">
        <v>104</v>
      </c>
      <c r="D47" s="100" t="s">
        <v>105</v>
      </c>
      <c r="E47" s="57">
        <v>339131.70000000001</v>
      </c>
      <c r="F47" s="57">
        <v>653882.09999999998</v>
      </c>
      <c r="G47" s="76">
        <v>404089.59999999998</v>
      </c>
      <c r="H47" s="57">
        <v>38009.900000000001</v>
      </c>
      <c r="I47" s="76">
        <v>355672.03999999998</v>
      </c>
      <c r="J47" s="57">
        <v>17.039999999999999</v>
      </c>
      <c r="K47" s="76">
        <f t="shared" ref="K47:K78" si="16">I47-E47</f>
        <v>16540.339999999967</v>
      </c>
      <c r="L47" s="57">
        <f t="shared" si="9"/>
        <v>-48417.559999999998</v>
      </c>
      <c r="M47" s="76">
        <f t="shared" ref="M47:M78" si="17">I47-F47</f>
        <v>-298210.06</v>
      </c>
      <c r="N47" s="57">
        <f t="shared" ref="N47:N78" si="18">J47-H47</f>
        <v>-37992.860000000001</v>
      </c>
      <c r="O47" s="77">
        <f t="shared" si="12"/>
        <v>1.0487726154765242</v>
      </c>
      <c r="P47" s="60">
        <f t="shared" si="13"/>
        <v>0.00044830425757500018</v>
      </c>
      <c r="Q47" s="77">
        <f t="shared" si="14"/>
        <v>0.88018112814583693</v>
      </c>
      <c r="R47" s="78">
        <f t="shared" si="15"/>
        <v>0.54393909850109068</v>
      </c>
      <c r="S47" s="1"/>
      <c r="T47" s="1"/>
      <c r="U47" s="1"/>
      <c r="V47" s="1"/>
      <c r="W47" s="1"/>
      <c r="X47" s="1"/>
      <c r="Y47" s="1"/>
    </row>
    <row r="48" ht="17.25">
      <c r="A48" s="79"/>
      <c r="B48" s="80"/>
      <c r="C48" s="54" t="s">
        <v>106</v>
      </c>
      <c r="D48" s="84" t="s">
        <v>107</v>
      </c>
      <c r="E48" s="85">
        <v>238748.38</v>
      </c>
      <c r="F48" s="85">
        <v>423200.79999999999</v>
      </c>
      <c r="G48" s="57">
        <v>281403.59999999998</v>
      </c>
      <c r="H48" s="56">
        <v>30710.700000000001</v>
      </c>
      <c r="I48" s="57">
        <v>276892.64000000001</v>
      </c>
      <c r="J48" s="56">
        <v>15.6</v>
      </c>
      <c r="K48" s="57">
        <f t="shared" si="16"/>
        <v>38144.260000000009</v>
      </c>
      <c r="L48" s="56">
        <f t="shared" si="9"/>
        <v>-4510.9599999999627</v>
      </c>
      <c r="M48" s="57">
        <f t="shared" si="17"/>
        <v>-146308.15999999997</v>
      </c>
      <c r="N48" s="56">
        <f t="shared" si="18"/>
        <v>-30695.100000000002</v>
      </c>
      <c r="O48" s="60">
        <f t="shared" si="12"/>
        <v>1.1597676181090737</v>
      </c>
      <c r="P48" s="59">
        <f t="shared" si="13"/>
        <v>0.00050796627885394991</v>
      </c>
      <c r="Q48" s="60">
        <f t="shared" si="14"/>
        <v>0.98396978574545613</v>
      </c>
      <c r="R48" s="83">
        <f t="shared" si="15"/>
        <v>0.65428193897554077</v>
      </c>
      <c r="S48" s="1"/>
      <c r="T48" s="1"/>
      <c r="U48" s="1"/>
      <c r="V48" s="1"/>
      <c r="W48" s="1"/>
      <c r="X48" s="1"/>
      <c r="Y48" s="1"/>
    </row>
    <row r="49" ht="34.5">
      <c r="A49" s="79"/>
      <c r="B49" s="80"/>
      <c r="C49" s="62" t="s">
        <v>108</v>
      </c>
      <c r="D49" s="100" t="s">
        <v>109</v>
      </c>
      <c r="E49" s="56">
        <v>2397933.7400000002</v>
      </c>
      <c r="F49" s="56">
        <v>4515290.5999999996</v>
      </c>
      <c r="G49" s="56">
        <v>2895691.8999999999</v>
      </c>
      <c r="H49" s="56">
        <v>384712.59999999998</v>
      </c>
      <c r="I49" s="56">
        <v>2440002.4399999999</v>
      </c>
      <c r="J49" s="57">
        <v>41928.669999999998</v>
      </c>
      <c r="K49" s="56">
        <f t="shared" si="16"/>
        <v>42068.699999999721</v>
      </c>
      <c r="L49" s="57">
        <f t="shared" si="9"/>
        <v>-455689.45999999996</v>
      </c>
      <c r="M49" s="56">
        <f t="shared" si="17"/>
        <v>-2075288.1599999997</v>
      </c>
      <c r="N49" s="58">
        <f t="shared" si="18"/>
        <v>-342783.92999999999</v>
      </c>
      <c r="O49" s="59">
        <f t="shared" si="12"/>
        <v>1.0175437291273943</v>
      </c>
      <c r="P49" s="60">
        <f t="shared" si="13"/>
        <v>0.10898699444728351</v>
      </c>
      <c r="Q49" s="59">
        <f t="shared" si="14"/>
        <v>0.84263192503318463</v>
      </c>
      <c r="R49" s="83">
        <f t="shared" si="15"/>
        <v>0.54038657888376007</v>
      </c>
      <c r="S49" s="1"/>
      <c r="T49" s="1"/>
      <c r="U49" s="1"/>
      <c r="V49" s="1"/>
      <c r="W49" s="1"/>
      <c r="X49" s="1"/>
      <c r="Y49" s="1"/>
    </row>
    <row r="50" ht="34.5">
      <c r="A50" s="79"/>
      <c r="B50" s="80"/>
      <c r="C50" s="54" t="s">
        <v>110</v>
      </c>
      <c r="D50" s="84" t="s">
        <v>111</v>
      </c>
      <c r="E50" s="85">
        <v>540.88</v>
      </c>
      <c r="F50" s="85">
        <v>4371.8000000000002</v>
      </c>
      <c r="G50" s="56">
        <v>2507.5</v>
      </c>
      <c r="H50" s="57">
        <v>467.5</v>
      </c>
      <c r="I50" s="56">
        <v>1752.02</v>
      </c>
      <c r="J50" s="56">
        <v>141.97999999999999</v>
      </c>
      <c r="K50" s="57">
        <f t="shared" si="16"/>
        <v>1211.1399999999999</v>
      </c>
      <c r="L50" s="56">
        <f t="shared" si="9"/>
        <v>-755.48000000000002</v>
      </c>
      <c r="M50" s="57">
        <f t="shared" si="17"/>
        <v>-2619.7800000000002</v>
      </c>
      <c r="N50" s="56">
        <f t="shared" si="18"/>
        <v>-325.51999999999998</v>
      </c>
      <c r="O50" s="60">
        <f t="shared" si="12"/>
        <v>3.2392027806537493</v>
      </c>
      <c r="P50" s="59">
        <f t="shared" si="13"/>
        <v>0.30370053475935826</v>
      </c>
      <c r="Q50" s="60">
        <f t="shared" si="14"/>
        <v>0.69871186440677968</v>
      </c>
      <c r="R50" s="83">
        <f t="shared" si="15"/>
        <v>0.40075483782423715</v>
      </c>
      <c r="S50" s="1"/>
      <c r="T50" s="1"/>
      <c r="U50" s="1"/>
      <c r="V50" s="1"/>
      <c r="W50" s="1"/>
      <c r="X50" s="1"/>
      <c r="Y50" s="1"/>
    </row>
    <row r="51" s="86" customFormat="1" ht="17.25">
      <c r="A51" s="87"/>
      <c r="B51" s="88"/>
      <c r="C51" s="89"/>
      <c r="D51" s="90" t="s">
        <v>56</v>
      </c>
      <c r="E51" s="91">
        <f>SUM(E47:E50)</f>
        <v>2976354.7000000002</v>
      </c>
      <c r="F51" s="91">
        <f>SUM(F47:F50)</f>
        <v>5596745.2999999998</v>
      </c>
      <c r="G51" s="91">
        <f>SUM(G47:G50)</f>
        <v>3583692.5999999996</v>
      </c>
      <c r="H51" s="91">
        <f>SUM(H47:H50)</f>
        <v>453900.69999999995</v>
      </c>
      <c r="I51" s="91">
        <f>SUM(I47:I50)</f>
        <v>3074319.1400000001</v>
      </c>
      <c r="J51" s="91">
        <f>SUM(J47:J50)</f>
        <v>42103.290000000001</v>
      </c>
      <c r="K51" s="91">
        <f t="shared" si="16"/>
        <v>97964.439999999944</v>
      </c>
      <c r="L51" s="91">
        <f t="shared" si="9"/>
        <v>-509373.4599999995</v>
      </c>
      <c r="M51" s="91">
        <f t="shared" si="17"/>
        <v>-2522426.1599999997</v>
      </c>
      <c r="N51" s="91">
        <f t="shared" si="18"/>
        <v>-411797.40999999997</v>
      </c>
      <c r="O51" s="92">
        <f t="shared" si="12"/>
        <v>1.0329142356588077</v>
      </c>
      <c r="P51" s="92">
        <f t="shared" si="13"/>
        <v>0.092758812665413387</v>
      </c>
      <c r="Q51" s="92">
        <f t="shared" si="14"/>
        <v>0.85786351764657509</v>
      </c>
      <c r="R51" s="93">
        <f t="shared" si="15"/>
        <v>0.54930481471079273</v>
      </c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</row>
    <row r="52" ht="17.25">
      <c r="A52" s="94">
        <v>991</v>
      </c>
      <c r="B52" s="73" t="s">
        <v>112</v>
      </c>
      <c r="C52" s="107" t="s">
        <v>67</v>
      </c>
      <c r="D52" s="96" t="s">
        <v>113</v>
      </c>
      <c r="E52" s="97">
        <v>38292.559999999998</v>
      </c>
      <c r="F52" s="97">
        <v>66470.800000000003</v>
      </c>
      <c r="G52" s="57">
        <v>43100</v>
      </c>
      <c r="H52" s="76">
        <v>5600</v>
      </c>
      <c r="I52" s="76">
        <v>40692.729999999996</v>
      </c>
      <c r="J52" s="57">
        <v>949.54000000000008</v>
      </c>
      <c r="K52" s="76">
        <f t="shared" si="16"/>
        <v>2400.1699999999983</v>
      </c>
      <c r="L52" s="76">
        <f t="shared" si="9"/>
        <v>-2407.2700000000041</v>
      </c>
      <c r="M52" s="57">
        <f t="shared" si="17"/>
        <v>-25778.070000000007</v>
      </c>
      <c r="N52" s="76">
        <f t="shared" si="18"/>
        <v>-4650.46</v>
      </c>
      <c r="O52" s="60">
        <f t="shared" si="12"/>
        <v>1.0626797999402495</v>
      </c>
      <c r="P52" s="77">
        <f t="shared" si="13"/>
        <v>0.16956071428571429</v>
      </c>
      <c r="Q52" s="60">
        <f t="shared" si="14"/>
        <v>0.9441468677494198</v>
      </c>
      <c r="R52" s="78">
        <f t="shared" si="15"/>
        <v>0.61218956293590565</v>
      </c>
      <c r="S52" s="1"/>
      <c r="T52" s="1"/>
      <c r="U52" s="1"/>
      <c r="V52" s="1"/>
      <c r="W52" s="1"/>
      <c r="X52" s="1"/>
      <c r="Y52" s="1"/>
    </row>
    <row r="53" ht="17.25">
      <c r="A53" s="98"/>
      <c r="B53" s="80"/>
      <c r="C53" s="62" t="s">
        <v>114</v>
      </c>
      <c r="D53" s="100" t="s">
        <v>115</v>
      </c>
      <c r="E53" s="57">
        <v>6179.6099999999997</v>
      </c>
      <c r="F53" s="57">
        <v>0</v>
      </c>
      <c r="G53" s="56">
        <v>0</v>
      </c>
      <c r="H53" s="57">
        <v>0</v>
      </c>
      <c r="I53" s="56">
        <v>2923.3400000000001</v>
      </c>
      <c r="J53" s="56">
        <v>0</v>
      </c>
      <c r="K53" s="57">
        <f t="shared" si="16"/>
        <v>-3256.2699999999995</v>
      </c>
      <c r="L53" s="56">
        <f t="shared" si="9"/>
        <v>2923.3400000000001</v>
      </c>
      <c r="M53" s="56">
        <f t="shared" si="17"/>
        <v>2923.3400000000001</v>
      </c>
      <c r="N53" s="57">
        <f t="shared" si="18"/>
        <v>0</v>
      </c>
      <c r="O53" s="59">
        <f t="shared" si="12"/>
        <v>0.47306221590035624</v>
      </c>
      <c r="P53" s="60" t="str">
        <f t="shared" si="13"/>
        <v/>
      </c>
      <c r="Q53" s="59" t="str">
        <f t="shared" si="14"/>
        <v/>
      </c>
      <c r="R53" s="83" t="str">
        <f t="shared" si="15"/>
        <v/>
      </c>
      <c r="S53" s="1"/>
      <c r="T53" s="1"/>
      <c r="U53" s="1"/>
      <c r="V53" s="1"/>
      <c r="W53" s="1"/>
      <c r="X53" s="1"/>
      <c r="Y53" s="1"/>
    </row>
    <row r="54" s="86" customFormat="1" ht="17.25">
      <c r="A54" s="131"/>
      <c r="B54" s="88"/>
      <c r="C54" s="89"/>
      <c r="D54" s="90" t="s">
        <v>56</v>
      </c>
      <c r="E54" s="91">
        <f>SUM(E52:E53)</f>
        <v>44472.169999999998</v>
      </c>
      <c r="F54" s="91">
        <f>SUM(F52:F53)</f>
        <v>66470.800000000003</v>
      </c>
      <c r="G54" s="91">
        <f>SUM(G52:G53)</f>
        <v>43100</v>
      </c>
      <c r="H54" s="91">
        <f>SUM(H52:H53)</f>
        <v>5600</v>
      </c>
      <c r="I54" s="91">
        <f>SUM(I52:I53)</f>
        <v>43616.069999999992</v>
      </c>
      <c r="J54" s="91">
        <f>SUM(J52:J53)</f>
        <v>949.54000000000008</v>
      </c>
      <c r="K54" s="91">
        <f t="shared" si="16"/>
        <v>-856.10000000000582</v>
      </c>
      <c r="L54" s="91">
        <f t="shared" si="9"/>
        <v>516.06999999999243</v>
      </c>
      <c r="M54" s="91">
        <f t="shared" si="17"/>
        <v>-22854.73000000001</v>
      </c>
      <c r="N54" s="91">
        <f t="shared" si="18"/>
        <v>-4650.46</v>
      </c>
      <c r="O54" s="92">
        <f t="shared" si="12"/>
        <v>0.98074975878172788</v>
      </c>
      <c r="P54" s="92">
        <f t="shared" si="13"/>
        <v>0.16956071428571429</v>
      </c>
      <c r="Q54" s="92">
        <f t="shared" si="14"/>
        <v>1.011973781902552</v>
      </c>
      <c r="R54" s="93">
        <f t="shared" si="15"/>
        <v>0.65616887415225922</v>
      </c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</row>
    <row r="55" ht="17.25">
      <c r="A55" s="72" t="s">
        <v>116</v>
      </c>
      <c r="B55" s="73" t="s">
        <v>117</v>
      </c>
      <c r="C55" s="103" t="s">
        <v>118</v>
      </c>
      <c r="D55" s="100" t="s">
        <v>119</v>
      </c>
      <c r="E55" s="57">
        <v>21598.59</v>
      </c>
      <c r="F55" s="57">
        <v>51086</v>
      </c>
      <c r="G55" s="76">
        <v>39597.199999999997</v>
      </c>
      <c r="H55" s="57">
        <v>352.80000000000001</v>
      </c>
      <c r="I55" s="76">
        <v>48806.480000000003</v>
      </c>
      <c r="J55" s="57">
        <v>64.650000000000006</v>
      </c>
      <c r="K55" s="76">
        <f t="shared" si="16"/>
        <v>27207.890000000003</v>
      </c>
      <c r="L55" s="76">
        <f t="shared" si="9"/>
        <v>9209.2800000000061</v>
      </c>
      <c r="M55" s="57">
        <f t="shared" si="17"/>
        <v>-2279.5199999999968</v>
      </c>
      <c r="N55" s="76">
        <f t="shared" si="18"/>
        <v>-288.14999999999998</v>
      </c>
      <c r="O55" s="132">
        <f t="shared" si="12"/>
        <v>2.259706767895497</v>
      </c>
      <c r="P55" s="133">
        <f t="shared" si="13"/>
        <v>0.18324829931972791</v>
      </c>
      <c r="Q55" s="132">
        <f t="shared" si="14"/>
        <v>1.23257402038528</v>
      </c>
      <c r="R55" s="78">
        <f t="shared" si="15"/>
        <v>0.9553787730493678</v>
      </c>
      <c r="S55" s="1"/>
      <c r="T55" s="1"/>
      <c r="U55" s="1"/>
      <c r="V55" s="1"/>
      <c r="W55" s="1"/>
      <c r="X55" s="1"/>
      <c r="Y55" s="1"/>
    </row>
    <row r="56" ht="17.25">
      <c r="A56" s="79"/>
      <c r="B56" s="80"/>
      <c r="C56" s="54" t="s">
        <v>120</v>
      </c>
      <c r="D56" s="84" t="s">
        <v>121</v>
      </c>
      <c r="E56" s="85">
        <v>35971.830000000002</v>
      </c>
      <c r="F56" s="85">
        <v>50550.300000000003</v>
      </c>
      <c r="G56" s="57">
        <v>15500</v>
      </c>
      <c r="H56" s="56">
        <v>4200</v>
      </c>
      <c r="I56" s="57">
        <v>68772.029999999999</v>
      </c>
      <c r="J56" s="56">
        <v>3606.8400000000001</v>
      </c>
      <c r="K56" s="57">
        <f t="shared" si="16"/>
        <v>32800.199999999997</v>
      </c>
      <c r="L56" s="56">
        <f t="shared" si="9"/>
        <v>53272.029999999999</v>
      </c>
      <c r="M56" s="56">
        <f t="shared" si="17"/>
        <v>18221.729999999996</v>
      </c>
      <c r="N56" s="57">
        <f t="shared" si="18"/>
        <v>-593.15999999999985</v>
      </c>
      <c r="O56" s="134">
        <f t="shared" si="12"/>
        <v>1.9118301737776475</v>
      </c>
      <c r="P56" s="134">
        <f t="shared" si="13"/>
        <v>0.85877142857142863</v>
      </c>
      <c r="Q56" s="133">
        <f t="shared" si="14"/>
        <v>4.4369051612903228</v>
      </c>
      <c r="R56" s="83">
        <f t="shared" si="15"/>
        <v>1.3604672969299885</v>
      </c>
      <c r="S56" s="1"/>
      <c r="T56" s="1"/>
      <c r="U56" s="1"/>
      <c r="V56" s="1"/>
      <c r="W56" s="1"/>
      <c r="X56" s="1"/>
      <c r="Y56" s="1"/>
    </row>
    <row r="57" s="86" customFormat="1" ht="17.25">
      <c r="A57" s="87"/>
      <c r="B57" s="88"/>
      <c r="C57" s="89"/>
      <c r="D57" s="90" t="s">
        <v>56</v>
      </c>
      <c r="E57" s="91">
        <f>SUM(E55:E56)</f>
        <v>57570.419999999998</v>
      </c>
      <c r="F57" s="91">
        <f>SUM(F55:F56)</f>
        <v>101636.3</v>
      </c>
      <c r="G57" s="91">
        <f>SUM(G55:G56)</f>
        <v>55097.199999999997</v>
      </c>
      <c r="H57" s="91">
        <f>SUM(H55:H56)</f>
        <v>4552.8000000000002</v>
      </c>
      <c r="I57" s="91">
        <f>SUM(I55:I56)</f>
        <v>117578.51000000001</v>
      </c>
      <c r="J57" s="91">
        <f>SUM(J55:J56)</f>
        <v>3671.4900000000002</v>
      </c>
      <c r="K57" s="91">
        <f t="shared" si="16"/>
        <v>60008.090000000011</v>
      </c>
      <c r="L57" s="91">
        <f t="shared" si="9"/>
        <v>62481.310000000012</v>
      </c>
      <c r="M57" s="91">
        <f t="shared" si="17"/>
        <v>15942.210000000006</v>
      </c>
      <c r="N57" s="91">
        <f t="shared" si="18"/>
        <v>-881.30999999999995</v>
      </c>
      <c r="O57" s="92">
        <f t="shared" si="12"/>
        <v>2.0423424043111029</v>
      </c>
      <c r="P57" s="92">
        <f t="shared" si="13"/>
        <v>0.80642461781760677</v>
      </c>
      <c r="Q57" s="92">
        <f t="shared" si="14"/>
        <v>2.1340196961007094</v>
      </c>
      <c r="R57" s="93">
        <f t="shared" si="15"/>
        <v>1.1568554738808872</v>
      </c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  <row r="58" ht="17.25">
      <c r="A58" s="135"/>
      <c r="B58" s="124" t="s">
        <v>122</v>
      </c>
      <c r="C58" s="54" t="s">
        <v>123</v>
      </c>
      <c r="D58" s="136" t="s">
        <v>124</v>
      </c>
      <c r="E58" s="76">
        <v>226.50999999999999</v>
      </c>
      <c r="F58" s="76">
        <v>30.699999999999999</v>
      </c>
      <c r="G58" s="57">
        <v>30.699999999999999</v>
      </c>
      <c r="H58" s="76">
        <v>0</v>
      </c>
      <c r="I58" s="57">
        <v>2703.1100000000001</v>
      </c>
      <c r="J58" s="76">
        <v>238.55000000000001</v>
      </c>
      <c r="K58" s="57">
        <f t="shared" si="16"/>
        <v>2476.6000000000004</v>
      </c>
      <c r="L58" s="76">
        <f t="shared" si="9"/>
        <v>2672.4100000000003</v>
      </c>
      <c r="M58" s="57">
        <f t="shared" si="17"/>
        <v>2672.4100000000003</v>
      </c>
      <c r="N58" s="76">
        <f t="shared" si="18"/>
        <v>238.55000000000001</v>
      </c>
      <c r="O58" s="77">
        <f t="shared" si="12"/>
        <v>11.933733609995144</v>
      </c>
      <c r="P58" s="60" t="str">
        <f t="shared" si="13"/>
        <v/>
      </c>
      <c r="Q58" s="77">
        <f t="shared" si="14"/>
        <v>88.049185667752454</v>
      </c>
      <c r="R58" s="78">
        <f t="shared" si="15"/>
        <v>88.049185667752454</v>
      </c>
      <c r="S58" s="1"/>
      <c r="T58" s="1"/>
      <c r="U58" s="1"/>
      <c r="V58" s="1"/>
      <c r="W58" s="1"/>
      <c r="X58" s="1"/>
      <c r="Y58" s="1"/>
    </row>
    <row r="59" ht="17.25">
      <c r="A59" s="98"/>
      <c r="B59" s="125"/>
      <c r="C59" s="62" t="s">
        <v>88</v>
      </c>
      <c r="D59" s="81" t="s">
        <v>125</v>
      </c>
      <c r="E59" s="82">
        <v>639.22000000000025</v>
      </c>
      <c r="F59" s="82">
        <v>26</v>
      </c>
      <c r="G59" s="82">
        <v>26</v>
      </c>
      <c r="H59" s="82">
        <v>0</v>
      </c>
      <c r="I59" s="56">
        <v>1692.9300000000005</v>
      </c>
      <c r="J59" s="57">
        <v>14.84</v>
      </c>
      <c r="K59" s="56">
        <f t="shared" si="16"/>
        <v>1053.7100000000003</v>
      </c>
      <c r="L59" s="57">
        <f t="shared" si="9"/>
        <v>1666.9300000000005</v>
      </c>
      <c r="M59" s="56">
        <f t="shared" si="17"/>
        <v>1666.9300000000005</v>
      </c>
      <c r="N59" s="57">
        <f t="shared" si="18"/>
        <v>14.84</v>
      </c>
      <c r="O59" s="59">
        <f t="shared" si="12"/>
        <v>2.6484309001595694</v>
      </c>
      <c r="P59" s="59" t="str">
        <f t="shared" si="13"/>
        <v/>
      </c>
      <c r="Q59" s="60">
        <f t="shared" si="14"/>
        <v>65.112692307692328</v>
      </c>
      <c r="R59" s="137">
        <f t="shared" si="15"/>
        <v>65.112692307692328</v>
      </c>
      <c r="S59" s="1"/>
      <c r="T59" s="1"/>
      <c r="U59" s="1"/>
      <c r="V59" s="1"/>
      <c r="W59" s="1"/>
      <c r="X59" s="1"/>
      <c r="Y59" s="1"/>
    </row>
    <row r="60" ht="17.25">
      <c r="A60" s="98"/>
      <c r="B60" s="125"/>
      <c r="C60" s="54" t="s">
        <v>52</v>
      </c>
      <c r="D60" s="81" t="s">
        <v>53</v>
      </c>
      <c r="E60" s="56">
        <v>352.19999999999999</v>
      </c>
      <c r="F60" s="56">
        <v>371</v>
      </c>
      <c r="G60" s="56">
        <v>371</v>
      </c>
      <c r="H60" s="56">
        <v>0</v>
      </c>
      <c r="I60" s="57">
        <v>0</v>
      </c>
      <c r="J60" s="56">
        <v>0</v>
      </c>
      <c r="K60" s="57">
        <f t="shared" si="16"/>
        <v>-352.19999999999999</v>
      </c>
      <c r="L60" s="56">
        <f t="shared" si="9"/>
        <v>-371</v>
      </c>
      <c r="M60" s="57">
        <f t="shared" si="17"/>
        <v>-371</v>
      </c>
      <c r="N60" s="56">
        <f t="shared" si="18"/>
        <v>0</v>
      </c>
      <c r="O60" s="60">
        <f t="shared" si="12"/>
        <v>0</v>
      </c>
      <c r="P60" s="59" t="str">
        <f t="shared" si="13"/>
        <v/>
      </c>
      <c r="Q60" s="59">
        <f t="shared" si="14"/>
        <v>0</v>
      </c>
      <c r="R60" s="83">
        <f t="shared" si="15"/>
        <v>0</v>
      </c>
      <c r="S60" s="1"/>
      <c r="T60" s="1"/>
      <c r="U60" s="1"/>
      <c r="V60" s="1"/>
      <c r="W60" s="1"/>
      <c r="X60" s="1"/>
      <c r="Y60" s="1"/>
    </row>
    <row r="61" ht="34.5">
      <c r="A61" s="98"/>
      <c r="B61" s="125"/>
      <c r="C61" s="62" t="s">
        <v>126</v>
      </c>
      <c r="D61" s="81" t="s">
        <v>127</v>
      </c>
      <c r="E61" s="56">
        <v>59239.369999999537</v>
      </c>
      <c r="F61" s="56">
        <v>55221.100000001301</v>
      </c>
      <c r="G61" s="56">
        <v>42171.5</v>
      </c>
      <c r="H61" s="56">
        <v>3043.7000000000116</v>
      </c>
      <c r="I61" s="56">
        <v>54057.560000000005</v>
      </c>
      <c r="J61" s="57">
        <v>388.76999999999998</v>
      </c>
      <c r="K61" s="56">
        <f t="shared" si="16"/>
        <v>-5181.809999999532</v>
      </c>
      <c r="L61" s="57">
        <f t="shared" si="9"/>
        <v>11886.060000000005</v>
      </c>
      <c r="M61" s="56">
        <f t="shared" si="17"/>
        <v>-1163.540000001296</v>
      </c>
      <c r="N61" s="57">
        <f t="shared" si="18"/>
        <v>-2654.9300000000117</v>
      </c>
      <c r="O61" s="59">
        <f t="shared" si="12"/>
        <v>0.91252759777830905</v>
      </c>
      <c r="P61" s="60">
        <f t="shared" si="13"/>
        <v>0.12772940828596724</v>
      </c>
      <c r="Q61" s="59">
        <f t="shared" si="14"/>
        <v>1.2818505388710386</v>
      </c>
      <c r="R61" s="83">
        <f t="shared" si="15"/>
        <v>0.97892943096024398</v>
      </c>
      <c r="S61" s="1"/>
      <c r="T61" s="1"/>
      <c r="U61" s="1"/>
      <c r="V61" s="1"/>
      <c r="W61" s="1"/>
      <c r="X61" s="1"/>
      <c r="Y61" s="1"/>
    </row>
    <row r="62" ht="17.25">
      <c r="A62" s="98"/>
      <c r="B62" s="125"/>
      <c r="C62" s="54" t="s">
        <v>54</v>
      </c>
      <c r="D62" s="81" t="s">
        <v>55</v>
      </c>
      <c r="E62" s="56">
        <v>81949.349999999991</v>
      </c>
      <c r="F62" s="56">
        <v>213281.60000000001</v>
      </c>
      <c r="G62" s="56">
        <v>100826.60000000001</v>
      </c>
      <c r="H62" s="56">
        <v>27128.5</v>
      </c>
      <c r="I62" s="57">
        <v>115657.33</v>
      </c>
      <c r="J62" s="56">
        <v>3096.2199999999998</v>
      </c>
      <c r="K62" s="57">
        <f t="shared" si="16"/>
        <v>33707.98000000001</v>
      </c>
      <c r="L62" s="56">
        <f t="shared" si="9"/>
        <v>14830.729999999996</v>
      </c>
      <c r="M62" s="57">
        <f t="shared" si="17"/>
        <v>-97624.270000000004</v>
      </c>
      <c r="N62" s="56">
        <f t="shared" si="18"/>
        <v>-24032.279999999999</v>
      </c>
      <c r="O62" s="60">
        <f t="shared" si="12"/>
        <v>1.4113269964923458</v>
      </c>
      <c r="P62" s="59">
        <f t="shared" si="13"/>
        <v>0.11413163278470979</v>
      </c>
      <c r="Q62" s="60">
        <f t="shared" si="14"/>
        <v>1.1470914421392766</v>
      </c>
      <c r="R62" s="83">
        <f t="shared" si="15"/>
        <v>0.54227523611975903</v>
      </c>
      <c r="S62" s="1"/>
      <c r="T62" s="1"/>
      <c r="U62" s="1"/>
      <c r="V62" s="1"/>
      <c r="W62" s="1"/>
      <c r="X62" s="1"/>
      <c r="Y62" s="1"/>
    </row>
    <row r="63" ht="17.25">
      <c r="A63" s="98"/>
      <c r="B63" s="125"/>
      <c r="C63" s="62" t="s">
        <v>128</v>
      </c>
      <c r="D63" s="81" t="s">
        <v>129</v>
      </c>
      <c r="E63" s="56">
        <v>-248.88</v>
      </c>
      <c r="F63" s="56">
        <v>0</v>
      </c>
      <c r="G63" s="56">
        <v>0</v>
      </c>
      <c r="H63" s="56">
        <v>0</v>
      </c>
      <c r="I63" s="56">
        <v>461.27000000000004</v>
      </c>
      <c r="J63" s="57">
        <v>362.35000000000002</v>
      </c>
      <c r="K63" s="56">
        <f t="shared" si="16"/>
        <v>710.15000000000009</v>
      </c>
      <c r="L63" s="57">
        <f t="shared" si="9"/>
        <v>461.27000000000004</v>
      </c>
      <c r="M63" s="56">
        <f t="shared" si="17"/>
        <v>461.27000000000004</v>
      </c>
      <c r="N63" s="57">
        <f t="shared" si="18"/>
        <v>362.35000000000002</v>
      </c>
      <c r="O63" s="59">
        <f t="shared" si="12"/>
        <v>-1.8533831565413053</v>
      </c>
      <c r="P63" s="60" t="str">
        <f t="shared" si="13"/>
        <v/>
      </c>
      <c r="Q63" s="59" t="str">
        <f t="shared" si="14"/>
        <v/>
      </c>
      <c r="R63" s="83" t="str">
        <f t="shared" si="15"/>
        <v/>
      </c>
      <c r="S63" s="1"/>
      <c r="T63" s="1"/>
      <c r="U63" s="1"/>
      <c r="V63" s="1"/>
      <c r="W63" s="1"/>
      <c r="X63" s="1"/>
      <c r="Y63" s="1"/>
    </row>
    <row r="64" ht="17.25">
      <c r="A64" s="98"/>
      <c r="B64" s="125"/>
      <c r="C64" s="54" t="s">
        <v>130</v>
      </c>
      <c r="D64" s="81" t="s">
        <v>131</v>
      </c>
      <c r="E64" s="56">
        <f>2369.83+28.56</f>
        <v>2398.3899999999999</v>
      </c>
      <c r="F64" s="56">
        <v>38614.970000000001</v>
      </c>
      <c r="G64" s="56">
        <v>38614.970000000001</v>
      </c>
      <c r="H64" s="56">
        <v>0</v>
      </c>
      <c r="I64" s="57">
        <v>40398.760000000002</v>
      </c>
      <c r="J64" s="56">
        <v>90.490000000000009</v>
      </c>
      <c r="K64" s="57">
        <f t="shared" si="16"/>
        <v>38000.370000000003</v>
      </c>
      <c r="L64" s="56">
        <f t="shared" si="9"/>
        <v>1783.7900000000009</v>
      </c>
      <c r="M64" s="57">
        <f t="shared" si="17"/>
        <v>1783.7900000000009</v>
      </c>
      <c r="N64" s="56">
        <f t="shared" si="18"/>
        <v>90.490000000000009</v>
      </c>
      <c r="O64" s="60">
        <f t="shared" si="12"/>
        <v>16.844116261325308</v>
      </c>
      <c r="P64" s="59" t="str">
        <f t="shared" si="13"/>
        <v/>
      </c>
      <c r="Q64" s="60">
        <f t="shared" si="14"/>
        <v>1.0461942609304111</v>
      </c>
      <c r="R64" s="83">
        <f t="shared" si="15"/>
        <v>1.0461942609304111</v>
      </c>
      <c r="S64" s="1"/>
      <c r="T64" s="1"/>
      <c r="U64" s="1"/>
      <c r="V64" s="1"/>
      <c r="W64" s="1"/>
      <c r="X64" s="1"/>
      <c r="Y64" s="1"/>
    </row>
    <row r="65" ht="22.5">
      <c r="A65" s="98"/>
      <c r="B65" s="125"/>
      <c r="C65" s="62" t="s">
        <v>132</v>
      </c>
      <c r="D65" s="100" t="s">
        <v>133</v>
      </c>
      <c r="E65" s="56">
        <v>596.57000000000005</v>
      </c>
      <c r="F65" s="56">
        <v>0</v>
      </c>
      <c r="G65" s="56">
        <v>0</v>
      </c>
      <c r="H65" s="56">
        <v>0</v>
      </c>
      <c r="I65" s="56">
        <v>5852.1199999999999</v>
      </c>
      <c r="J65" s="57">
        <v>0</v>
      </c>
      <c r="K65" s="56">
        <f t="shared" si="16"/>
        <v>5255.5500000000002</v>
      </c>
      <c r="L65" s="57">
        <f t="shared" si="9"/>
        <v>5852.1199999999999</v>
      </c>
      <c r="M65" s="56">
        <f t="shared" si="17"/>
        <v>5852.1199999999999</v>
      </c>
      <c r="N65" s="57">
        <f t="shared" si="18"/>
        <v>0</v>
      </c>
      <c r="O65" s="59">
        <f t="shared" si="12"/>
        <v>9.8096116130546278</v>
      </c>
      <c r="P65" s="60" t="str">
        <f t="shared" si="13"/>
        <v/>
      </c>
      <c r="Q65" s="59" t="str">
        <f t="shared" si="14"/>
        <v/>
      </c>
      <c r="R65" s="83" t="str">
        <f t="shared" si="15"/>
        <v/>
      </c>
      <c r="S65" s="1"/>
      <c r="T65" s="1"/>
      <c r="U65" s="1"/>
      <c r="V65" s="1"/>
      <c r="W65" s="1"/>
      <c r="X65" s="1"/>
      <c r="Y65" s="1"/>
    </row>
    <row r="66" s="86" customFormat="1" ht="15">
      <c r="A66" s="131"/>
      <c r="B66" s="138"/>
      <c r="C66" s="89"/>
      <c r="D66" s="90" t="s">
        <v>56</v>
      </c>
      <c r="E66" s="91">
        <f>SUM(E58:E65)</f>
        <v>145152.72999999954</v>
      </c>
      <c r="F66" s="91">
        <f>SUM(F58:F65)</f>
        <v>307545.37000000128</v>
      </c>
      <c r="G66" s="91">
        <f>SUM(G58:G65)</f>
        <v>182040.76999999999</v>
      </c>
      <c r="H66" s="91">
        <f>SUM(H58:H65)</f>
        <v>30172.200000000012</v>
      </c>
      <c r="I66" s="91">
        <f>SUM(I58:I65)</f>
        <v>220823.07999999999</v>
      </c>
      <c r="J66" s="91">
        <f>SUM(J58:J65)</f>
        <v>4191.2199999999993</v>
      </c>
      <c r="K66" s="91">
        <f t="shared" si="16"/>
        <v>75670.350000000442</v>
      </c>
      <c r="L66" s="91">
        <f t="shared" si="9"/>
        <v>38782.309999999998</v>
      </c>
      <c r="M66" s="91">
        <f t="shared" si="17"/>
        <v>-86722.290000001289</v>
      </c>
      <c r="N66" s="91">
        <f t="shared" si="18"/>
        <v>-25980.98000000001</v>
      </c>
      <c r="O66" s="92">
        <f t="shared" si="12"/>
        <v>1.5213153758802931</v>
      </c>
      <c r="P66" s="92">
        <f t="shared" si="13"/>
        <v>0.13890998999078613</v>
      </c>
      <c r="Q66" s="92">
        <f t="shared" si="14"/>
        <v>1.2130418916597638</v>
      </c>
      <c r="R66" s="93">
        <f t="shared" si="15"/>
        <v>0.71801789765197599</v>
      </c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</row>
    <row r="67" s="43" customFormat="1" ht="42" customHeight="1">
      <c r="A67" s="139"/>
      <c r="B67" s="140" t="s">
        <v>134</v>
      </c>
      <c r="C67" s="141"/>
      <c r="D67" s="142"/>
      <c r="E67" s="143">
        <f>E5+E17</f>
        <v>17155219.877611943</v>
      </c>
      <c r="F67" s="143">
        <f>F5+F17</f>
        <v>35893709.970000006</v>
      </c>
      <c r="G67" s="143">
        <f>G5+G17</f>
        <v>20920619.27</v>
      </c>
      <c r="H67" s="143">
        <f>H5+H17</f>
        <v>2623552.9000000004</v>
      </c>
      <c r="I67" s="143">
        <f>I5+I17</f>
        <v>18387518.93</v>
      </c>
      <c r="J67" s="143">
        <f>J5+J17</f>
        <v>594159.30000000005</v>
      </c>
      <c r="K67" s="143">
        <f t="shared" si="16"/>
        <v>1232299.0523880571</v>
      </c>
      <c r="L67" s="143">
        <f t="shared" si="9"/>
        <v>-2533100.3399999999</v>
      </c>
      <c r="M67" s="143">
        <f t="shared" si="17"/>
        <v>-17506191.040000007</v>
      </c>
      <c r="N67" s="143">
        <f t="shared" si="18"/>
        <v>-2029393.6000000003</v>
      </c>
      <c r="O67" s="144">
        <f t="shared" si="12"/>
        <v>1.0718323088354142</v>
      </c>
      <c r="P67" s="144">
        <f t="shared" si="13"/>
        <v>0.2264712482069639</v>
      </c>
      <c r="Q67" s="144">
        <f t="shared" si="14"/>
        <v>0.87891848193841726</v>
      </c>
      <c r="R67" s="145">
        <f t="shared" si="15"/>
        <v>0.51227691273396658</v>
      </c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</row>
    <row r="68" s="43" customFormat="1" ht="21.75" customHeight="1">
      <c r="A68" s="146"/>
      <c r="B68" s="147" t="s">
        <v>135</v>
      </c>
      <c r="C68" s="148"/>
      <c r="D68" s="149"/>
      <c r="E68" s="150">
        <f>SUM(E69:E77)</f>
        <v>16314551.18</v>
      </c>
      <c r="F68" s="150">
        <f>SUM(F69:F77)</f>
        <v>26955263.300000001</v>
      </c>
      <c r="G68" s="151">
        <f>SUM(G69:G77)</f>
        <v>15619106.849999998</v>
      </c>
      <c r="H68" s="150">
        <f>SUM(H69:H77)</f>
        <v>891461.5</v>
      </c>
      <c r="I68" s="150">
        <f>SUM(I69:I77)</f>
        <v>15536565.659999998</v>
      </c>
      <c r="J68" s="150">
        <f>SUM(J69:J77)</f>
        <v>885320.63</v>
      </c>
      <c r="K68" s="151">
        <f t="shared" si="16"/>
        <v>-777985.52000000142</v>
      </c>
      <c r="L68" s="150">
        <f t="shared" si="9"/>
        <v>-82541.189999999478</v>
      </c>
      <c r="M68" s="151">
        <f t="shared" si="17"/>
        <v>-11418697.640000002</v>
      </c>
      <c r="N68" s="150">
        <f t="shared" si="18"/>
        <v>-6140.8699999999953</v>
      </c>
      <c r="O68" s="50">
        <f t="shared" si="12"/>
        <v>0.95231339732142106</v>
      </c>
      <c r="P68" s="152">
        <f t="shared" si="13"/>
        <v>0.99311145798220113</v>
      </c>
      <c r="Q68" s="50">
        <f t="shared" si="14"/>
        <v>0.99471537068075055</v>
      </c>
      <c r="R68" s="153">
        <f t="shared" si="15"/>
        <v>0.57638337593237299</v>
      </c>
      <c r="S68" s="43"/>
      <c r="T68" s="43"/>
      <c r="U68" s="43"/>
      <c r="V68" s="43"/>
      <c r="W68" s="43"/>
      <c r="X68" s="43"/>
      <c r="Y68" s="43"/>
    </row>
    <row r="69" ht="22.5">
      <c r="A69" s="52"/>
      <c r="B69" s="154"/>
      <c r="C69" s="62" t="s">
        <v>136</v>
      </c>
      <c r="D69" s="155" t="s">
        <v>137</v>
      </c>
      <c r="E69" s="56">
        <v>217715.60000000001</v>
      </c>
      <c r="F69" s="156">
        <v>449533.20000000001</v>
      </c>
      <c r="G69" s="156">
        <v>374431.40000000002</v>
      </c>
      <c r="H69" s="156">
        <v>75101.800000000003</v>
      </c>
      <c r="I69" s="56">
        <v>418867.5</v>
      </c>
      <c r="J69" s="57">
        <v>119537.89999999999</v>
      </c>
      <c r="K69" s="56">
        <f t="shared" si="16"/>
        <v>201151.89999999999</v>
      </c>
      <c r="L69" s="57">
        <f t="shared" si="9"/>
        <v>44436.099999999977</v>
      </c>
      <c r="M69" s="56">
        <f t="shared" si="17"/>
        <v>-30665.700000000012</v>
      </c>
      <c r="N69" s="57">
        <f t="shared" si="18"/>
        <v>44436.099999999991</v>
      </c>
      <c r="O69" s="59">
        <f t="shared" si="12"/>
        <v>1.9239204723960983</v>
      </c>
      <c r="P69" s="60">
        <f t="shared" si="13"/>
        <v>1.591678228750842</v>
      </c>
      <c r="Q69" s="59">
        <f t="shared" si="14"/>
        <v>1.1186762114502149</v>
      </c>
      <c r="R69" s="59">
        <f t="shared" si="15"/>
        <v>0.93178323647730577</v>
      </c>
      <c r="S69" s="1"/>
      <c r="T69" s="1"/>
      <c r="U69" s="1"/>
      <c r="V69" s="1"/>
      <c r="W69" s="1"/>
      <c r="X69" s="1"/>
      <c r="Y69" s="1"/>
    </row>
    <row r="70" ht="18" customHeight="1">
      <c r="A70" s="61"/>
      <c r="B70" s="157"/>
      <c r="C70" s="54" t="s">
        <v>138</v>
      </c>
      <c r="D70" s="158" t="s">
        <v>139</v>
      </c>
      <c r="E70" s="159">
        <v>3522625.7599999998</v>
      </c>
      <c r="F70" s="56">
        <v>6788269.4100000001</v>
      </c>
      <c r="G70" s="56">
        <v>2181155.52</v>
      </c>
      <c r="H70" s="56">
        <v>88806.360000000001</v>
      </c>
      <c r="I70" s="57">
        <v>2149715.3300000001</v>
      </c>
      <c r="J70" s="56">
        <v>88806.360000000001</v>
      </c>
      <c r="K70" s="57">
        <f t="shared" si="16"/>
        <v>-1372910.4299999997</v>
      </c>
      <c r="L70" s="56">
        <f t="shared" si="9"/>
        <v>-31440.189999999944</v>
      </c>
      <c r="M70" s="57">
        <f t="shared" si="17"/>
        <v>-4638554.0800000001</v>
      </c>
      <c r="N70" s="56">
        <f t="shared" si="18"/>
        <v>0</v>
      </c>
      <c r="O70" s="60">
        <f t="shared" si="12"/>
        <v>0.6102593566453679</v>
      </c>
      <c r="P70" s="59">
        <f t="shared" si="13"/>
        <v>1</v>
      </c>
      <c r="Q70" s="60">
        <f t="shared" si="14"/>
        <v>0.98558553495534329</v>
      </c>
      <c r="R70" s="59">
        <f t="shared" si="15"/>
        <v>0.31668090939837934</v>
      </c>
      <c r="S70" s="1"/>
      <c r="T70" s="1"/>
      <c r="U70" s="1"/>
      <c r="V70" s="1"/>
      <c r="W70" s="1"/>
      <c r="X70" s="1"/>
      <c r="Y70" s="1"/>
    </row>
    <row r="71" ht="16.5" customHeight="1">
      <c r="A71" s="61"/>
      <c r="B71" s="157"/>
      <c r="C71" s="62" t="s">
        <v>140</v>
      </c>
      <c r="D71" s="158" t="s">
        <v>141</v>
      </c>
      <c r="E71" s="159">
        <v>9249768.5999999996</v>
      </c>
      <c r="F71" s="56">
        <v>16450215.560000001</v>
      </c>
      <c r="G71" s="56">
        <v>10724899.029999999</v>
      </c>
      <c r="H71" s="56">
        <v>674693.10999999999</v>
      </c>
      <c r="I71" s="85">
        <f>10724357.59+541.44</f>
        <v>10724899.029999999</v>
      </c>
      <c r="J71" s="58">
        <f>674151.67+541.44</f>
        <v>674693.10999999999</v>
      </c>
      <c r="K71" s="56">
        <f t="shared" si="16"/>
        <v>1475130.4299999997</v>
      </c>
      <c r="L71" s="57">
        <f t="shared" si="9"/>
        <v>0</v>
      </c>
      <c r="M71" s="56">
        <f t="shared" si="17"/>
        <v>-5725316.5300000012</v>
      </c>
      <c r="N71" s="57">
        <f t="shared" si="18"/>
        <v>0</v>
      </c>
      <c r="O71" s="59">
        <f t="shared" si="12"/>
        <v>1.1594775495248606</v>
      </c>
      <c r="P71" s="60">
        <f t="shared" si="13"/>
        <v>1</v>
      </c>
      <c r="Q71" s="59">
        <f t="shared" si="14"/>
        <v>1</v>
      </c>
      <c r="R71" s="59">
        <f t="shared" si="15"/>
        <v>0.65196100263138435</v>
      </c>
      <c r="S71" s="1"/>
      <c r="T71" s="1"/>
      <c r="U71" s="1"/>
      <c r="V71" s="1"/>
      <c r="W71" s="1"/>
      <c r="X71" s="1"/>
      <c r="Y71" s="1"/>
    </row>
    <row r="72" ht="22.5">
      <c r="A72" s="61"/>
      <c r="B72" s="157"/>
      <c r="C72" s="54" t="s">
        <v>142</v>
      </c>
      <c r="D72" s="160" t="s">
        <v>143</v>
      </c>
      <c r="E72" s="159">
        <v>2441605.5299999998</v>
      </c>
      <c r="F72" s="56">
        <v>3215764.23</v>
      </c>
      <c r="G72" s="56">
        <v>2287140</v>
      </c>
      <c r="H72" s="56">
        <v>52860.230000000003</v>
      </c>
      <c r="I72" s="57">
        <v>2235022.1699999999</v>
      </c>
      <c r="J72" s="56">
        <v>2197.2399999999998</v>
      </c>
      <c r="K72" s="57">
        <f t="shared" si="16"/>
        <v>-206583.35999999987</v>
      </c>
      <c r="L72" s="56">
        <f t="shared" si="9"/>
        <v>-52117.830000000075</v>
      </c>
      <c r="M72" s="57">
        <f t="shared" si="17"/>
        <v>-980742.06000000006</v>
      </c>
      <c r="N72" s="56">
        <f t="shared" si="18"/>
        <v>-50662.990000000005</v>
      </c>
      <c r="O72" s="60">
        <f t="shared" si="12"/>
        <v>0.91539036201314639</v>
      </c>
      <c r="P72" s="59">
        <f t="shared" si="13"/>
        <v>0.041566977669223147</v>
      </c>
      <c r="Q72" s="60">
        <f t="shared" si="14"/>
        <v>0.97721266297646836</v>
      </c>
      <c r="R72" s="59">
        <f t="shared" si="15"/>
        <v>0.69502053326838575</v>
      </c>
      <c r="S72" s="1"/>
      <c r="T72" s="1"/>
      <c r="U72" s="1"/>
      <c r="V72" s="1"/>
      <c r="W72" s="1"/>
      <c r="X72" s="1"/>
      <c r="Y72" s="1"/>
    </row>
    <row r="73" ht="33">
      <c r="A73" s="61"/>
      <c r="B73" s="157"/>
      <c r="C73" s="62" t="s">
        <v>144</v>
      </c>
      <c r="D73" s="160" t="s">
        <v>145</v>
      </c>
      <c r="E73" s="56">
        <v>446.22000000000003</v>
      </c>
      <c r="F73" s="56">
        <v>0</v>
      </c>
      <c r="G73" s="56">
        <v>0</v>
      </c>
      <c r="H73" s="56">
        <v>0</v>
      </c>
      <c r="I73" s="56">
        <v>7534.4099999999999</v>
      </c>
      <c r="J73" s="57">
        <v>0</v>
      </c>
      <c r="K73" s="56">
        <f t="shared" si="16"/>
        <v>7088.1899999999996</v>
      </c>
      <c r="L73" s="57">
        <f t="shared" si="9"/>
        <v>7534.4099999999999</v>
      </c>
      <c r="M73" s="56">
        <f t="shared" si="17"/>
        <v>7534.4099999999999</v>
      </c>
      <c r="N73" s="57">
        <f t="shared" si="18"/>
        <v>0</v>
      </c>
      <c r="O73" s="161">
        <f t="shared" si="12"/>
        <v>16.884967056608847</v>
      </c>
      <c r="P73" s="60" t="str">
        <f t="shared" si="13"/>
        <v/>
      </c>
      <c r="Q73" s="59" t="str">
        <f t="shared" si="14"/>
        <v/>
      </c>
      <c r="R73" s="59" t="str">
        <f t="shared" si="15"/>
        <v/>
      </c>
      <c r="S73" s="1"/>
      <c r="T73" s="1"/>
      <c r="U73" s="1"/>
      <c r="V73" s="1"/>
      <c r="W73" s="1"/>
      <c r="X73" s="1"/>
      <c r="Y73" s="1"/>
    </row>
    <row r="74" ht="19.5" customHeight="1">
      <c r="A74" s="61"/>
      <c r="B74" s="157"/>
      <c r="C74" s="54" t="s">
        <v>146</v>
      </c>
      <c r="D74" s="160" t="s">
        <v>147</v>
      </c>
      <c r="E74" s="56">
        <v>931777.56999999995</v>
      </c>
      <c r="F74" s="56">
        <v>44836.290000000001</v>
      </c>
      <c r="G74" s="56">
        <v>44836.290000000001</v>
      </c>
      <c r="H74" s="56">
        <v>0</v>
      </c>
      <c r="I74" s="56">
        <v>44836.290000000001</v>
      </c>
      <c r="J74" s="56">
        <v>0</v>
      </c>
      <c r="K74" s="56">
        <f t="shared" si="16"/>
        <v>-886941.27999999991</v>
      </c>
      <c r="L74" s="56">
        <f t="shared" ref="L74:L78" si="19">I74-G74</f>
        <v>0</v>
      </c>
      <c r="M74" s="56">
        <f t="shared" si="17"/>
        <v>0</v>
      </c>
      <c r="N74" s="56">
        <f t="shared" si="18"/>
        <v>0</v>
      </c>
      <c r="O74" s="59">
        <f t="shared" ref="O74:O78" si="20">IFERROR(I74/E74,"")</f>
        <v>0.048119091340651184</v>
      </c>
      <c r="P74" s="59" t="str">
        <f t="shared" ref="P74:P78" si="21">IFERROR(J74/H74,"")</f>
        <v/>
      </c>
      <c r="Q74" s="59">
        <f t="shared" ref="Q74:Q78" si="22">IFERROR(I74/G74,"")</f>
        <v>1</v>
      </c>
      <c r="R74" s="59">
        <f t="shared" ref="R74:R78" si="23">IFERROR(I74/F74,"")</f>
        <v>1</v>
      </c>
      <c r="S74" s="1"/>
      <c r="T74" s="1"/>
      <c r="U74" s="1"/>
      <c r="V74" s="1"/>
      <c r="W74" s="1"/>
      <c r="X74" s="1"/>
      <c r="Y74" s="1"/>
    </row>
    <row r="75" ht="30" customHeight="1">
      <c r="A75" s="44"/>
      <c r="B75" s="157"/>
      <c r="C75" s="62" t="s">
        <v>148</v>
      </c>
      <c r="D75" s="162" t="s">
        <v>149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4">
        <v>86.019999999999996</v>
      </c>
      <c r="K75" s="63">
        <f t="shared" si="16"/>
        <v>0</v>
      </c>
      <c r="L75" s="64">
        <f t="shared" si="19"/>
        <v>0</v>
      </c>
      <c r="M75" s="63">
        <f t="shared" si="17"/>
        <v>0</v>
      </c>
      <c r="N75" s="64">
        <f t="shared" si="18"/>
        <v>86.019999999999996</v>
      </c>
      <c r="O75" s="163" t="str">
        <f t="shared" si="20"/>
        <v/>
      </c>
      <c r="P75" s="60" t="str">
        <f t="shared" si="21"/>
        <v/>
      </c>
      <c r="Q75" s="59" t="str">
        <f t="shared" si="22"/>
        <v/>
      </c>
      <c r="R75" s="59" t="str">
        <f t="shared" si="23"/>
        <v/>
      </c>
      <c r="S75" s="1"/>
      <c r="T75" s="1"/>
      <c r="U75" s="1"/>
      <c r="V75" s="1"/>
      <c r="W75" s="1"/>
      <c r="X75" s="1"/>
      <c r="Y75" s="1"/>
    </row>
    <row r="76" ht="33">
      <c r="A76" s="61"/>
      <c r="B76" s="157"/>
      <c r="C76" s="54" t="s">
        <v>150</v>
      </c>
      <c r="D76" s="164" t="s">
        <v>151</v>
      </c>
      <c r="E76" s="56">
        <v>80885.960000000006</v>
      </c>
      <c r="F76" s="56">
        <v>6644.6099999999997</v>
      </c>
      <c r="G76" s="56">
        <v>6644.6099999999997</v>
      </c>
      <c r="H76" s="56">
        <v>0</v>
      </c>
      <c r="I76" s="57">
        <v>27620.330000000002</v>
      </c>
      <c r="J76" s="56">
        <v>0</v>
      </c>
      <c r="K76" s="57">
        <f t="shared" si="16"/>
        <v>-53265.630000000005</v>
      </c>
      <c r="L76" s="56">
        <f t="shared" si="19"/>
        <v>20975.720000000001</v>
      </c>
      <c r="M76" s="57">
        <f t="shared" si="17"/>
        <v>20975.720000000001</v>
      </c>
      <c r="N76" s="56">
        <f t="shared" si="18"/>
        <v>0</v>
      </c>
      <c r="O76" s="60">
        <f t="shared" si="20"/>
        <v>0.34147248793239271</v>
      </c>
      <c r="P76" s="59" t="str">
        <f t="shared" si="21"/>
        <v/>
      </c>
      <c r="Q76" s="60">
        <f t="shared" si="22"/>
        <v>4.1568022803445199</v>
      </c>
      <c r="R76" s="59">
        <f t="shared" si="23"/>
        <v>4.1568022803445199</v>
      </c>
      <c r="S76" s="1"/>
      <c r="T76" s="1"/>
      <c r="U76" s="1"/>
      <c r="V76" s="1"/>
      <c r="W76" s="1"/>
      <c r="X76" s="1"/>
      <c r="Y76" s="1"/>
    </row>
    <row r="77" ht="14.25" customHeight="1">
      <c r="A77" s="61"/>
      <c r="B77" s="157"/>
      <c r="C77" s="62" t="s">
        <v>152</v>
      </c>
      <c r="D77" s="165" t="s">
        <v>153</v>
      </c>
      <c r="E77" s="57">
        <v>-130274.06</v>
      </c>
      <c r="F77" s="57">
        <v>0</v>
      </c>
      <c r="G77" s="56">
        <v>0</v>
      </c>
      <c r="H77" s="57">
        <v>0</v>
      </c>
      <c r="I77" s="56">
        <v>-71929.399999999994</v>
      </c>
      <c r="J77" s="57">
        <v>0</v>
      </c>
      <c r="K77" s="56">
        <f t="shared" si="16"/>
        <v>58344.660000000003</v>
      </c>
      <c r="L77" s="57">
        <f t="shared" si="19"/>
        <v>-71929.399999999994</v>
      </c>
      <c r="M77" s="56">
        <f t="shared" si="17"/>
        <v>-71929.399999999994</v>
      </c>
      <c r="N77" s="57">
        <f t="shared" si="18"/>
        <v>0</v>
      </c>
      <c r="O77" s="59">
        <f t="shared" si="20"/>
        <v>0.55213908279207691</v>
      </c>
      <c r="P77" s="60" t="str">
        <f t="shared" si="21"/>
        <v/>
      </c>
      <c r="Q77" s="59" t="str">
        <f t="shared" si="22"/>
        <v/>
      </c>
      <c r="R77" s="59" t="str">
        <f t="shared" si="23"/>
        <v/>
      </c>
      <c r="S77" s="1"/>
      <c r="T77" s="1"/>
      <c r="U77" s="1"/>
      <c r="V77" s="1"/>
      <c r="W77" s="1"/>
      <c r="X77" s="1"/>
      <c r="Y77" s="1"/>
    </row>
    <row r="78" s="43" customFormat="1" ht="28.5" customHeight="1">
      <c r="A78" s="166"/>
      <c r="B78" s="140" t="s">
        <v>154</v>
      </c>
      <c r="C78" s="141"/>
      <c r="D78" s="142"/>
      <c r="E78" s="143">
        <f>E67+E68</f>
        <v>33469771.057611942</v>
      </c>
      <c r="F78" s="143">
        <f>F67+F68</f>
        <v>62848973.270000011</v>
      </c>
      <c r="G78" s="143">
        <f>G67+G68</f>
        <v>36539726.119999997</v>
      </c>
      <c r="H78" s="143">
        <f>H67+H68</f>
        <v>3515014.4000000004</v>
      </c>
      <c r="I78" s="143">
        <f>I67+I68</f>
        <v>33924084.589999996</v>
      </c>
      <c r="J78" s="143">
        <f>J67+J68</f>
        <v>1479479.9300000002</v>
      </c>
      <c r="K78" s="143">
        <f t="shared" si="16"/>
        <v>454313.53238805383</v>
      </c>
      <c r="L78" s="143">
        <f t="shared" si="19"/>
        <v>-2615641.5300000012</v>
      </c>
      <c r="M78" s="143">
        <f t="shared" si="17"/>
        <v>-28924888.680000015</v>
      </c>
      <c r="N78" s="143">
        <f t="shared" si="18"/>
        <v>-2035534.4700000002</v>
      </c>
      <c r="O78" s="144">
        <f t="shared" si="20"/>
        <v>1.0135738464301425</v>
      </c>
      <c r="P78" s="144">
        <f t="shared" si="21"/>
        <v>0.42090294992817101</v>
      </c>
      <c r="Q78" s="144">
        <f t="shared" si="22"/>
        <v>0.92841649876055499</v>
      </c>
      <c r="R78" s="145">
        <f t="shared" si="23"/>
        <v>0.53977150023217857</v>
      </c>
      <c r="S78" s="43"/>
      <c r="T78" s="43"/>
      <c r="U78" s="43"/>
      <c r="V78" s="43"/>
      <c r="W78" s="43"/>
      <c r="X78" s="43"/>
      <c r="Y78" s="43"/>
    </row>
    <row r="79">
      <c r="A79" s="167" t="s">
        <v>155</v>
      </c>
      <c r="B79" s="168" t="s">
        <v>156</v>
      </c>
      <c r="C79" s="107"/>
      <c r="D79" s="169"/>
      <c r="E79" s="170"/>
      <c r="F79" s="171"/>
      <c r="G79" s="171"/>
      <c r="H79" s="171"/>
      <c r="I79" s="172"/>
      <c r="J79" s="172"/>
      <c r="K79" s="173"/>
      <c r="L79" s="173"/>
      <c r="M79" s="171"/>
      <c r="N79" s="171"/>
      <c r="O79" s="17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2.75">
      <c r="A80" s="2"/>
      <c r="B80" s="3"/>
      <c r="C80" s="4"/>
      <c r="D80" s="1"/>
      <c r="E80" s="5"/>
      <c r="F80" s="1"/>
      <c r="G80" s="1"/>
      <c r="H80" s="6"/>
      <c r="I80" s="7"/>
      <c r="J80" s="7"/>
      <c r="K80" s="8"/>
      <c r="L80" s="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="2" customFormat="1" ht="12.75">
      <c r="A81" s="2"/>
      <c r="B81" s="2"/>
      <c r="C81" s="2"/>
      <c r="D81" s="2"/>
      <c r="E81" s="2"/>
      <c r="F81" s="2"/>
      <c r="G81" s="2"/>
      <c r="H81" s="174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ht="12.75">
      <c r="A82" s="2"/>
      <c r="B82" s="3"/>
      <c r="C82" s="4"/>
      <c r="D82" s="1"/>
      <c r="E82" s="5"/>
      <c r="F82" s="1"/>
      <c r="G82" s="1"/>
      <c r="H82" s="6"/>
      <c r="I82" s="7"/>
      <c r="J82" s="7"/>
      <c r="K82" s="8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ht="12.75">
      <c r="A83" s="2"/>
      <c r="B83" s="3"/>
      <c r="C83" s="4"/>
      <c r="D83" s="1"/>
      <c r="E83" s="5"/>
      <c r="F83" s="1"/>
      <c r="G83" s="1"/>
      <c r="H83" s="6"/>
      <c r="I83" s="7"/>
      <c r="J83" s="7"/>
      <c r="K83" s="8"/>
      <c r="L83" s="8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ht="12.75">
      <c r="H84" s="6"/>
      <c r="W84" s="1"/>
    </row>
    <row r="85" ht="12.75">
      <c r="H85" s="6"/>
      <c r="I85" s="7"/>
      <c r="J85" s="7"/>
      <c r="K85" s="8"/>
      <c r="V85" s="1"/>
      <c r="W85" s="1"/>
      <c r="X85" s="1"/>
    </row>
    <row r="86" ht="12.75">
      <c r="H86" s="6"/>
      <c r="I86" s="7"/>
      <c r="J86" s="7"/>
      <c r="K86" s="8"/>
    </row>
    <row r="87" ht="12.75">
      <c r="H87" s="6"/>
      <c r="I87" s="7"/>
      <c r="J87" s="7"/>
      <c r="K87" s="8"/>
    </row>
    <row r="88" ht="12.75">
      <c r="J88" s="7"/>
      <c r="K88" s="8"/>
    </row>
    <row r="89" ht="12.75">
      <c r="H89" s="6"/>
      <c r="I89" s="7"/>
    </row>
    <row r="90" ht="12.75">
      <c r="H90" s="6"/>
      <c r="I90" s="7"/>
    </row>
    <row r="91" ht="12.75">
      <c r="E91" s="5"/>
      <c r="F91" s="1"/>
      <c r="G91" s="1"/>
      <c r="H91" s="6"/>
      <c r="I91" s="7"/>
      <c r="J91" s="7"/>
    </row>
    <row r="92" ht="12.75">
      <c r="E92" s="5"/>
      <c r="F92" s="1"/>
      <c r="G92" s="1"/>
      <c r="H92" s="6"/>
      <c r="I92" s="7"/>
      <c r="J92" s="7"/>
    </row>
    <row r="93" ht="12.75">
      <c r="E93" s="5"/>
      <c r="F93" s="1"/>
      <c r="G93" s="1"/>
      <c r="H93" s="6"/>
      <c r="I93" s="7"/>
      <c r="J93" s="7"/>
    </row>
    <row r="94" ht="12.75">
      <c r="E94" s="5"/>
      <c r="F94" s="1"/>
      <c r="G94" s="1"/>
      <c r="H94" s="6"/>
      <c r="I94" s="7"/>
      <c r="J94" s="7"/>
    </row>
    <row r="95" ht="12.75">
      <c r="E95" s="5"/>
      <c r="F95" s="1"/>
      <c r="G95" s="1"/>
      <c r="H95" s="6"/>
      <c r="I95" s="7"/>
      <c r="J95" s="7"/>
    </row>
    <row r="96" ht="12.75">
      <c r="E96" s="5"/>
      <c r="F96" s="1"/>
      <c r="G96" s="1"/>
      <c r="H96" s="6"/>
      <c r="I96" s="7"/>
      <c r="J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101" ht="12.75">
      <c r="F101" s="1"/>
      <c r="G101" s="1"/>
      <c r="H101" s="6"/>
    </row>
  </sheetData>
  <autoFilter ref="A4:R79"/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B5:D5"/>
    <mergeCell ref="A6:A16"/>
    <mergeCell ref="A17:D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B67:D67"/>
    <mergeCell ref="B68:D68"/>
    <mergeCell ref="A69:A77"/>
    <mergeCell ref="B69:B77"/>
    <mergeCell ref="B78:D78"/>
  </mergeCells>
  <printOptions headings="0" gridLines="0"/>
  <pageMargins left="0.17000000000000001" right="0" top="0.51181102362204722" bottom="0.40999999999999998" header="0.19685039370078738" footer="0.15748031496062992"/>
  <pageSetup paperSize="9" scale="55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lastModifiedBy>yuryeva-oi</cp:lastModifiedBy>
  <cp:revision>157</cp:revision>
  <dcterms:created xsi:type="dcterms:W3CDTF">2015-02-26T11:08:47Z</dcterms:created>
  <dcterms:modified xsi:type="dcterms:W3CDTF">2025-08-11T09:23:26Z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