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01.08.2025" sheetId="1" state="visible" r:id="rId1"/>
  </sheets>
  <definedNames>
    <definedName name="_xlnm._FilterDatabase" localSheetId="0" hidden="1">'на 01.08.2025'!$A$4:$R$80</definedName>
    <definedName name="Print_Titles" localSheetId="0" hidden="0">'на 01.08.2025'!$3:$4</definedName>
    <definedName name="Print_Area" localSheetId="0" hidden="0">'на 01.08.2025'!$A$1:$R$79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'на 01.08.2025'!$A$4:$R$80</definedName>
  </definedNames>
  <calcPr/>
</workbook>
</file>

<file path=xl/sharedStrings.xml><?xml version="1.0" encoding="utf-8"?>
<sst xmlns="http://schemas.openxmlformats.org/spreadsheetml/2006/main" count="157" uniqueCount="157">
  <si>
    <t xml:space="preserve">Оперативный анализ  поступления доходов бюджета города Перми в 2025 году 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</si>
  <si>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</si>
  <si>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</si>
  <si>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</si>
  <si>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</si>
  <si>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</si>
  <si>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по 15.08.2024 (в соп. усл. 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</si>
  <si>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</si>
  <si>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</si>
  <si>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</si>
  <si>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</si>
  <si>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</si>
  <si>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</si>
  <si>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</si>
  <si>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</si>
  <si>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 xml:space="preserve">январь - август</t>
  </si>
  <si>
    <t>август</t>
  </si>
  <si>
    <t xml:space="preserve">с нач. года на 18.08.2025 (по 15.08.2025 вкл.) 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</si>
  <si>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</si>
  <si>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</si>
  <si>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</si>
  <si>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август от плана августа</t>
  </si>
  <si>
    <t xml:space="preserve">НАЛОГОВЫЕ ДОХОДЫ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</si>
  <si>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</si>
  <si>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</si>
  <si>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</si>
  <si>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</si>
  <si>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</si>
  <si>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</si>
  <si>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</si>
  <si>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</si>
  <si>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</si>
  <si>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</si>
  <si>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</si>
  <si>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</si>
  <si>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</si>
  <si>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</si>
  <si>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</si>
  <si>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</si>
  <si>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</si>
  <si>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</si>
  <si>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</si>
  <si>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</si>
  <si>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</si>
  <si>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</si>
  <si>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</si>
  <si>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109 00000 00 0000 000</t>
  </si>
  <si>
    <t xml:space="preserve">Задолженность по отмененным налогам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</si>
  <si>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</si>
  <si>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</si>
  <si>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</si>
  <si>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</si>
  <si>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</si>
  <si>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</si>
  <si>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</si>
  <si>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</si>
  <si>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</si>
  <si>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</si>
  <si>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</si>
  <si>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</si>
  <si>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</si>
  <si>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</si>
  <si>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</si>
  <si>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</si>
  <si>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</si>
  <si>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</si>
  <si>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</si>
  <si>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</si>
  <si>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</si>
  <si>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</si>
  <si>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</si>
  <si>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</si>
  <si>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</si>
  <si>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</si>
  <si>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-178-ФЗ </t>
  </si>
  <si>
    <t xml:space="preserve">114 13040 04 2000 410</t>
  </si>
  <si>
    <t xml:space="preserve">-НДС по 178-ФЗ</t>
  </si>
  <si>
    <t xml:space="preserve">114 13040 04 3000 410</t>
  </si>
  <si>
    <t>-159-ФЗ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</si>
  <si>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</si>
  <si>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</si>
  <si>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</si>
  <si>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</si>
  <si>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</si>
  <si>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</si>
  <si>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</si>
  <si>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</si>
  <si>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</si>
  <si>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</si>
  <si>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</si>
  <si>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</si>
  <si>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</si>
  <si>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</si>
  <si>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</si>
  <si>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</si>
  <si>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</si>
  <si>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</si>
  <si>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</si>
  <si>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</si>
  <si>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</si>
  <si>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</si>
  <si>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</si>
  <si>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</si>
  <si>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</si>
  <si>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</si>
  <si>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</si>
  <si>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</si>
  <si>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</si>
  <si>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</si>
  <si>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</si>
  <si>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</si>
  <si>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</si>
  <si>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</si>
  <si>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</si>
  <si>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</si>
  <si>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</si>
  <si>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</si>
  <si>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</si>
  <si>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</si>
  <si>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</si>
  <si>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</si>
  <si>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</si>
  <si>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</si>
  <si>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</si>
  <si>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</si>
  <si>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</si>
  <si>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</si>
  <si>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</si>
  <si>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</si>
  <si>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</si>
  <si>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</si>
  <si>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</si>
  <si>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</si>
  <si>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</si>
  <si>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</si>
  <si>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</si>
  <si>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</si>
  <si>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</si>
  <si>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</si>
  <si>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</si>
  <si>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</si>
  <si>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</si>
  <si>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</si>
  <si>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</si>
  <si>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</si>
  <si>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</si>
  <si>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</si>
  <si>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</si>
  <si>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</si>
  <si>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 (в бюджеты ГО) для осуществления возврата (зачета) излишне уплаченных или излишне взысканных сумм налогов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</si>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</sst>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26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color indexed="2"/>
      <name val="Times New Roman"/>
    </font>
    <font>
      <sz val="11.000000"/>
      <color theme="1"/>
      <name val="Times New Roman"/>
    </font>
    <font>
      <sz val="8.000000"/>
      <color indexed="2"/>
      <name val="Times New Roman"/>
    </font>
    <font>
      <sz val="14.000000"/>
      <name val="Times New Roman"/>
    </font>
    <font>
      <sz val="11.000000"/>
      <name val="Times New Roman"/>
    </font>
    <font>
      <sz val="12.000000"/>
      <name val="Times New Roman"/>
    </font>
    <font>
      <b/>
      <sz val="12.000000"/>
      <color theme="1"/>
      <name val="Times New Roman"/>
    </font>
    <font>
      <b/>
      <sz val="12.000000"/>
      <color indexed="2"/>
      <name val="Times New Roman"/>
    </font>
    <font>
      <b/>
      <sz val="12.000000"/>
      <name val="Times New Roman"/>
    </font>
    <font>
      <b/>
      <sz val="11.000000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i/>
      <sz val="14.000000"/>
      <color theme="1"/>
      <name val="Times New Roman"/>
    </font>
    <font>
      <i/>
      <sz val="14.000000"/>
      <color indexed="2"/>
      <name val="Times New Roman"/>
    </font>
    <font>
      <i/>
      <sz val="14.000000"/>
      <name val="Times New Roman"/>
    </font>
    <font>
      <i/>
      <sz val="12.000000"/>
      <color theme="1"/>
      <name val="Times New Roman"/>
    </font>
    <font>
      <i/>
      <sz val="11.000000"/>
      <name val="Times New Roman"/>
    </font>
    <font>
      <i/>
      <sz val="8.000000"/>
      <color indexed="2"/>
      <name val="Times New Roman"/>
    </font>
    <font>
      <i/>
      <sz val="12.000000"/>
      <name val="Times New Roman"/>
    </font>
    <font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none"/>
      <diagonal style="none"/>
    </border>
    <border>
      <left style="thin">
        <color theme="1"/>
      </left>
      <right style="medium">
        <color theme="1"/>
      </right>
      <top style="none"/>
      <bottom style="none"/>
      <diagonal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none"/>
      <top style="medium">
        <color theme="1"/>
      </top>
      <bottom style="thin">
        <color theme="1"/>
      </bottom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79">
    <xf fontId="0" fillId="0" borderId="0" numFmtId="0" xfId="0"/>
    <xf fontId="5" fillId="0" borderId="0" numFmtId="0" xfId="0" applyFont="1" applyAlignment="1">
      <alignment vertical="center"/>
    </xf>
    <xf fontId="6" fillId="0" borderId="0" numFmtId="0" xfId="0" applyFont="1" applyAlignment="1">
      <alignment vertical="center"/>
    </xf>
    <xf fontId="7" fillId="0" borderId="0" numFmtId="0" xfId="0" applyFont="1" applyAlignment="1">
      <alignment vertical="top"/>
    </xf>
    <xf fontId="8" fillId="0" borderId="0" numFmtId="0" xfId="0" applyFont="1" applyAlignment="1">
      <alignment vertical="center"/>
    </xf>
    <xf fontId="9" fillId="0" borderId="0" numFmtId="162" xfId="0" applyNumberFormat="1" applyFont="1" applyAlignment="1">
      <alignment vertical="center"/>
    </xf>
    <xf fontId="5" fillId="0" borderId="0" numFmtId="162" xfId="0" applyNumberFormat="1" applyFont="1" applyAlignment="1">
      <alignment vertical="center"/>
    </xf>
    <xf fontId="9" fillId="0" borderId="0" numFmtId="163" xfId="0" applyNumberFormat="1" applyFont="1" applyAlignment="1">
      <alignment vertical="center"/>
    </xf>
    <xf fontId="6" fillId="0" borderId="0" numFmtId="163" xfId="0" applyNumberFormat="1" applyFont="1" applyAlignment="1">
      <alignment vertical="center"/>
    </xf>
    <xf fontId="9" fillId="0" borderId="0" numFmtId="0" xfId="0" applyFont="1" applyAlignment="1">
      <alignment horizontal="center" vertical="center" wrapText="1"/>
    </xf>
    <xf fontId="6" fillId="0" borderId="0" numFmtId="49" xfId="0" applyNumberFormat="1" applyFont="1" applyAlignment="1">
      <alignment horizontal="center" vertical="center" wrapText="1"/>
    </xf>
    <xf fontId="10" fillId="0" borderId="0" numFmtId="0" xfId="0" applyFont="1" applyAlignment="1">
      <alignment horizontal="center" vertical="top" wrapText="1"/>
    </xf>
    <xf fontId="8" fillId="0" borderId="1" numFmtId="0" xfId="0" applyFont="1" applyBorder="1" applyAlignment="1">
      <alignment horizontal="center" vertical="center" wrapText="1"/>
    </xf>
    <xf fontId="9" fillId="0" borderId="0" numFmtId="162" xfId="0" applyNumberFormat="1" applyFont="1" applyAlignment="1">
      <alignment horizontal="center" vertical="center" wrapText="1"/>
    </xf>
    <xf fontId="9" fillId="0" borderId="0" numFmtId="163" xfId="0" applyNumberFormat="1" applyFont="1" applyAlignment="1">
      <alignment horizontal="center" vertical="center" wrapText="1"/>
    </xf>
    <xf fontId="6" fillId="0" borderId="0" numFmtId="163" xfId="0" applyNumberFormat="1" applyFont="1" applyAlignment="1">
      <alignment horizontal="center" vertical="center" wrapText="1"/>
    </xf>
    <xf fontId="11" fillId="0" borderId="0" numFmtId="0" xfId="0" applyFont="1" applyAlignment="1">
      <alignment horizontal="right" vertical="center" wrapText="1"/>
    </xf>
    <xf fontId="11" fillId="0" borderId="0" numFmtId="0" xfId="0" applyFont="1" applyAlignment="1">
      <alignment horizontal="right" vertical="center"/>
    </xf>
    <xf fontId="12" fillId="0" borderId="0" numFmtId="0" xfId="0" applyFont="1" applyAlignment="1">
      <alignment vertical="center"/>
    </xf>
    <xf fontId="13" fillId="0" borderId="2" numFmtId="49" xfId="0" applyNumberFormat="1" applyFont="1" applyBorder="1" applyAlignment="1">
      <alignment horizontal="center" vertical="center" wrapText="1"/>
    </xf>
    <xf fontId="14" fillId="0" borderId="3" numFmtId="0" xfId="0" applyFont="1" applyBorder="1" applyAlignment="1">
      <alignment horizontal="center" vertical="center" wrapText="1"/>
    </xf>
    <xf fontId="13" fillId="0" borderId="4" numFmtId="49" xfId="0" applyNumberFormat="1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center" wrapText="1"/>
    </xf>
    <xf fontId="15" fillId="0" borderId="4" numFmtId="162" xfId="0" applyNumberFormat="1" applyFont="1" applyBorder="1" applyAlignment="1">
      <alignment horizontal="center" vertical="center" wrapText="1"/>
    </xf>
    <xf fontId="14" fillId="0" borderId="5" numFmtId="162" xfId="0" applyNumberFormat="1" applyFont="1" applyBorder="1" applyAlignment="1">
      <alignment horizontal="center" vertical="center" wrapText="1"/>
    </xf>
    <xf fontId="14" fillId="0" borderId="6" numFmtId="162" xfId="0" applyNumberFormat="1" applyFont="1" applyBorder="1" applyAlignment="1">
      <alignment horizontal="center" vertical="center" wrapText="1"/>
    </xf>
    <xf fontId="14" fillId="0" borderId="7" numFmtId="162" xfId="0" applyNumberFormat="1" applyFont="1" applyBorder="1" applyAlignment="1">
      <alignment horizontal="center" vertical="center" wrapText="1"/>
    </xf>
    <xf fontId="14" fillId="0" borderId="5" numFmtId="163" xfId="0" applyNumberFormat="1" applyFont="1" applyBorder="1" applyAlignment="1">
      <alignment horizontal="center" vertical="center" wrapText="1"/>
    </xf>
    <xf fontId="14" fillId="0" borderId="7" numFmtId="163" xfId="0" applyNumberFormat="1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top" wrapText="1"/>
    </xf>
    <xf fontId="14" fillId="0" borderId="4" numFmtId="164" xfId="105" applyNumberFormat="1" applyFont="1" applyBorder="1" applyAlignment="1" applyProtection="1">
      <alignment horizontal="center" vertical="top" wrapText="1"/>
    </xf>
    <xf fontId="13" fillId="0" borderId="8" numFmtId="49" xfId="0" applyNumberFormat="1" applyFont="1" applyBorder="1" applyAlignment="1">
      <alignment horizontal="center" vertical="center" wrapText="1"/>
    </xf>
    <xf fontId="14" fillId="0" borderId="9" numFmtId="0" xfId="0" applyFont="1" applyBorder="1" applyAlignment="1">
      <alignment horizontal="center" vertical="center" wrapText="1"/>
    </xf>
    <xf fontId="13" fillId="0" borderId="10" numFmtId="49" xfId="0" applyNumberFormat="1" applyFont="1" applyBorder="1" applyAlignment="1">
      <alignment horizontal="center" vertical="center" wrapText="1"/>
    </xf>
    <xf fontId="14" fillId="0" borderId="10" numFmtId="0" xfId="0" applyFont="1" applyBorder="1" applyAlignment="1">
      <alignment horizontal="center" vertical="center" wrapText="1"/>
    </xf>
    <xf fontId="15" fillId="0" borderId="10" numFmtId="162" xfId="0" applyNumberFormat="1" applyFont="1" applyBorder="1" applyAlignment="1">
      <alignment horizontal="center" vertical="center" wrapText="1"/>
    </xf>
    <xf fontId="14" fillId="0" borderId="0" numFmtId="163" xfId="0" applyNumberFormat="1" applyFont="1" applyAlignment="1">
      <alignment horizontal="center" vertical="center" wrapText="1"/>
    </xf>
    <xf fontId="14" fillId="0" borderId="10" numFmtId="163" xfId="0" applyNumberFormat="1" applyFont="1" applyBorder="1" applyAlignment="1">
      <alignment horizontal="center" vertical="center" wrapText="1"/>
    </xf>
    <xf fontId="15" fillId="0" borderId="10" numFmtId="163" xfId="0" applyNumberFormat="1" applyFont="1" applyBorder="1" applyAlignment="1">
      <alignment horizontal="center" vertical="top" wrapText="1"/>
    </xf>
    <xf fontId="14" fillId="0" borderId="10" numFmtId="162" xfId="0" applyNumberFormat="1" applyFont="1" applyBorder="1" applyAlignment="1">
      <alignment horizontal="center" vertical="top" wrapText="1"/>
    </xf>
    <xf fontId="14" fillId="0" borderId="0" numFmtId="162" xfId="0" applyNumberFormat="1" applyFont="1" applyAlignment="1">
      <alignment horizontal="center" vertical="top" wrapText="1"/>
    </xf>
    <xf fontId="14" fillId="0" borderId="10" numFmtId="0" xfId="0" applyFont="1" applyBorder="1" applyAlignment="1">
      <alignment horizontal="center" vertical="top" wrapText="1"/>
    </xf>
    <xf fontId="14" fillId="0" borderId="10" numFmtId="164" xfId="105" applyNumberFormat="1" applyFont="1" applyBorder="1" applyAlignment="1" applyProtection="1">
      <alignment horizontal="center" vertical="top" wrapText="1"/>
    </xf>
    <xf fontId="16" fillId="0" borderId="0" numFmtId="0" xfId="0" applyFont="1" applyAlignment="1">
      <alignment vertical="center"/>
    </xf>
    <xf fontId="17" fillId="0" borderId="10" numFmtId="49" xfId="0" applyNumberFormat="1" applyFont="1" applyBorder="1" applyAlignment="1">
      <alignment horizontal="center" vertical="center" wrapText="1"/>
    </xf>
    <xf fontId="16" fillId="0" borderId="5" numFmtId="0" xfId="0" applyFont="1" applyBorder="1" applyAlignment="1">
      <alignment horizontal="center" vertical="center" wrapText="1"/>
    </xf>
    <xf fontId="16" fillId="0" borderId="6" numFmtId="0" xfId="0" applyFont="1" applyBorder="1" applyAlignment="1">
      <alignment horizontal="center" vertical="center" wrapText="1"/>
    </xf>
    <xf fontId="16" fillId="0" borderId="7" numFmtId="0" xfId="0" applyFont="1" applyBorder="1" applyAlignment="1">
      <alignment horizontal="center" vertical="center" wrapText="1"/>
    </xf>
    <xf fontId="16" fillId="0" borderId="10" numFmtId="162" xfId="0" applyNumberFormat="1" applyFont="1" applyBorder="1" applyAlignment="1">
      <alignment vertical="center" wrapText="1"/>
    </xf>
    <xf fontId="16" fillId="0" borderId="0" numFmtId="162" xfId="0" applyNumberFormat="1" applyFont="1" applyAlignment="1">
      <alignment vertical="center" wrapText="1"/>
    </xf>
    <xf fontId="16" fillId="0" borderId="0" numFmtId="164" xfId="0" applyNumberFormat="1" applyFont="1" applyAlignment="1">
      <alignment horizontal="right" vertical="center" wrapText="1"/>
    </xf>
    <xf fontId="16" fillId="0" borderId="10" numFmtId="164" xfId="0" applyNumberFormat="1" applyFont="1" applyBorder="1" applyAlignment="1">
      <alignment horizontal="right" vertical="center" wrapText="1"/>
    </xf>
    <xf fontId="6" fillId="0" borderId="4" numFmtId="49" xfId="0" applyNumberFormat="1" applyFont="1" applyBorder="1" applyAlignment="1">
      <alignment horizontal="center" vertical="center" wrapText="1"/>
    </xf>
    <xf fontId="10" fillId="0" borderId="10" numFmtId="0" xfId="0" applyFont="1" applyBorder="1" applyAlignment="1">
      <alignment horizontal="center" vertical="center" wrapText="1"/>
    </xf>
    <xf fontId="8" fillId="0" borderId="0" numFmtId="49" xfId="0" applyNumberFormat="1" applyFont="1" applyAlignment="1">
      <alignment horizontal="center" vertical="center" wrapText="1"/>
    </xf>
    <xf fontId="9" fillId="0" borderId="5" numFmtId="0" xfId="0" applyFont="1" applyBorder="1" applyAlignment="1">
      <alignment vertical="center" wrapText="1"/>
    </xf>
    <xf fontId="9" fillId="0" borderId="10" numFmtId="162" xfId="0" applyNumberFormat="1" applyFont="1" applyBorder="1" applyAlignment="1">
      <alignment horizontal="right" vertical="center" wrapText="1"/>
    </xf>
    <xf fontId="9" fillId="0" borderId="7" numFmtId="162" xfId="0" applyNumberFormat="1" applyFont="1" applyBorder="1" applyAlignment="1">
      <alignment horizontal="right" vertical="center" wrapText="1"/>
    </xf>
    <xf fontId="9" fillId="0" borderId="0" numFmtId="162" xfId="0" applyNumberFormat="1" applyFont="1" applyAlignment="1">
      <alignment horizontal="right" vertical="center" wrapText="1"/>
    </xf>
    <xf fontId="9" fillId="0" borderId="0" numFmtId="4" xfId="0" applyNumberFormat="1" applyFont="1" applyAlignment="1">
      <alignment horizontal="right" vertical="center" wrapText="1"/>
    </xf>
    <xf fontId="9" fillId="0" borderId="10" numFmtId="164" xfId="0" applyNumberFormat="1" applyFont="1" applyBorder="1" applyAlignment="1">
      <alignment horizontal="right" vertical="center" wrapText="1"/>
    </xf>
    <xf fontId="9" fillId="0" borderId="0" numFmtId="164" xfId="0" applyNumberFormat="1" applyFont="1" applyAlignment="1">
      <alignment horizontal="right" vertical="center" wrapText="1"/>
    </xf>
    <xf fontId="6" fillId="0" borderId="10" numFmtId="49" xfId="0" applyNumberFormat="1" applyFont="1" applyBorder="1" applyAlignment="1">
      <alignment horizontal="center" vertical="center" wrapText="1"/>
    </xf>
    <xf fontId="8" fillId="0" borderId="10" numFmtId="49" xfId="0" applyNumberFormat="1" applyFont="1" applyBorder="1" applyAlignment="1">
      <alignment horizontal="center" vertical="center" wrapText="1"/>
    </xf>
    <xf fontId="9" fillId="0" borderId="10" numFmtId="162" xfId="0" applyNumberFormat="1" applyFont="1" applyBorder="1" applyAlignment="1">
      <alignment vertical="center" wrapText="1"/>
    </xf>
    <xf fontId="9" fillId="0" borderId="7" numFmtId="162" xfId="0" applyNumberFormat="1" applyFont="1" applyBorder="1" applyAlignment="1">
      <alignment vertical="center" wrapText="1"/>
    </xf>
    <xf fontId="9" fillId="0" borderId="0" numFmtId="162" xfId="0" applyNumberFormat="1" applyFont="1" applyAlignment="1">
      <alignment vertical="center" wrapText="1"/>
    </xf>
    <xf fontId="9" fillId="0" borderId="0" numFmtId="4" xfId="0" applyNumberFormat="1" applyFont="1" applyAlignment="1">
      <alignment vertical="center" wrapText="1"/>
    </xf>
    <xf fontId="9" fillId="0" borderId="10" numFmtId="4" xfId="0" applyNumberFormat="1" applyFont="1" applyBorder="1" applyAlignment="1">
      <alignment vertical="center" wrapText="1"/>
    </xf>
    <xf fontId="9" fillId="0" borderId="10" numFmtId="0" xfId="0" applyFont="1" applyBorder="1" applyAlignment="1">
      <alignment vertical="center" wrapText="1"/>
    </xf>
    <xf fontId="16" fillId="0" borderId="5" numFmtId="165" xfId="0" applyNumberFormat="1" applyFont="1" applyBorder="1" applyAlignment="1">
      <alignment horizontal="center" vertical="center" wrapText="1"/>
    </xf>
    <xf fontId="16" fillId="0" borderId="11" numFmtId="165" xfId="0" applyNumberFormat="1" applyFont="1" applyBorder="1" applyAlignment="1">
      <alignment horizontal="center" vertical="center" wrapText="1"/>
    </xf>
    <xf fontId="16" fillId="0" borderId="12" numFmtId="165" xfId="0" applyNumberFormat="1" applyFont="1" applyBorder="1" applyAlignment="1">
      <alignment horizontal="center" vertical="center" wrapText="1"/>
    </xf>
    <xf fontId="16" fillId="0" borderId="13" numFmtId="162" xfId="0" applyNumberFormat="1" applyFont="1" applyBorder="1" applyAlignment="1">
      <alignment horizontal="right" vertical="center" wrapText="1"/>
    </xf>
    <xf fontId="16" fillId="0" borderId="13" numFmtId="164" xfId="0" applyNumberFormat="1" applyFont="1" applyBorder="1" applyAlignment="1">
      <alignment horizontal="right" vertical="center" wrapText="1"/>
    </xf>
    <xf fontId="6" fillId="0" borderId="14" numFmtId="49" xfId="0" applyNumberFormat="1" applyFont="1" applyBorder="1" applyAlignment="1">
      <alignment horizontal="center" vertical="center" wrapText="1"/>
    </xf>
    <xf fontId="10" fillId="0" borderId="15" numFmtId="0" xfId="0" applyFont="1" applyBorder="1" applyAlignment="1">
      <alignment horizontal="center" vertical="center" wrapText="1"/>
    </xf>
    <xf fontId="8" fillId="0" borderId="16" numFmtId="0" xfId="0" applyFont="1" applyBorder="1" applyAlignment="1">
      <alignment horizontal="center" vertical="center"/>
    </xf>
    <xf fontId="9" fillId="0" borderId="16" numFmtId="165" xfId="0" applyNumberFormat="1" applyFont="1" applyBorder="1" applyAlignment="1">
      <alignment vertical="center" wrapText="1"/>
    </xf>
    <xf fontId="9" fillId="0" borderId="16" numFmtId="162" xfId="0" applyNumberFormat="1" applyFont="1" applyBorder="1" applyAlignment="1">
      <alignment horizontal="right" vertical="center" wrapText="1"/>
    </xf>
    <xf fontId="9" fillId="0" borderId="16" numFmtId="164" xfId="0" applyNumberFormat="1" applyFont="1" applyBorder="1" applyAlignment="1">
      <alignment horizontal="right" vertical="center" wrapText="1"/>
    </xf>
    <xf fontId="9" fillId="0" borderId="17" numFmtId="164" xfId="0" applyNumberFormat="1" applyFont="1" applyBorder="1" applyAlignment="1">
      <alignment horizontal="right" vertical="center" wrapText="1"/>
    </xf>
    <xf fontId="6" fillId="0" borderId="18" numFmtId="49" xfId="0" applyNumberFormat="1" applyFont="1" applyBorder="1" applyAlignment="1">
      <alignment horizontal="center" vertical="center" wrapText="1"/>
    </xf>
    <xf fontId="10" fillId="0" borderId="19" numFmtId="0" xfId="0" applyFont="1" applyBorder="1" applyAlignment="1">
      <alignment horizontal="center" vertical="center" wrapText="1"/>
    </xf>
    <xf fontId="9" fillId="0" borderId="10" numFmtId="165" xfId="0" applyNumberFormat="1" applyFont="1" applyBorder="1" applyAlignment="1">
      <alignment vertical="center" wrapText="1"/>
    </xf>
    <xf fontId="9" fillId="0" borderId="10" numFmtId="4" xfId="0" applyNumberFormat="1" applyFont="1" applyBorder="1" applyAlignment="1">
      <alignment horizontal="right" vertical="center" wrapText="1"/>
    </xf>
    <xf fontId="9" fillId="0" borderId="18" numFmtId="164" xfId="0" applyNumberFormat="1" applyFont="1" applyBorder="1" applyAlignment="1">
      <alignment horizontal="right" vertical="center" wrapText="1"/>
    </xf>
    <xf fontId="9" fillId="0" borderId="5" numFmtId="165" xfId="0" applyNumberFormat="1" applyFont="1" applyBorder="1" applyAlignment="1">
      <alignment vertical="center" wrapText="1"/>
    </xf>
    <xf fontId="18" fillId="0" borderId="0" numFmtId="0" xfId="0" applyFont="1" applyAlignment="1">
      <alignment vertical="center"/>
    </xf>
    <xf fontId="19" fillId="0" borderId="18" numFmtId="49" xfId="0" applyNumberFormat="1" applyFont="1" applyBorder="1" applyAlignment="1">
      <alignment horizontal="center" vertical="center" wrapText="1"/>
    </xf>
    <xf fontId="20" fillId="0" borderId="20" numFmtId="0" xfId="0" applyFont="1" applyBorder="1" applyAlignment="1">
      <alignment horizontal="center" vertical="center" wrapText="1"/>
    </xf>
    <xf fontId="19" fillId="0" borderId="13" numFmtId="49" xfId="0" applyNumberFormat="1" applyFont="1" applyBorder="1" applyAlignment="1">
      <alignment horizontal="center" vertical="center" wrapText="1"/>
    </xf>
    <xf fontId="20" fillId="0" borderId="13" numFmtId="0" xfId="0" applyFont="1" applyBorder="1" applyAlignment="1">
      <alignment vertical="center" wrapText="1"/>
    </xf>
    <xf fontId="20" fillId="0" borderId="13" numFmtId="162" xfId="0" applyNumberFormat="1" applyFont="1" applyBorder="1" applyAlignment="1">
      <alignment horizontal="right" vertical="center" wrapText="1"/>
    </xf>
    <xf fontId="20" fillId="0" borderId="13" numFmtId="164" xfId="0" applyNumberFormat="1" applyFont="1" applyBorder="1" applyAlignment="1">
      <alignment horizontal="right" vertical="center" wrapText="1"/>
    </xf>
    <xf fontId="20" fillId="0" borderId="21" numFmtId="164" xfId="0" applyNumberFormat="1" applyFont="1" applyBorder="1" applyAlignment="1">
      <alignment horizontal="right" vertical="center" wrapText="1"/>
    </xf>
    <xf fontId="6" fillId="0" borderId="14" numFmtId="1" xfId="0" applyNumberFormat="1" applyFont="1" applyBorder="1" applyAlignment="1">
      <alignment horizontal="center" vertical="center" wrapText="1"/>
    </xf>
    <xf fontId="8" fillId="0" borderId="0" numFmtId="0" xfId="0" applyFont="1" applyAlignment="1">
      <alignment horizontal="center" vertical="center" wrapText="1"/>
    </xf>
    <xf fontId="9" fillId="0" borderId="22" numFmtId="0" xfId="0" applyFont="1" applyBorder="1" applyAlignment="1">
      <alignment horizontal="left" vertical="center" wrapText="1"/>
    </xf>
    <xf fontId="9" fillId="0" borderId="23" numFmtId="162" xfId="0" applyNumberFormat="1" applyFont="1" applyBorder="1" applyAlignment="1">
      <alignment horizontal="right" vertical="center" wrapText="1"/>
    </xf>
    <xf fontId="6" fillId="0" borderId="18" numFmtId="0" xfId="0" applyFont="1" applyBorder="1" applyAlignment="1">
      <alignment horizontal="center" vertical="center" wrapText="1"/>
    </xf>
    <xf fontId="8" fillId="0" borderId="10" numFmtId="0" xfId="0" applyFont="1" applyBorder="1" applyAlignment="1">
      <alignment horizontal="center" vertical="center" wrapText="1"/>
    </xf>
    <xf fontId="9" fillId="0" borderId="0" numFmtId="165" xfId="0" applyNumberFormat="1" applyFont="1" applyAlignment="1">
      <alignment vertical="center" wrapText="1"/>
    </xf>
    <xf fontId="9" fillId="0" borderId="24" numFmtId="162" xfId="0" applyNumberFormat="1" applyFont="1" applyBorder="1" applyAlignment="1">
      <alignment horizontal="right" vertical="center" wrapText="1"/>
    </xf>
    <xf fontId="19" fillId="0" borderId="14" numFmtId="0" xfId="0" applyFont="1" applyBorder="1" applyAlignment="1">
      <alignment horizontal="center" vertical="center" wrapText="1"/>
    </xf>
    <xf fontId="6" fillId="0" borderId="25" numFmtId="49" xfId="0" applyNumberFormat="1" applyFont="1" applyBorder="1" applyAlignment="1">
      <alignment horizontal="center" vertical="center" wrapText="1"/>
    </xf>
    <xf fontId="8" fillId="0" borderId="16" numFmtId="49" xfId="0" applyNumberFormat="1" applyFont="1" applyBorder="1" applyAlignment="1">
      <alignment horizontal="center" vertical="center" wrapText="1"/>
    </xf>
    <xf fontId="6" fillId="0" borderId="24" numFmtId="49" xfId="0" applyNumberFormat="1" applyFont="1" applyBorder="1" applyAlignment="1">
      <alignment horizontal="center" vertical="center" wrapText="1"/>
    </xf>
    <xf fontId="9" fillId="0" borderId="5" numFmtId="165" xfId="0" applyNumberFormat="1" applyFont="1" applyBorder="1" applyAlignment="1">
      <alignment horizontal="left" vertical="center" wrapText="1"/>
    </xf>
    <xf fontId="8" fillId="0" borderId="10" numFmtId="0" xfId="0" applyFont="1" applyBorder="1" applyAlignment="1">
      <alignment horizontal="center" vertical="center"/>
    </xf>
    <xf fontId="9" fillId="0" borderId="5" numFmtId="0" xfId="0" applyFont="1" applyBorder="1" applyAlignment="1">
      <alignment horizontal="left" vertical="center" wrapText="1"/>
    </xf>
    <xf fontId="8" fillId="0" borderId="0" numFmtId="0" xfId="0" applyFont="1" applyAlignment="1">
      <alignment horizontal="center" vertical="center"/>
    </xf>
    <xf fontId="9" fillId="0" borderId="10" numFmtId="0" xfId="0" applyFont="1" applyBorder="1" applyAlignment="1">
      <alignment horizontal="left" vertical="center" wrapText="1"/>
    </xf>
    <xf fontId="21" fillId="0" borderId="0" numFmtId="0" xfId="0" applyFont="1" applyAlignment="1">
      <alignment vertical="center"/>
    </xf>
    <xf fontId="19" fillId="0" borderId="24" numFmtId="49" xfId="0" applyNumberFormat="1" applyFont="1" applyBorder="1" applyAlignment="1">
      <alignment horizontal="center" vertical="center" wrapText="1"/>
    </xf>
    <xf fontId="22" fillId="0" borderId="19" numFmtId="0" xfId="0" applyFont="1" applyBorder="1" applyAlignment="1">
      <alignment horizontal="center" vertical="center" wrapText="1"/>
    </xf>
    <xf fontId="23" fillId="0" borderId="0" numFmtId="0" xfId="0" applyFont="1" applyAlignment="1">
      <alignment horizontal="right" vertical="center"/>
    </xf>
    <xf fontId="24" fillId="0" borderId="5" numFmtId="0" xfId="0" applyFont="1" applyBorder="1" applyAlignment="1">
      <alignment horizontal="left" vertical="center" wrapText="1"/>
    </xf>
    <xf fontId="24" fillId="0" borderId="10" numFmtId="162" xfId="0" applyNumberFormat="1" applyFont="1" applyBorder="1" applyAlignment="1">
      <alignment horizontal="right" vertical="center" wrapText="1"/>
    </xf>
    <xf fontId="24" fillId="0" borderId="7" numFmtId="162" xfId="0" applyNumberFormat="1" applyFont="1" applyBorder="1" applyAlignment="1">
      <alignment horizontal="right" vertical="center" wrapText="1"/>
    </xf>
    <xf fontId="24" fillId="0" borderId="0" numFmtId="162" xfId="0" applyNumberFormat="1" applyFont="1" applyAlignment="1">
      <alignment horizontal="right" vertical="center" wrapText="1"/>
    </xf>
    <xf fontId="24" fillId="0" borderId="0" numFmtId="164" xfId="0" applyNumberFormat="1" applyFont="1" applyAlignment="1">
      <alignment horizontal="right" vertical="center" wrapText="1"/>
    </xf>
    <xf fontId="24" fillId="0" borderId="10" numFmtId="164" xfId="0" applyNumberFormat="1" applyFont="1" applyBorder="1" applyAlignment="1">
      <alignment horizontal="right" vertical="center" wrapText="1"/>
    </xf>
    <xf fontId="24" fillId="0" borderId="18" numFmtId="164" xfId="0" applyNumberFormat="1" applyFont="1" applyBorder="1" applyAlignment="1">
      <alignment horizontal="right" vertical="center" wrapText="1"/>
    </xf>
    <xf fontId="23" fillId="0" borderId="10" numFmtId="0" xfId="0" applyFont="1" applyBorder="1" applyAlignment="1">
      <alignment horizontal="right" vertical="center"/>
    </xf>
    <xf fontId="19" fillId="0" borderId="25" numFmtId="49" xfId="0" applyNumberFormat="1" applyFont="1" applyBorder="1" applyAlignment="1">
      <alignment horizontal="center" vertical="center" wrapText="1"/>
    </xf>
    <xf fontId="20" fillId="0" borderId="20" numFmtId="49" xfId="0" applyNumberFormat="1" applyFont="1" applyBorder="1" applyAlignment="1">
      <alignment horizontal="center" vertical="center" wrapText="1"/>
    </xf>
    <xf fontId="10" fillId="0" borderId="15" numFmtId="0" xfId="0" applyFont="1" applyBorder="1" applyAlignment="1">
      <alignment horizontal="center" vertical="top" wrapText="1"/>
    </xf>
    <xf fontId="10" fillId="0" borderId="19" numFmtId="0" xfId="0" applyFont="1" applyBorder="1" applyAlignment="1">
      <alignment horizontal="center" vertical="top" wrapText="1"/>
    </xf>
    <xf fontId="20" fillId="0" borderId="0" numFmtId="0" xfId="0" applyFont="1" applyAlignment="1">
      <alignment vertical="center"/>
    </xf>
    <xf fontId="20" fillId="0" borderId="20" numFmtId="49" xfId="0" applyNumberFormat="1" applyFont="1" applyBorder="1" applyAlignment="1">
      <alignment horizontal="center" vertical="top" wrapText="1"/>
    </xf>
    <xf fontId="20" fillId="0" borderId="13" numFmtId="49" xfId="0" applyNumberFormat="1" applyFont="1" applyBorder="1" applyAlignment="1">
      <alignment horizontal="center" vertical="center" wrapText="1"/>
    </xf>
    <xf fontId="20" fillId="0" borderId="13" numFmtId="162" xfId="0" applyNumberFormat="1" applyFont="1" applyBorder="1" applyAlignment="1">
      <alignment vertical="center" wrapText="1"/>
    </xf>
    <xf fontId="20" fillId="0" borderId="26" numFmtId="164" xfId="0" applyNumberFormat="1" applyFont="1" applyBorder="1" applyAlignment="1">
      <alignment horizontal="right" vertical="center" wrapText="1"/>
    </xf>
    <xf fontId="19" fillId="0" borderId="18" numFmtId="0" xfId="0" applyFont="1" applyBorder="1" applyAlignment="1">
      <alignment horizontal="center" vertical="center" wrapText="1"/>
    </xf>
    <xf fontId="20" fillId="0" borderId="16" numFmtId="164" xfId="0" applyNumberFormat="1" applyFont="1" applyBorder="1" applyAlignment="1">
      <alignment horizontal="right" vertical="center" wrapText="1"/>
    </xf>
    <xf fontId="20" fillId="0" borderId="0" numFmtId="164" xfId="0" applyNumberFormat="1" applyFont="1" applyAlignment="1">
      <alignment horizontal="right" vertical="center" wrapText="1"/>
    </xf>
    <xf fontId="20" fillId="0" borderId="10" numFmtId="164" xfId="0" applyNumberFormat="1" applyFont="1" applyBorder="1" applyAlignment="1">
      <alignment horizontal="right" vertical="center" wrapText="1"/>
    </xf>
    <xf fontId="6" fillId="0" borderId="14" numFmtId="0" xfId="0" applyFont="1" applyBorder="1" applyAlignment="1">
      <alignment horizontal="center" vertical="center" wrapText="1"/>
    </xf>
    <xf fontId="9" fillId="0" borderId="22" numFmtId="165" xfId="0" applyNumberFormat="1" applyFont="1" applyBorder="1" applyAlignment="1">
      <alignment horizontal="left" vertical="center" wrapText="1"/>
    </xf>
    <xf fontId="11" fillId="0" borderId="18" numFmtId="164" xfId="0" applyNumberFormat="1" applyFont="1" applyBorder="1" applyAlignment="1">
      <alignment horizontal="right" vertical="center" wrapText="1"/>
    </xf>
    <xf fontId="20" fillId="0" borderId="20" numFmtId="0" xfId="0" applyFont="1" applyBorder="1" applyAlignment="1">
      <alignment horizontal="center" vertical="top" wrapText="1"/>
    </xf>
    <xf fontId="16" fillId="0" borderId="18" numFmtId="0" xfId="0" applyFont="1" applyBorder="1" applyAlignment="1">
      <alignment vertical="center"/>
    </xf>
    <xf fontId="16" fillId="0" borderId="27" numFmtId="166" xfId="0" applyNumberFormat="1" applyFont="1" applyBorder="1" applyAlignment="1">
      <alignment horizontal="center" vertical="center" wrapText="1"/>
    </xf>
    <xf fontId="16" fillId="0" borderId="28" numFmtId="166" xfId="0" applyNumberFormat="1" applyFont="1" applyBorder="1" applyAlignment="1">
      <alignment horizontal="center" vertical="center" wrapText="1"/>
    </xf>
    <xf fontId="16" fillId="0" borderId="29" numFmtId="166" xfId="0" applyNumberFormat="1" applyFont="1" applyBorder="1" applyAlignment="1">
      <alignment horizontal="center" vertical="center" wrapText="1"/>
    </xf>
    <xf fontId="16" fillId="0" borderId="30" numFmtId="162" xfId="0" applyNumberFormat="1" applyFont="1" applyBorder="1" applyAlignment="1">
      <alignment horizontal="right" vertical="center" wrapText="1"/>
    </xf>
    <xf fontId="16" fillId="0" borderId="30" numFmtId="164" xfId="0" applyNumberFormat="1" applyFont="1" applyBorder="1" applyAlignment="1">
      <alignment horizontal="right" vertical="center" wrapText="1"/>
    </xf>
    <xf fontId="16" fillId="0" borderId="31" numFmtId="164" xfId="0" applyNumberFormat="1" applyFont="1" applyBorder="1" applyAlignment="1">
      <alignment horizontal="right" vertical="center" wrapText="1"/>
    </xf>
    <xf fontId="17" fillId="0" borderId="18" numFmtId="49" xfId="0" applyNumberFormat="1" applyFont="1" applyBorder="1" applyAlignment="1">
      <alignment vertical="center" wrapText="1"/>
    </xf>
    <xf fontId="16" fillId="0" borderId="32" numFmtId="165" xfId="0" applyNumberFormat="1" applyFont="1" applyBorder="1" applyAlignment="1">
      <alignment horizontal="center" vertical="center" wrapText="1"/>
    </xf>
    <xf fontId="16" fillId="0" borderId="33" numFmtId="165" xfId="0" applyNumberFormat="1" applyFont="1" applyBorder="1" applyAlignment="1">
      <alignment horizontal="center" vertical="center" wrapText="1"/>
    </xf>
    <xf fontId="16" fillId="0" borderId="23" numFmtId="165" xfId="0" applyNumberFormat="1" applyFont="1" applyBorder="1" applyAlignment="1">
      <alignment horizontal="center" vertical="center" wrapText="1"/>
    </xf>
    <xf fontId="16" fillId="0" borderId="16" numFmtId="162" xfId="0" applyNumberFormat="1" applyFont="1" applyBorder="1" applyAlignment="1">
      <alignment horizontal="right" vertical="center" wrapText="1"/>
    </xf>
    <xf fontId="16" fillId="0" borderId="0" numFmtId="162" xfId="0" applyNumberFormat="1" applyFont="1" applyAlignment="1">
      <alignment horizontal="right" vertical="center" wrapText="1"/>
    </xf>
    <xf fontId="16" fillId="0" borderId="16" numFmtId="164" xfId="0" applyNumberFormat="1" applyFont="1" applyBorder="1" applyAlignment="1">
      <alignment horizontal="right" vertical="center" wrapText="1"/>
    </xf>
    <xf fontId="16" fillId="0" borderId="17" numFmtId="164" xfId="0" applyNumberFormat="1" applyFont="1" applyBorder="1" applyAlignment="1">
      <alignment horizontal="right" vertical="center" wrapText="1"/>
    </xf>
    <xf fontId="15" fillId="0" borderId="4" numFmtId="0" xfId="0" applyFont="1" applyBorder="1" applyAlignment="1">
      <alignment horizontal="center" vertical="top" wrapText="1"/>
    </xf>
    <xf fontId="25" fillId="0" borderId="0" numFmtId="162" xfId="0" applyNumberFormat="1" applyFont="1" applyAlignment="1">
      <alignment vertical="center" wrapText="1"/>
    </xf>
    <xf fontId="9" fillId="0" borderId="4" numFmtId="162" xfId="0" applyNumberFormat="1" applyFont="1" applyBorder="1" applyAlignment="1">
      <alignment horizontal="right" vertical="center" wrapText="1"/>
    </xf>
    <xf fontId="9" fillId="0" borderId="12" numFmtId="162" xfId="0" applyNumberFormat="1" applyFont="1" applyBorder="1" applyAlignment="1">
      <alignment horizontal="right" vertical="center" wrapText="1"/>
    </xf>
    <xf fontId="15" fillId="0" borderId="10" numFmtId="0" xfId="0" applyFont="1" applyBorder="1" applyAlignment="1">
      <alignment horizontal="center" vertical="top" wrapText="1"/>
    </xf>
    <xf fontId="25" fillId="0" borderId="5" numFmtId="162" xfId="0" applyNumberFormat="1" applyFont="1" applyBorder="1" applyAlignment="1">
      <alignment vertical="center" wrapText="1"/>
    </xf>
    <xf fontId="9" fillId="0" borderId="24" numFmtId="4" xfId="0" applyNumberFormat="1" applyFont="1" applyBorder="1" applyAlignment="1">
      <alignment horizontal="right" vertical="center" wrapText="1"/>
    </xf>
    <xf fontId="25" fillId="0" borderId="5" numFmtId="0" xfId="0" applyFont="1" applyBorder="1" applyAlignment="1">
      <alignment horizontal="left" vertical="center" wrapText="1"/>
    </xf>
    <xf fontId="11" fillId="0" borderId="10" numFmtId="164" xfId="0" applyNumberFormat="1" applyFont="1" applyBorder="1" applyAlignment="1">
      <alignment horizontal="right" vertical="center" wrapText="1"/>
    </xf>
    <xf fontId="25" fillId="0" borderId="5" numFmtId="0" xfId="0" applyFont="1" applyBorder="1" applyAlignment="1">
      <alignment horizontal="left" vertical="top" wrapText="1"/>
    </xf>
    <xf fontId="10" fillId="0" borderId="10" numFmtId="164" xfId="0" applyNumberFormat="1" applyFont="1" applyBorder="1" applyAlignment="1">
      <alignment vertical="center" wrapText="1"/>
    </xf>
    <xf fontId="25" fillId="0" borderId="5" numFmtId="165" xfId="0" applyNumberFormat="1" applyFont="1" applyBorder="1" applyAlignment="1">
      <alignment vertical="center" wrapText="1"/>
    </xf>
    <xf fontId="25" fillId="0" borderId="0" numFmtId="165" xfId="0" applyNumberFormat="1" applyFont="1" applyAlignment="1">
      <alignment vertical="center" wrapText="1"/>
    </xf>
    <xf fontId="17" fillId="0" borderId="10" numFmtId="0" xfId="0" applyFont="1" applyBorder="1" applyAlignment="1">
      <alignment vertical="center"/>
    </xf>
    <xf fontId="6" fillId="0" borderId="0" numFmtId="166" xfId="0" applyNumberFormat="1" applyFont="1" applyAlignment="1">
      <alignment horizontal="left" vertical="center"/>
    </xf>
    <xf fontId="11" fillId="0" borderId="0" numFmtId="167" xfId="0" applyNumberFormat="1" applyFont="1" applyAlignment="1">
      <alignment horizontal="left" vertical="top"/>
    </xf>
    <xf fontId="5" fillId="0" borderId="0" numFmtId="0" xfId="0" applyFont="1" applyAlignment="1">
      <alignment horizontal="left" vertical="center"/>
    </xf>
    <xf fontId="9" fillId="0" borderId="0" numFmtId="162" xfId="0" applyNumberFormat="1" applyFont="1" applyAlignment="1">
      <alignment horizontal="left" vertical="center"/>
    </xf>
    <xf fontId="5" fillId="0" borderId="0" numFmtId="162" xfId="0" applyNumberFormat="1" applyFont="1" applyAlignment="1">
      <alignment horizontal="left" vertical="center"/>
    </xf>
    <xf fontId="9" fillId="0" borderId="0" numFmtId="163" xfId="0" applyNumberFormat="1" applyFont="1" applyAlignment="1">
      <alignment horizontal="left" vertical="center"/>
    </xf>
    <xf fontId="6" fillId="0" borderId="0" numFmtId="163" xfId="0" applyNumberFormat="1" applyFont="1" applyAlignment="1">
      <alignment horizontal="left" vertical="center"/>
    </xf>
    <xf fontId="6" fillId="0" borderId="0" numFmtId="162" xfId="0" applyNumberFormat="1" applyFont="1" applyAlignment="1">
      <alignment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100" workbookViewId="0">
      <pane xSplit="4" ySplit="4" topLeftCell="E5" activePane="bottomRight" state="frozen"/>
      <selection activeCell="G60" activeCellId="0" sqref="G60"/>
    </sheetView>
  </sheetViews>
  <sheetFormatPr defaultRowHeight="12.75"/>
  <cols>
    <col customWidth="1" hidden="1" min="1" max="1" style="2" width="8.28515625"/>
    <col customWidth="1" min="2" max="2" style="3" width="11.140625"/>
    <col customWidth="1" hidden="1" min="3" max="3" style="4" width="16.42578125"/>
    <col customWidth="1" min="4" max="4" style="1" width="65.85546875"/>
    <col customWidth="1" min="5" max="5" style="5" width="15.421875"/>
    <col customWidth="1" min="6" max="6" style="1" width="16.140625"/>
    <col customWidth="1" min="7" max="7" style="1" width="15.140625"/>
    <col customWidth="1" min="8" max="8" style="6" width="15.140625"/>
    <col customWidth="1" min="9" max="9" style="7" width="15"/>
    <col customWidth="1" min="10" max="10" style="7" width="15.28515625"/>
    <col customWidth="1" min="11" max="11" style="8" width="15.28515625"/>
    <col customWidth="1" min="12" max="12" style="8" width="15.7109375"/>
    <col customWidth="1" min="13" max="13" style="1" width="17.5703125"/>
    <col customWidth="1" min="14" max="14" style="1" width="15.421875"/>
    <col customWidth="1" min="15" max="15" style="1" width="11.421875"/>
    <col customWidth="1" min="16" max="18" style="1" width="11.42578125"/>
    <col customWidth="1" min="19" max="31" style="1" width="9.140625"/>
    <col min="32" max="16384" style="1" width="9.140625"/>
  </cols>
  <sheetData>
    <row r="1" ht="17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"/>
      <c r="T1" s="1"/>
      <c r="U1" s="1"/>
      <c r="V1" s="1"/>
      <c r="W1" s="1"/>
      <c r="X1" s="1"/>
      <c r="Y1" s="1"/>
      <c r="Z1" s="1"/>
    </row>
    <row r="2" ht="15">
      <c r="A2" s="10"/>
      <c r="B2" s="11"/>
      <c r="C2" s="12"/>
      <c r="D2" s="9"/>
      <c r="E2" s="13"/>
      <c r="F2" s="9"/>
      <c r="G2" s="9"/>
      <c r="H2" s="13"/>
      <c r="I2" s="14"/>
      <c r="J2" s="14"/>
      <c r="K2" s="15"/>
      <c r="L2" s="15"/>
      <c r="M2" s="9"/>
      <c r="N2" s="9"/>
      <c r="O2" s="9"/>
      <c r="P2" s="16"/>
      <c r="Q2" s="16"/>
      <c r="R2" s="17" t="s">
        <v>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="18" customFormat="1" ht="15">
      <c r="A3" s="19" t="s">
        <v>2</v>
      </c>
      <c r="B3" s="20" t="s">
        <v>3</v>
      </c>
      <c r="C3" s="21" t="s">
        <v>4</v>
      </c>
      <c r="D3" s="22" t="s">
        <v>5</v>
      </c>
      <c r="E3" s="23" t="s">
        <v>6</v>
      </c>
      <c r="F3" s="24" t="s">
        <v>7</v>
      </c>
      <c r="G3" s="25"/>
      <c r="H3" s="26"/>
      <c r="I3" s="27" t="s">
        <v>8</v>
      </c>
      <c r="J3" s="28"/>
      <c r="K3" s="24" t="s">
        <v>9</v>
      </c>
      <c r="L3" s="25"/>
      <c r="M3" s="25"/>
      <c r="N3" s="26"/>
      <c r="O3" s="29" t="s">
        <v>10</v>
      </c>
      <c r="P3" s="30" t="s">
        <v>11</v>
      </c>
      <c r="Q3" s="30" t="s">
        <v>12</v>
      </c>
      <c r="R3" s="29" t="s">
        <v>13</v>
      </c>
      <c r="S3" s="18"/>
      <c r="T3" s="18"/>
      <c r="U3" s="18"/>
      <c r="V3" s="18"/>
      <c r="W3" s="18"/>
      <c r="X3" s="18"/>
      <c r="Y3" s="18"/>
      <c r="Z3" s="18"/>
    </row>
    <row r="4" s="18" customFormat="1" ht="55.5" customHeight="1">
      <c r="A4" s="31"/>
      <c r="B4" s="32"/>
      <c r="C4" s="33"/>
      <c r="D4" s="34"/>
      <c r="E4" s="35"/>
      <c r="F4" s="36" t="s">
        <v>14</v>
      </c>
      <c r="G4" s="37" t="s">
        <v>15</v>
      </c>
      <c r="H4" s="36" t="s">
        <v>16</v>
      </c>
      <c r="I4" s="38" t="s">
        <v>17</v>
      </c>
      <c r="J4" s="36" t="s">
        <v>16</v>
      </c>
      <c r="K4" s="39" t="s">
        <v>18</v>
      </c>
      <c r="L4" s="40" t="s">
        <v>19</v>
      </c>
      <c r="M4" s="39" t="s">
        <v>20</v>
      </c>
      <c r="N4" s="40" t="s">
        <v>21</v>
      </c>
      <c r="O4" s="41"/>
      <c r="P4" s="42"/>
      <c r="Q4" s="42"/>
      <c r="R4" s="41"/>
      <c r="S4" s="18"/>
      <c r="T4" s="18"/>
      <c r="U4" s="18"/>
      <c r="V4" s="18"/>
      <c r="W4" s="18"/>
      <c r="X4" s="18"/>
      <c r="Y4" s="18"/>
      <c r="Z4" s="18"/>
    </row>
    <row r="5" s="43" customFormat="1" ht="26.25" customHeight="1">
      <c r="A5" s="44"/>
      <c r="B5" s="45" t="s">
        <v>22</v>
      </c>
      <c r="C5" s="46"/>
      <c r="D5" s="47"/>
      <c r="E5" s="48">
        <f>SUM(E6:E16)</f>
        <v>12398659.572985074</v>
      </c>
      <c r="F5" s="48">
        <f>SUM(F6:F16)</f>
        <v>28065221.000000004</v>
      </c>
      <c r="G5" s="49">
        <f>SUM(G6:G16)</f>
        <v>15994645.800000001</v>
      </c>
      <c r="H5" s="48">
        <f>SUM(H6:H16)</f>
        <v>1995070.4000000001</v>
      </c>
      <c r="I5" s="48">
        <f>SUM(I6:I16)</f>
        <v>13957573.660000002</v>
      </c>
      <c r="J5" s="48">
        <f>SUM(J6:J16)</f>
        <v>579507.84000000008</v>
      </c>
      <c r="K5" s="49">
        <f>SUM(K6:K16)</f>
        <v>1558914.0870149257</v>
      </c>
      <c r="L5" s="48">
        <f>SUM(L6:L16)</f>
        <v>-2037072.1400000001</v>
      </c>
      <c r="M5" s="49">
        <f>SUM(M6:M16)</f>
        <v>-14107647.34</v>
      </c>
      <c r="N5" s="48">
        <f>SUM(N6:N16)</f>
        <v>-1415562.5600000001</v>
      </c>
      <c r="O5" s="50">
        <f t="shared" ref="O5:O9" si="0">IFERROR(I5/E5,"")</f>
        <v>1.1257324695333666</v>
      </c>
      <c r="P5" s="51">
        <f t="shared" ref="P5:P9" si="1">IFERROR(J5/H5,"")</f>
        <v>0.29046987013591102</v>
      </c>
      <c r="Q5" s="50">
        <f t="shared" ref="Q5:Q9" si="2">IFERROR(I5/G5,"")</f>
        <v>0.87264037194246602</v>
      </c>
      <c r="R5" s="51">
        <f t="shared" ref="R5:R9" si="3">IFERROR(I5/F5,"")</f>
        <v>0.49732634066911502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</row>
    <row r="6" ht="17.25">
      <c r="A6" s="52"/>
      <c r="B6" s="53" t="s">
        <v>23</v>
      </c>
      <c r="C6" s="54" t="s">
        <v>24</v>
      </c>
      <c r="D6" s="55" t="s">
        <v>25</v>
      </c>
      <c r="E6" s="56">
        <f>10573700.59/33.5*30</f>
        <v>9468985.6029850747</v>
      </c>
      <c r="F6" s="57">
        <v>21478832.199999999</v>
      </c>
      <c r="G6" s="56">
        <v>12538528.4</v>
      </c>
      <c r="H6" s="56">
        <v>1895926.7</v>
      </c>
      <c r="I6" s="56">
        <v>10459297.57</v>
      </c>
      <c r="J6" s="58">
        <v>503389.48999999999</v>
      </c>
      <c r="K6" s="56">
        <f t="shared" ref="K6:K9" si="4">I6-E6</f>
        <v>990311.96701492555</v>
      </c>
      <c r="L6" s="58">
        <f t="shared" ref="L6:L9" si="5">I6-G6</f>
        <v>-2079230.8300000001</v>
      </c>
      <c r="M6" s="56">
        <f t="shared" ref="M6:M9" si="6">I6-F6</f>
        <v>-11019534.629999999</v>
      </c>
      <c r="N6" s="59">
        <f t="shared" ref="N6:N9" si="7">J6-H6</f>
        <v>-1392537.21</v>
      </c>
      <c r="O6" s="60">
        <f t="shared" si="0"/>
        <v>1.1045848001609309</v>
      </c>
      <c r="P6" s="61">
        <f t="shared" si="1"/>
        <v>0.26551105061181957</v>
      </c>
      <c r="Q6" s="60">
        <f t="shared" si="2"/>
        <v>0.83417265857132006</v>
      </c>
      <c r="R6" s="60">
        <f t="shared" si="3"/>
        <v>0.48695839106187538</v>
      </c>
      <c r="S6" s="1"/>
      <c r="T6" s="1"/>
      <c r="U6" s="1"/>
      <c r="V6" s="1"/>
      <c r="W6" s="1"/>
      <c r="X6" s="1"/>
      <c r="Y6" s="1"/>
      <c r="Z6" s="1"/>
    </row>
    <row r="7" ht="17.25">
      <c r="A7" s="62"/>
      <c r="B7" s="53" t="s">
        <v>26</v>
      </c>
      <c r="C7" s="63" t="s">
        <v>27</v>
      </c>
      <c r="D7" s="55" t="s">
        <v>28</v>
      </c>
      <c r="E7" s="64">
        <v>47119.599999999999</v>
      </c>
      <c r="F7" s="65">
        <v>82008.100000000006</v>
      </c>
      <c r="G7" s="64">
        <v>54163.5</v>
      </c>
      <c r="H7" s="64">
        <v>7525</v>
      </c>
      <c r="I7" s="66">
        <v>48441.339999999997</v>
      </c>
      <c r="J7" s="64">
        <v>16.319999999999997</v>
      </c>
      <c r="K7" s="66">
        <f t="shared" si="4"/>
        <v>1321.739999999998</v>
      </c>
      <c r="L7" s="64">
        <f t="shared" si="5"/>
        <v>-5722.1600000000035</v>
      </c>
      <c r="M7" s="66">
        <f t="shared" si="6"/>
        <v>-33566.760000000009</v>
      </c>
      <c r="N7" s="64">
        <f t="shared" si="7"/>
        <v>-7508.6800000000003</v>
      </c>
      <c r="O7" s="61">
        <f t="shared" si="0"/>
        <v>1.0280507474596559</v>
      </c>
      <c r="P7" s="60">
        <f t="shared" si="1"/>
        <v>0.0021687707641196009</v>
      </c>
      <c r="Q7" s="61">
        <f t="shared" si="2"/>
        <v>0.89435394684612324</v>
      </c>
      <c r="R7" s="60">
        <f t="shared" si="3"/>
        <v>0.59068970016376421</v>
      </c>
      <c r="S7" s="1"/>
      <c r="T7" s="1"/>
      <c r="U7" s="1"/>
      <c r="V7" s="1"/>
      <c r="W7" s="1"/>
      <c r="X7" s="1"/>
      <c r="Y7" s="1"/>
      <c r="Z7" s="1"/>
    </row>
    <row r="8" ht="17.25">
      <c r="A8" s="62"/>
      <c r="B8" s="53" t="s">
        <v>23</v>
      </c>
      <c r="C8" s="54" t="s">
        <v>29</v>
      </c>
      <c r="D8" s="55" t="s">
        <v>30</v>
      </c>
      <c r="E8" s="64"/>
      <c r="F8" s="65">
        <v>52994.300000000003</v>
      </c>
      <c r="G8" s="64">
        <v>32497.099999999999</v>
      </c>
      <c r="H8" s="64">
        <v>0</v>
      </c>
      <c r="I8" s="64">
        <v>18530.599999999999</v>
      </c>
      <c r="J8" s="66">
        <v>284.13</v>
      </c>
      <c r="K8" s="64">
        <f t="shared" si="4"/>
        <v>18530.599999999999</v>
      </c>
      <c r="L8" s="66">
        <f t="shared" si="5"/>
        <v>-13966.5</v>
      </c>
      <c r="M8" s="64">
        <f t="shared" si="6"/>
        <v>-34463.700000000004</v>
      </c>
      <c r="N8" s="66">
        <f t="shared" si="7"/>
        <v>284.13</v>
      </c>
      <c r="O8" s="60" t="str">
        <f t="shared" si="0"/>
        <v/>
      </c>
      <c r="P8" s="61" t="str">
        <f t="shared" si="1"/>
        <v/>
      </c>
      <c r="Q8" s="60">
        <f t="shared" si="2"/>
        <v>0.57022318914610837</v>
      </c>
      <c r="R8" s="60">
        <f t="shared" si="3"/>
        <v>0.34967156845170139</v>
      </c>
      <c r="S8" s="1"/>
      <c r="T8" s="1"/>
      <c r="U8" s="1"/>
      <c r="V8" s="1"/>
      <c r="W8" s="1"/>
      <c r="X8" s="1"/>
      <c r="Y8" s="1"/>
      <c r="Z8" s="1"/>
    </row>
    <row r="9" ht="17.25">
      <c r="A9" s="62"/>
      <c r="B9" s="53" t="s">
        <v>23</v>
      </c>
      <c r="C9" s="63" t="s">
        <v>31</v>
      </c>
      <c r="D9" s="55" t="s">
        <v>32</v>
      </c>
      <c r="E9" s="64">
        <v>862181.80000000005</v>
      </c>
      <c r="F9" s="65">
        <v>1259409.1000000001</v>
      </c>
      <c r="G9" s="64">
        <v>935989</v>
      </c>
      <c r="H9" s="64">
        <v>24214.599999999999</v>
      </c>
      <c r="I9" s="66">
        <v>918990.20999999996</v>
      </c>
      <c r="J9" s="64">
        <v>20143.900000000001</v>
      </c>
      <c r="K9" s="66">
        <f t="shared" si="4"/>
        <v>56808.409999999916</v>
      </c>
      <c r="L9" s="64">
        <f t="shared" si="5"/>
        <v>-16998.790000000037</v>
      </c>
      <c r="M9" s="66">
        <f t="shared" si="6"/>
        <v>-340418.89000000013</v>
      </c>
      <c r="N9" s="64">
        <f t="shared" si="7"/>
        <v>-4070.6999999999971</v>
      </c>
      <c r="O9" s="61">
        <f t="shared" si="0"/>
        <v>1.0658891315033556</v>
      </c>
      <c r="P9" s="60">
        <f t="shared" si="1"/>
        <v>0.83189067752512957</v>
      </c>
      <c r="Q9" s="61">
        <f t="shared" si="2"/>
        <v>0.98183868613840541</v>
      </c>
      <c r="R9" s="60">
        <f t="shared" si="3"/>
        <v>0.72969951543148281</v>
      </c>
      <c r="S9" s="1"/>
      <c r="T9" s="1"/>
      <c r="U9" s="1"/>
      <c r="V9" s="1"/>
      <c r="W9" s="1"/>
      <c r="X9" s="1"/>
      <c r="Y9" s="1"/>
      <c r="Z9" s="1"/>
    </row>
    <row r="10" ht="17.25">
      <c r="A10" s="62"/>
      <c r="B10" s="53" t="s">
        <v>23</v>
      </c>
      <c r="C10" s="54" t="s">
        <v>33</v>
      </c>
      <c r="D10" s="55" t="s">
        <v>34</v>
      </c>
      <c r="E10" s="64">
        <v>626.87</v>
      </c>
      <c r="F10" s="65">
        <v>0</v>
      </c>
      <c r="G10" s="64">
        <v>0</v>
      </c>
      <c r="H10" s="64">
        <v>0</v>
      </c>
      <c r="I10" s="64">
        <v>234.96000000000001</v>
      </c>
      <c r="J10" s="66">
        <v>13.23</v>
      </c>
      <c r="K10" s="64">
        <f t="shared" ref="K10:K45" si="8">I10-E10</f>
        <v>-391.90999999999997</v>
      </c>
      <c r="L10" s="66">
        <f t="shared" ref="L10:L73" si="9">I10-G10</f>
        <v>234.96000000000001</v>
      </c>
      <c r="M10" s="64">
        <f t="shared" ref="M10:M45" si="10">I10-F10</f>
        <v>234.96000000000001</v>
      </c>
      <c r="N10" s="66">
        <f t="shared" ref="N10:N45" si="11">J10-H10</f>
        <v>13.23</v>
      </c>
      <c r="O10" s="60">
        <f t="shared" ref="O10:O73" si="12">IFERROR(I10/E10,"")</f>
        <v>0.3748145548518832</v>
      </c>
      <c r="P10" s="61" t="str">
        <f t="shared" ref="P10:P73" si="13">IFERROR(J10/H10,"")</f>
        <v/>
      </c>
      <c r="Q10" s="60" t="str">
        <f t="shared" ref="Q10:Q73" si="14">IFERROR(I10/G10,"")</f>
        <v/>
      </c>
      <c r="R10" s="60" t="str">
        <f t="shared" ref="R10:R73" si="15">IFERROR(I10/F10,"")</f>
        <v/>
      </c>
      <c r="S10" s="1"/>
      <c r="T10" s="1"/>
      <c r="U10" s="1"/>
      <c r="V10" s="1"/>
      <c r="W10" s="1"/>
      <c r="X10" s="1"/>
      <c r="Y10" s="1"/>
      <c r="Z10" s="1"/>
    </row>
    <row r="11" ht="17.25">
      <c r="A11" s="62"/>
      <c r="B11" s="53" t="s">
        <v>23</v>
      </c>
      <c r="C11" s="63" t="s">
        <v>35</v>
      </c>
      <c r="D11" s="55" t="s">
        <v>36</v>
      </c>
      <c r="E11" s="64">
        <v>1324.04</v>
      </c>
      <c r="F11" s="65">
        <v>1208.9000000000001</v>
      </c>
      <c r="G11" s="64">
        <v>1202.9000000000001</v>
      </c>
      <c r="H11" s="64">
        <v>60</v>
      </c>
      <c r="I11" s="64">
        <v>1188.27</v>
      </c>
      <c r="J11" s="64">
        <v>0</v>
      </c>
      <c r="K11" s="66">
        <f t="shared" si="8"/>
        <v>-135.76999999999998</v>
      </c>
      <c r="L11" s="64">
        <f t="shared" si="9"/>
        <v>-14.630000000000109</v>
      </c>
      <c r="M11" s="66">
        <f t="shared" si="10"/>
        <v>-20.630000000000109</v>
      </c>
      <c r="N11" s="64">
        <f t="shared" si="11"/>
        <v>-60</v>
      </c>
      <c r="O11" s="61">
        <f t="shared" si="12"/>
        <v>0.89745778073169991</v>
      </c>
      <c r="P11" s="60">
        <f t="shared" si="13"/>
        <v>0</v>
      </c>
      <c r="Q11" s="61">
        <f t="shared" si="14"/>
        <v>0.98783772549671622</v>
      </c>
      <c r="R11" s="60">
        <f t="shared" si="15"/>
        <v>0.98293489949540891</v>
      </c>
      <c r="S11" s="1"/>
      <c r="T11" s="1"/>
      <c r="U11" s="1"/>
      <c r="V11" s="1"/>
      <c r="W11" s="1"/>
      <c r="X11" s="1"/>
      <c r="Y11" s="1"/>
      <c r="Z11" s="1"/>
    </row>
    <row r="12" ht="17.25">
      <c r="A12" s="62"/>
      <c r="B12" s="53" t="s">
        <v>23</v>
      </c>
      <c r="C12" s="54" t="s">
        <v>37</v>
      </c>
      <c r="D12" s="55" t="s">
        <v>38</v>
      </c>
      <c r="E12" s="64">
        <v>312213.17999999999</v>
      </c>
      <c r="F12" s="65">
        <v>615839.40000000002</v>
      </c>
      <c r="G12" s="64">
        <v>330592.29999999999</v>
      </c>
      <c r="H12" s="64">
        <v>1000</v>
      </c>
      <c r="I12" s="64">
        <v>338099.39999999997</v>
      </c>
      <c r="J12" s="66">
        <v>2661.7099999999996</v>
      </c>
      <c r="K12" s="64">
        <f t="shared" si="8"/>
        <v>25886.219999999972</v>
      </c>
      <c r="L12" s="66">
        <f t="shared" si="9"/>
        <v>7507.0999999999767</v>
      </c>
      <c r="M12" s="64">
        <f t="shared" si="10"/>
        <v>-277740.00000000006</v>
      </c>
      <c r="N12" s="66">
        <f t="shared" si="11"/>
        <v>1661.7099999999996</v>
      </c>
      <c r="O12" s="60">
        <f t="shared" si="12"/>
        <v>1.082912002625898</v>
      </c>
      <c r="P12" s="61">
        <f t="shared" si="13"/>
        <v>2.6617099999999998</v>
      </c>
      <c r="Q12" s="60">
        <f t="shared" si="14"/>
        <v>1.0227080304048217</v>
      </c>
      <c r="R12" s="60">
        <f t="shared" si="15"/>
        <v>0.54900579599161725</v>
      </c>
      <c r="S12" s="1"/>
      <c r="T12" s="1"/>
      <c r="U12" s="1"/>
      <c r="V12" s="1"/>
      <c r="W12" s="1"/>
      <c r="X12" s="1"/>
      <c r="Y12" s="1"/>
      <c r="Z12" s="1"/>
    </row>
    <row r="13" ht="17.25">
      <c r="A13" s="62"/>
      <c r="B13" s="53" t="s">
        <v>39</v>
      </c>
      <c r="C13" s="63" t="s">
        <v>40</v>
      </c>
      <c r="D13" s="55" t="s">
        <v>41</v>
      </c>
      <c r="E13" s="64">
        <v>68224.559999999998</v>
      </c>
      <c r="F13" s="65">
        <v>1486170.1000000001</v>
      </c>
      <c r="G13" s="64">
        <v>75900</v>
      </c>
      <c r="H13" s="64">
        <v>4500</v>
      </c>
      <c r="I13" s="64">
        <v>89975.709999999992</v>
      </c>
      <c r="J13" s="64">
        <v>5803.5200000000004</v>
      </c>
      <c r="K13" s="66">
        <f t="shared" si="8"/>
        <v>21751.149999999994</v>
      </c>
      <c r="L13" s="64">
        <f t="shared" si="9"/>
        <v>14075.709999999992</v>
      </c>
      <c r="M13" s="66">
        <f t="shared" si="10"/>
        <v>-1396194.3900000001</v>
      </c>
      <c r="N13" s="64">
        <f t="shared" si="11"/>
        <v>1303.5200000000004</v>
      </c>
      <c r="O13" s="61">
        <f t="shared" si="12"/>
        <v>1.3188170066615306</v>
      </c>
      <c r="P13" s="60">
        <f t="shared" si="13"/>
        <v>1.2896711111111112</v>
      </c>
      <c r="Q13" s="61">
        <f t="shared" si="14"/>
        <v>1.1854507246376811</v>
      </c>
      <c r="R13" s="60">
        <f t="shared" si="15"/>
        <v>0.060541999869328539</v>
      </c>
      <c r="S13" s="1"/>
      <c r="T13" s="1"/>
      <c r="U13" s="1"/>
      <c r="V13" s="1"/>
      <c r="W13" s="1"/>
      <c r="X13" s="1"/>
      <c r="Y13" s="1"/>
      <c r="Z13" s="1"/>
    </row>
    <row r="14" ht="17.25">
      <c r="A14" s="62"/>
      <c r="B14" s="53" t="s">
        <v>39</v>
      </c>
      <c r="C14" s="54" t="s">
        <v>42</v>
      </c>
      <c r="D14" s="55" t="s">
        <v>43</v>
      </c>
      <c r="E14" s="64">
        <v>1488376.1399999999</v>
      </c>
      <c r="F14" s="65">
        <v>2439929.7999999998</v>
      </c>
      <c r="G14" s="64">
        <v>1600886</v>
      </c>
      <c r="H14" s="64">
        <v>4000</v>
      </c>
      <c r="I14" s="64">
        <v>1678561.97</v>
      </c>
      <c r="J14" s="66">
        <v>20167.509999999998</v>
      </c>
      <c r="K14" s="64">
        <f t="shared" si="8"/>
        <v>190185.83000000007</v>
      </c>
      <c r="L14" s="66">
        <f t="shared" si="9"/>
        <v>77675.969999999972</v>
      </c>
      <c r="M14" s="64">
        <f t="shared" si="10"/>
        <v>-761367.82999999984</v>
      </c>
      <c r="N14" s="67">
        <f t="shared" si="11"/>
        <v>16167.509999999998</v>
      </c>
      <c r="O14" s="60">
        <f t="shared" si="12"/>
        <v>1.1277807570873852</v>
      </c>
      <c r="P14" s="61">
        <f t="shared" si="13"/>
        <v>5.0418775</v>
      </c>
      <c r="Q14" s="60">
        <f t="shared" si="14"/>
        <v>1.0485206129605731</v>
      </c>
      <c r="R14" s="60">
        <f t="shared" si="15"/>
        <v>0.68795502641100581</v>
      </c>
      <c r="S14" s="1"/>
      <c r="T14" s="1"/>
      <c r="U14" s="1"/>
      <c r="V14" s="1"/>
      <c r="W14" s="1"/>
      <c r="X14" s="1"/>
      <c r="Y14" s="1"/>
      <c r="Z14" s="1"/>
    </row>
    <row r="15" ht="17.25">
      <c r="A15" s="62"/>
      <c r="B15" s="53"/>
      <c r="C15" s="63" t="s">
        <v>44</v>
      </c>
      <c r="D15" s="55" t="s">
        <v>45</v>
      </c>
      <c r="E15" s="64">
        <v>149607.78</v>
      </c>
      <c r="F15" s="65">
        <v>648829.09999999998</v>
      </c>
      <c r="G15" s="64">
        <v>424886.59999999998</v>
      </c>
      <c r="H15" s="64">
        <v>57844.099999999999</v>
      </c>
      <c r="I15" s="64">
        <v>404253.63</v>
      </c>
      <c r="J15" s="64">
        <v>27028.029999999999</v>
      </c>
      <c r="K15" s="66">
        <f t="shared" si="8"/>
        <v>254645.85000000001</v>
      </c>
      <c r="L15" s="64">
        <f t="shared" si="9"/>
        <v>-20632.969999999972</v>
      </c>
      <c r="M15" s="66">
        <f t="shared" si="10"/>
        <v>-244575.46999999997</v>
      </c>
      <c r="N15" s="68">
        <f t="shared" si="11"/>
        <v>-30816.07</v>
      </c>
      <c r="O15" s="61">
        <f t="shared" si="12"/>
        <v>2.7020896239487011</v>
      </c>
      <c r="P15" s="60">
        <f t="shared" si="13"/>
        <v>0.46725647040925522</v>
      </c>
      <c r="Q15" s="61">
        <f t="shared" si="14"/>
        <v>0.95143887804416527</v>
      </c>
      <c r="R15" s="60">
        <f t="shared" si="15"/>
        <v>0.62305101605337987</v>
      </c>
      <c r="S15" s="1"/>
      <c r="T15" s="1"/>
      <c r="U15" s="1"/>
      <c r="V15" s="1"/>
      <c r="W15" s="1"/>
      <c r="X15" s="1"/>
      <c r="Y15" s="1"/>
      <c r="Z15" s="1"/>
    </row>
    <row r="16" ht="17.25" hidden="1">
      <c r="A16" s="62"/>
      <c r="B16" s="53" t="s">
        <v>39</v>
      </c>
      <c r="C16" s="54" t="s">
        <v>46</v>
      </c>
      <c r="D16" s="69" t="s">
        <v>47</v>
      </c>
      <c r="E16" s="64">
        <v>0</v>
      </c>
      <c r="F16" s="64">
        <v>0</v>
      </c>
      <c r="G16" s="66">
        <v>0</v>
      </c>
      <c r="H16" s="64">
        <v>0</v>
      </c>
      <c r="I16" s="66">
        <v>0</v>
      </c>
      <c r="J16" s="64">
        <v>0</v>
      </c>
      <c r="K16" s="64">
        <f t="shared" si="8"/>
        <v>0</v>
      </c>
      <c r="L16" s="66">
        <f t="shared" si="9"/>
        <v>0</v>
      </c>
      <c r="M16" s="64">
        <f t="shared" si="10"/>
        <v>0</v>
      </c>
      <c r="N16" s="66">
        <f t="shared" si="11"/>
        <v>0</v>
      </c>
      <c r="O16" s="60" t="str">
        <f t="shared" si="12"/>
        <v/>
      </c>
      <c r="P16" s="61" t="str">
        <f t="shared" si="13"/>
        <v/>
      </c>
      <c r="Q16" s="60" t="str">
        <f t="shared" si="14"/>
        <v/>
      </c>
      <c r="R16" s="60" t="str">
        <f t="shared" si="15"/>
        <v/>
      </c>
      <c r="S16" s="1"/>
      <c r="T16" s="1"/>
      <c r="U16" s="1"/>
      <c r="V16" s="1"/>
      <c r="W16" s="1"/>
      <c r="X16" s="1"/>
      <c r="Y16" s="1"/>
      <c r="Z16" s="1"/>
    </row>
    <row r="17" s="43" customFormat="1" ht="27.75" customHeight="1">
      <c r="A17" s="70" t="s">
        <v>48</v>
      </c>
      <c r="B17" s="71"/>
      <c r="C17" s="71"/>
      <c r="D17" s="72"/>
      <c r="E17" s="73">
        <f>E21+E24+E33+E46+E51+E54+E57+E66</f>
        <v>4933774.3399999999</v>
      </c>
      <c r="F17" s="73">
        <f>F21+F24+F33+F46+F51+F54+F57+F66</f>
        <v>7828488.9700000007</v>
      </c>
      <c r="G17" s="73">
        <f>G21+G24+G33+G46+G51+G54+G57+G66</f>
        <v>4925973.4699999997</v>
      </c>
      <c r="H17" s="73">
        <f>H21+H24+H33+H46+H51+H54+H57+H66</f>
        <v>628482.5</v>
      </c>
      <c r="I17" s="73">
        <f>I21+I24+I33+I46+I51+I54+I57+I66</f>
        <v>4584974.3300000001</v>
      </c>
      <c r="J17" s="73">
        <f>J21+J24+J33+J46+J51+J54+J57+J66</f>
        <v>169680.48000000001</v>
      </c>
      <c r="K17" s="73">
        <f t="shared" si="8"/>
        <v>-348800.00999999978</v>
      </c>
      <c r="L17" s="73">
        <f t="shared" si="9"/>
        <v>-340999.13999999966</v>
      </c>
      <c r="M17" s="73">
        <f t="shared" si="10"/>
        <v>-3243514.6400000006</v>
      </c>
      <c r="N17" s="73">
        <f t="shared" si="11"/>
        <v>-458802.02000000002</v>
      </c>
      <c r="O17" s="74">
        <f t="shared" si="12"/>
        <v>0.92930361504940662</v>
      </c>
      <c r="P17" s="74">
        <f t="shared" si="13"/>
        <v>0.26998441484050872</v>
      </c>
      <c r="Q17" s="74">
        <f t="shared" si="14"/>
        <v>0.93077527882016797</v>
      </c>
      <c r="R17" s="74">
        <f t="shared" si="15"/>
        <v>0.58567807243139025</v>
      </c>
      <c r="S17" s="43"/>
      <c r="T17" s="43"/>
      <c r="U17" s="43"/>
      <c r="V17" s="43"/>
      <c r="W17" s="43"/>
      <c r="X17" s="43"/>
      <c r="Y17" s="43"/>
      <c r="Z17" s="43"/>
    </row>
    <row r="18" ht="18" customHeight="1">
      <c r="A18" s="75" t="s">
        <v>49</v>
      </c>
      <c r="B18" s="76" t="s">
        <v>26</v>
      </c>
      <c r="C18" s="77" t="s">
        <v>50</v>
      </c>
      <c r="D18" s="78" t="s">
        <v>51</v>
      </c>
      <c r="E18" s="79">
        <v>140039.51999999999</v>
      </c>
      <c r="F18" s="79">
        <v>261278.39999999999</v>
      </c>
      <c r="G18" s="58">
        <v>169376</v>
      </c>
      <c r="H18" s="79">
        <v>21428.799999999999</v>
      </c>
      <c r="I18" s="58">
        <v>174946.51999999999</v>
      </c>
      <c r="J18" s="79">
        <v>13601.43</v>
      </c>
      <c r="K18" s="58">
        <f t="shared" si="8"/>
        <v>34907</v>
      </c>
      <c r="L18" s="79">
        <f t="shared" si="9"/>
        <v>5570.5199999999895</v>
      </c>
      <c r="M18" s="79">
        <f t="shared" si="10"/>
        <v>-86331.880000000005</v>
      </c>
      <c r="N18" s="59">
        <f t="shared" si="11"/>
        <v>-7827.369999999999</v>
      </c>
      <c r="O18" s="80">
        <f t="shared" si="12"/>
        <v>1.2492653502382756</v>
      </c>
      <c r="P18" s="61">
        <f t="shared" si="13"/>
        <v>0.63472662958261783</v>
      </c>
      <c r="Q18" s="80">
        <f t="shared" si="14"/>
        <v>1.0328884847912336</v>
      </c>
      <c r="R18" s="81">
        <f t="shared" si="15"/>
        <v>0.66957896251661064</v>
      </c>
      <c r="S18" s="1"/>
      <c r="T18" s="1"/>
      <c r="U18" s="1"/>
      <c r="V18" s="1"/>
      <c r="W18" s="1"/>
      <c r="X18" s="1"/>
      <c r="Y18" s="1"/>
      <c r="Z18" s="1"/>
    </row>
    <row r="19" ht="17.25">
      <c r="A19" s="82"/>
      <c r="B19" s="83"/>
      <c r="C19" s="63" t="s">
        <v>52</v>
      </c>
      <c r="D19" s="84" t="s">
        <v>53</v>
      </c>
      <c r="E19" s="56">
        <v>4074.3499999999999</v>
      </c>
      <c r="F19" s="56">
        <v>3515.5999999999999</v>
      </c>
      <c r="G19" s="56">
        <v>3515.5999999999999</v>
      </c>
      <c r="H19" s="56">
        <v>0</v>
      </c>
      <c r="I19" s="56">
        <v>647</v>
      </c>
      <c r="J19" s="58">
        <v>0</v>
      </c>
      <c r="K19" s="56">
        <f t="shared" si="8"/>
        <v>-3427.3499999999999</v>
      </c>
      <c r="L19" s="58">
        <f t="shared" si="9"/>
        <v>-2868.5999999999999</v>
      </c>
      <c r="M19" s="56">
        <f t="shared" si="10"/>
        <v>-2868.5999999999999</v>
      </c>
      <c r="N19" s="85">
        <f t="shared" si="11"/>
        <v>0</v>
      </c>
      <c r="O19" s="61">
        <f t="shared" si="12"/>
        <v>0.15879833593088469</v>
      </c>
      <c r="P19" s="60" t="str">
        <f t="shared" si="13"/>
        <v/>
      </c>
      <c r="Q19" s="61">
        <f t="shared" si="14"/>
        <v>0.18403686426214588</v>
      </c>
      <c r="R19" s="86">
        <f t="shared" si="15"/>
        <v>0.18403686426214588</v>
      </c>
      <c r="S19" s="1"/>
      <c r="T19" s="1"/>
      <c r="U19" s="1"/>
      <c r="V19" s="1"/>
      <c r="W19" s="1"/>
      <c r="X19" s="1"/>
      <c r="Y19" s="1"/>
      <c r="Z19" s="1"/>
    </row>
    <row r="20" ht="17.25">
      <c r="A20" s="82"/>
      <c r="B20" s="83"/>
      <c r="C20" s="54" t="s">
        <v>54</v>
      </c>
      <c r="D20" s="87" t="s">
        <v>55</v>
      </c>
      <c r="E20" s="56">
        <v>90061.330000000002</v>
      </c>
      <c r="F20" s="57">
        <v>240354.89999999999</v>
      </c>
      <c r="G20" s="58">
        <v>148626.89999999999</v>
      </c>
      <c r="H20" s="56">
        <v>22600</v>
      </c>
      <c r="I20" s="58">
        <v>154849.22</v>
      </c>
      <c r="J20" s="56">
        <v>13394.119999999999</v>
      </c>
      <c r="K20" s="58">
        <f t="shared" si="8"/>
        <v>64787.889999999999</v>
      </c>
      <c r="L20" s="56">
        <f t="shared" si="9"/>
        <v>6222.320000000007</v>
      </c>
      <c r="M20" s="58">
        <f t="shared" si="10"/>
        <v>-85505.679999999993</v>
      </c>
      <c r="N20" s="85">
        <f t="shared" si="11"/>
        <v>-9205.880000000001</v>
      </c>
      <c r="O20" s="60">
        <f t="shared" si="12"/>
        <v>1.7193752301903602</v>
      </c>
      <c r="P20" s="61">
        <f t="shared" si="13"/>
        <v>0.59266017699115037</v>
      </c>
      <c r="Q20" s="60">
        <f t="shared" si="14"/>
        <v>1.0418653689204309</v>
      </c>
      <c r="R20" s="86">
        <f t="shared" si="15"/>
        <v>0.64425239510407317</v>
      </c>
      <c r="S20" s="1"/>
      <c r="T20" s="1"/>
      <c r="U20" s="1"/>
      <c r="V20" s="1"/>
      <c r="W20" s="1"/>
      <c r="X20" s="1"/>
      <c r="Y20" s="1"/>
      <c r="Z20" s="1"/>
    </row>
    <row r="21" s="88" customFormat="1" ht="17.25">
      <c r="A21" s="89"/>
      <c r="B21" s="90"/>
      <c r="C21" s="91"/>
      <c r="D21" s="92" t="s">
        <v>56</v>
      </c>
      <c r="E21" s="93">
        <f>SUM(E18:E20)</f>
        <v>234175.20000000001</v>
      </c>
      <c r="F21" s="93">
        <f>SUM(F18:F20)</f>
        <v>505148.90000000002</v>
      </c>
      <c r="G21" s="93">
        <f>SUM(G18:G20)</f>
        <v>321518.5</v>
      </c>
      <c r="H21" s="93">
        <f>SUM(H18:H20)</f>
        <v>44028.800000000003</v>
      </c>
      <c r="I21" s="93">
        <f>SUM(I18:I20)</f>
        <v>330442.73999999999</v>
      </c>
      <c r="J21" s="93">
        <f>SUM(J18:J20)</f>
        <v>26995.549999999999</v>
      </c>
      <c r="K21" s="93">
        <f t="shared" si="8"/>
        <v>96267.539999999979</v>
      </c>
      <c r="L21" s="93">
        <f t="shared" si="9"/>
        <v>8924.2399999999907</v>
      </c>
      <c r="M21" s="93">
        <f t="shared" si="10"/>
        <v>-174706.16000000003</v>
      </c>
      <c r="N21" s="93">
        <f t="shared" si="11"/>
        <v>-17033.250000000004</v>
      </c>
      <c r="O21" s="94">
        <f t="shared" si="12"/>
        <v>1.4110919516669569</v>
      </c>
      <c r="P21" s="94">
        <f t="shared" si="13"/>
        <v>0.61313390326331851</v>
      </c>
      <c r="Q21" s="94">
        <f t="shared" si="14"/>
        <v>1.0277565365601047</v>
      </c>
      <c r="R21" s="95">
        <f t="shared" si="15"/>
        <v>0.65414918254795762</v>
      </c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</row>
    <row r="22" ht="34.5">
      <c r="A22" s="96">
        <v>951</v>
      </c>
      <c r="B22" s="76" t="s">
        <v>23</v>
      </c>
      <c r="C22" s="97" t="s">
        <v>57</v>
      </c>
      <c r="D22" s="98" t="s">
        <v>58</v>
      </c>
      <c r="E22" s="79">
        <v>81179.929999999993</v>
      </c>
      <c r="F22" s="99">
        <v>104746.7</v>
      </c>
      <c r="G22" s="58">
        <v>65863.600000000006</v>
      </c>
      <c r="H22" s="79">
        <v>9042</v>
      </c>
      <c r="I22" s="58">
        <v>64920.519999999997</v>
      </c>
      <c r="J22" s="79">
        <v>7556.1099999999997</v>
      </c>
      <c r="K22" s="58">
        <f t="shared" si="8"/>
        <v>-16259.409999999996</v>
      </c>
      <c r="L22" s="79">
        <f t="shared" si="9"/>
        <v>-943.08000000000902</v>
      </c>
      <c r="M22" s="58">
        <f t="shared" si="10"/>
        <v>-39826.18</v>
      </c>
      <c r="N22" s="79">
        <f t="shared" si="11"/>
        <v>-1485.8900000000003</v>
      </c>
      <c r="O22" s="61">
        <f t="shared" si="12"/>
        <v>0.79971145577484493</v>
      </c>
      <c r="P22" s="80">
        <f t="shared" si="13"/>
        <v>0.83566799380667989</v>
      </c>
      <c r="Q22" s="61">
        <f t="shared" si="14"/>
        <v>0.98568131714634477</v>
      </c>
      <c r="R22" s="81">
        <f t="shared" si="15"/>
        <v>0.61978582618831901</v>
      </c>
      <c r="S22" s="1"/>
      <c r="T22" s="1"/>
      <c r="U22" s="1"/>
      <c r="V22" s="1"/>
      <c r="W22" s="1"/>
      <c r="X22" s="1"/>
      <c r="Y22" s="1"/>
      <c r="Z22" s="1"/>
    </row>
    <row r="23" ht="17.25">
      <c r="A23" s="100"/>
      <c r="B23" s="83"/>
      <c r="C23" s="101" t="s">
        <v>59</v>
      </c>
      <c r="D23" s="102" t="s">
        <v>60</v>
      </c>
      <c r="E23" s="103">
        <v>10536.34</v>
      </c>
      <c r="F23" s="58">
        <v>11046.9</v>
      </c>
      <c r="G23" s="56">
        <v>6282.6000000000004</v>
      </c>
      <c r="H23" s="58">
        <v>480.5</v>
      </c>
      <c r="I23" s="56">
        <v>10634.07</v>
      </c>
      <c r="J23" s="58">
        <v>384.63</v>
      </c>
      <c r="K23" s="56">
        <f t="shared" si="8"/>
        <v>97.729999999999563</v>
      </c>
      <c r="L23" s="58">
        <f t="shared" si="9"/>
        <v>4351.4699999999993</v>
      </c>
      <c r="M23" s="56">
        <f t="shared" si="10"/>
        <v>-412.82999999999993</v>
      </c>
      <c r="N23" s="58">
        <f t="shared" si="11"/>
        <v>-95.870000000000005</v>
      </c>
      <c r="O23" s="60">
        <f t="shared" si="12"/>
        <v>1.0092755169252321</v>
      </c>
      <c r="P23" s="61">
        <f t="shared" si="13"/>
        <v>0.80047866805411028</v>
      </c>
      <c r="Q23" s="60">
        <f t="shared" si="14"/>
        <v>1.6926224811383821</v>
      </c>
      <c r="R23" s="86">
        <f t="shared" si="15"/>
        <v>0.96262933492654046</v>
      </c>
      <c r="S23" s="1"/>
      <c r="T23" s="1"/>
      <c r="U23" s="1"/>
      <c r="V23" s="1"/>
      <c r="W23" s="1"/>
      <c r="X23" s="1"/>
      <c r="Y23" s="1"/>
      <c r="Z23" s="1"/>
    </row>
    <row r="24" s="88" customFormat="1" ht="17.25">
      <c r="A24" s="104"/>
      <c r="B24" s="90"/>
      <c r="C24" s="91"/>
      <c r="D24" s="92" t="s">
        <v>56</v>
      </c>
      <c r="E24" s="93">
        <f>E22+E23</f>
        <v>91716.26999999999</v>
      </c>
      <c r="F24" s="93">
        <f>F22+F23</f>
        <v>115793.59999999999</v>
      </c>
      <c r="G24" s="93">
        <f>G22+G23</f>
        <v>72146.200000000012</v>
      </c>
      <c r="H24" s="93">
        <f>H22+H23</f>
        <v>9522.5</v>
      </c>
      <c r="I24" s="93">
        <f>I22+I23</f>
        <v>75554.589999999997</v>
      </c>
      <c r="J24" s="93">
        <f>J22+J23</f>
        <v>7940.7399999999998</v>
      </c>
      <c r="K24" s="93">
        <f t="shared" si="8"/>
        <v>-16161.679999999993</v>
      </c>
      <c r="L24" s="93">
        <f t="shared" si="9"/>
        <v>3408.3899999999849</v>
      </c>
      <c r="M24" s="93">
        <f t="shared" si="10"/>
        <v>-40239.009999999995</v>
      </c>
      <c r="N24" s="93">
        <f t="shared" si="11"/>
        <v>-1581.7600000000002</v>
      </c>
      <c r="O24" s="94">
        <f t="shared" si="12"/>
        <v>0.82378611777386945</v>
      </c>
      <c r="P24" s="94">
        <f t="shared" si="13"/>
        <v>0.83389236019952739</v>
      </c>
      <c r="Q24" s="94">
        <f t="shared" si="14"/>
        <v>1.047242820827708</v>
      </c>
      <c r="R24" s="95">
        <f t="shared" si="15"/>
        <v>0.65249366113498508</v>
      </c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</row>
    <row r="25" ht="17.25">
      <c r="A25" s="105" t="s">
        <v>61</v>
      </c>
      <c r="B25" s="76" t="s">
        <v>62</v>
      </c>
      <c r="C25" s="106" t="s">
        <v>63</v>
      </c>
      <c r="D25" s="102" t="s">
        <v>64</v>
      </c>
      <c r="E25" s="103">
        <v>7403.8299999999999</v>
      </c>
      <c r="F25" s="58">
        <v>7680</v>
      </c>
      <c r="G25" s="79">
        <v>7680</v>
      </c>
      <c r="H25" s="58">
        <v>7680</v>
      </c>
      <c r="I25" s="79">
        <v>0</v>
      </c>
      <c r="J25" s="58">
        <v>0</v>
      </c>
      <c r="K25" s="79">
        <f t="shared" si="8"/>
        <v>-7403.8299999999999</v>
      </c>
      <c r="L25" s="58">
        <f t="shared" si="9"/>
        <v>-7680</v>
      </c>
      <c r="M25" s="79">
        <f t="shared" si="10"/>
        <v>-7680</v>
      </c>
      <c r="N25" s="58">
        <f t="shared" si="11"/>
        <v>-7680</v>
      </c>
      <c r="O25" s="80">
        <f t="shared" si="12"/>
        <v>0</v>
      </c>
      <c r="P25" s="61">
        <f t="shared" si="13"/>
        <v>0</v>
      </c>
      <c r="Q25" s="80">
        <f t="shared" si="14"/>
        <v>0</v>
      </c>
      <c r="R25" s="81">
        <f t="shared" si="15"/>
        <v>0</v>
      </c>
      <c r="S25" s="1"/>
      <c r="T25" s="1"/>
      <c r="U25" s="1"/>
      <c r="V25" s="1"/>
      <c r="W25" s="1"/>
      <c r="X25" s="1"/>
      <c r="Y25" s="1"/>
      <c r="Z25" s="1"/>
    </row>
    <row r="26" ht="17.25">
      <c r="A26" s="107"/>
      <c r="B26" s="83"/>
      <c r="C26" s="54" t="s">
        <v>65</v>
      </c>
      <c r="D26" s="108" t="s">
        <v>66</v>
      </c>
      <c r="E26" s="56">
        <v>47886.739999999998</v>
      </c>
      <c r="F26" s="57">
        <v>80987</v>
      </c>
      <c r="G26" s="56">
        <v>53100</v>
      </c>
      <c r="H26" s="56">
        <v>7500</v>
      </c>
      <c r="I26" s="56">
        <v>48978.770000000004</v>
      </c>
      <c r="J26" s="56">
        <v>2343.0100000000002</v>
      </c>
      <c r="K26" s="58">
        <f t="shared" si="8"/>
        <v>1092.0300000000061</v>
      </c>
      <c r="L26" s="56">
        <f t="shared" si="9"/>
        <v>-4121.2299999999959</v>
      </c>
      <c r="M26" s="58">
        <f t="shared" si="10"/>
        <v>-32008.229999999996</v>
      </c>
      <c r="N26" s="56">
        <f t="shared" si="11"/>
        <v>-5156.9899999999998</v>
      </c>
      <c r="O26" s="61">
        <f t="shared" si="12"/>
        <v>1.0228044339623037</v>
      </c>
      <c r="P26" s="60">
        <f t="shared" si="13"/>
        <v>0.31240133333333336</v>
      </c>
      <c r="Q26" s="61">
        <f t="shared" si="14"/>
        <v>0.92238738229755191</v>
      </c>
      <c r="R26" s="86">
        <f t="shared" si="15"/>
        <v>0.60477323521058945</v>
      </c>
      <c r="S26" s="1"/>
      <c r="T26" s="1"/>
      <c r="U26" s="1"/>
      <c r="V26" s="1"/>
      <c r="W26" s="1"/>
      <c r="X26" s="1"/>
      <c r="Y26" s="1"/>
      <c r="Z26" s="1"/>
    </row>
    <row r="27" ht="17.25">
      <c r="A27" s="107"/>
      <c r="B27" s="83"/>
      <c r="C27" s="109" t="s">
        <v>67</v>
      </c>
      <c r="D27" s="110" t="s">
        <v>68</v>
      </c>
      <c r="E27" s="56">
        <v>1070.5699999999999</v>
      </c>
      <c r="F27" s="57">
        <v>557</v>
      </c>
      <c r="G27" s="56">
        <v>371.30000000000001</v>
      </c>
      <c r="H27" s="56">
        <v>46.399999999999999</v>
      </c>
      <c r="I27" s="56">
        <v>819.90999999999997</v>
      </c>
      <c r="J27" s="58">
        <v>58.130000000000003</v>
      </c>
      <c r="K27" s="56">
        <f t="shared" si="8"/>
        <v>-250.65999999999997</v>
      </c>
      <c r="L27" s="58">
        <f t="shared" si="9"/>
        <v>448.60999999999996</v>
      </c>
      <c r="M27" s="56">
        <f t="shared" si="10"/>
        <v>262.90999999999997</v>
      </c>
      <c r="N27" s="58">
        <f t="shared" si="11"/>
        <v>11.730000000000004</v>
      </c>
      <c r="O27" s="60">
        <f t="shared" si="12"/>
        <v>0.76586304491999591</v>
      </c>
      <c r="P27" s="61">
        <f t="shared" si="13"/>
        <v>1.2528017241379312</v>
      </c>
      <c r="Q27" s="60">
        <f t="shared" si="14"/>
        <v>2.2082143819014273</v>
      </c>
      <c r="R27" s="86">
        <f t="shared" si="15"/>
        <v>1.4720107719928186</v>
      </c>
      <c r="S27" s="1"/>
      <c r="T27" s="1"/>
      <c r="U27" s="1"/>
      <c r="V27" s="1"/>
      <c r="W27" s="1"/>
      <c r="X27" s="1"/>
      <c r="Y27" s="1"/>
      <c r="Z27" s="1"/>
    </row>
    <row r="28" ht="17.25">
      <c r="A28" s="107"/>
      <c r="B28" s="83"/>
      <c r="C28" s="111" t="s">
        <v>69</v>
      </c>
      <c r="D28" s="112" t="s">
        <v>70</v>
      </c>
      <c r="E28" s="56">
        <v>0</v>
      </c>
      <c r="F28" s="56">
        <v>13867.5</v>
      </c>
      <c r="G28" s="56">
        <v>0</v>
      </c>
      <c r="H28" s="56">
        <v>0</v>
      </c>
      <c r="I28" s="56">
        <v>0</v>
      </c>
      <c r="J28" s="56">
        <v>0</v>
      </c>
      <c r="K28" s="58">
        <f t="shared" si="8"/>
        <v>0</v>
      </c>
      <c r="L28" s="56">
        <f t="shared" si="9"/>
        <v>0</v>
      </c>
      <c r="M28" s="58">
        <f t="shared" si="10"/>
        <v>-13867.5</v>
      </c>
      <c r="N28" s="56">
        <f t="shared" si="11"/>
        <v>0</v>
      </c>
      <c r="O28" s="61" t="str">
        <f t="shared" si="12"/>
        <v/>
      </c>
      <c r="P28" s="60" t="str">
        <f t="shared" si="13"/>
        <v/>
      </c>
      <c r="Q28" s="61" t="str">
        <f t="shared" si="14"/>
        <v/>
      </c>
      <c r="R28" s="86">
        <f t="shared" si="15"/>
        <v>0</v>
      </c>
      <c r="S28" s="1"/>
      <c r="T28" s="1"/>
      <c r="U28" s="1"/>
      <c r="V28" s="1"/>
      <c r="W28" s="1"/>
      <c r="X28" s="1"/>
      <c r="Y28" s="1"/>
      <c r="Z28" s="1"/>
    </row>
    <row r="29" s="1" customFormat="1" ht="17.25">
      <c r="A29" s="107"/>
      <c r="B29" s="83"/>
      <c r="C29" s="109" t="s">
        <v>71</v>
      </c>
      <c r="D29" s="112" t="s">
        <v>72</v>
      </c>
      <c r="E29" s="56">
        <f>E30+E32+E31</f>
        <v>293867.46000000002</v>
      </c>
      <c r="F29" s="56">
        <f>F30+F32+F31</f>
        <v>84753.799999999988</v>
      </c>
      <c r="G29" s="56">
        <f>G30+G32+G31</f>
        <v>56661.199999999997</v>
      </c>
      <c r="H29" s="56">
        <f>H30+H32+H31</f>
        <v>4161</v>
      </c>
      <c r="I29" s="56">
        <f>I30+I32+I31</f>
        <v>81547.559999999998</v>
      </c>
      <c r="J29" s="56">
        <f>J30+J32+J31</f>
        <v>1665.25</v>
      </c>
      <c r="K29" s="56">
        <f t="shared" si="8"/>
        <v>-212319.90000000002</v>
      </c>
      <c r="L29" s="58">
        <f t="shared" si="9"/>
        <v>24886.360000000001</v>
      </c>
      <c r="M29" s="56">
        <f t="shared" si="10"/>
        <v>-3206.2399999999907</v>
      </c>
      <c r="N29" s="58">
        <f t="shared" si="11"/>
        <v>-2495.75</v>
      </c>
      <c r="O29" s="60">
        <f t="shared" si="12"/>
        <v>0.27749775357911349</v>
      </c>
      <c r="P29" s="61">
        <f t="shared" si="13"/>
        <v>0.40020427781783224</v>
      </c>
      <c r="Q29" s="60">
        <f t="shared" si="14"/>
        <v>1.4392134300014825</v>
      </c>
      <c r="R29" s="86">
        <f t="shared" si="15"/>
        <v>0.96216995580139186</v>
      </c>
      <c r="S29" s="1"/>
      <c r="T29" s="1"/>
      <c r="U29" s="1"/>
      <c r="V29" s="1"/>
      <c r="W29" s="1"/>
      <c r="X29" s="1"/>
      <c r="Y29" s="1"/>
      <c r="Z29" s="1"/>
    </row>
    <row r="30" s="113" customFormat="1" ht="17.25" customHeight="1">
      <c r="A30" s="114"/>
      <c r="B30" s="115"/>
      <c r="C30" s="116" t="s">
        <v>73</v>
      </c>
      <c r="D30" s="117" t="s">
        <v>74</v>
      </c>
      <c r="E30" s="118">
        <v>273172.56</v>
      </c>
      <c r="F30" s="119">
        <v>45675.099999999999</v>
      </c>
      <c r="G30" s="120">
        <v>32258.799999999999</v>
      </c>
      <c r="H30" s="118">
        <v>663.29999999999995</v>
      </c>
      <c r="I30" s="120">
        <v>59048.559999999998</v>
      </c>
      <c r="J30" s="118">
        <v>0</v>
      </c>
      <c r="K30" s="120">
        <f t="shared" si="8"/>
        <v>-214124</v>
      </c>
      <c r="L30" s="118">
        <f t="shared" si="9"/>
        <v>26789.759999999998</v>
      </c>
      <c r="M30" s="120">
        <f t="shared" si="10"/>
        <v>13373.459999999999</v>
      </c>
      <c r="N30" s="118">
        <f t="shared" si="11"/>
        <v>-663.29999999999995</v>
      </c>
      <c r="O30" s="121">
        <f t="shared" si="12"/>
        <v>0.21615846042516129</v>
      </c>
      <c r="P30" s="122">
        <f t="shared" si="13"/>
        <v>0</v>
      </c>
      <c r="Q30" s="121">
        <f t="shared" si="14"/>
        <v>1.8304636254293403</v>
      </c>
      <c r="R30" s="123">
        <f t="shared" si="15"/>
        <v>1.292795418072429</v>
      </c>
      <c r="S30" s="113"/>
      <c r="T30" s="113"/>
      <c r="U30" s="113"/>
      <c r="V30" s="113"/>
      <c r="W30" s="113"/>
      <c r="X30" s="113"/>
      <c r="Y30" s="113"/>
      <c r="Z30" s="113"/>
    </row>
    <row r="31" s="113" customFormat="1" ht="16.5" customHeight="1">
      <c r="A31" s="114"/>
      <c r="B31" s="115"/>
      <c r="C31" s="124" t="s">
        <v>75</v>
      </c>
      <c r="D31" s="117" t="s">
        <v>76</v>
      </c>
      <c r="E31" s="118">
        <v>20270.310000000001</v>
      </c>
      <c r="F31" s="119">
        <v>481</v>
      </c>
      <c r="G31" s="118">
        <v>363</v>
      </c>
      <c r="H31" s="120">
        <v>61.899999999999999</v>
      </c>
      <c r="I31" s="118">
        <v>0</v>
      </c>
      <c r="J31" s="120">
        <v>0</v>
      </c>
      <c r="K31" s="118">
        <f t="shared" si="8"/>
        <v>-20270.310000000001</v>
      </c>
      <c r="L31" s="120">
        <f t="shared" si="9"/>
        <v>-363</v>
      </c>
      <c r="M31" s="118">
        <f t="shared" si="10"/>
        <v>-481</v>
      </c>
      <c r="N31" s="120">
        <f t="shared" si="11"/>
        <v>-61.899999999999999</v>
      </c>
      <c r="O31" s="122">
        <f t="shared" si="12"/>
        <v>0</v>
      </c>
      <c r="P31" s="121">
        <f t="shared" si="13"/>
        <v>0</v>
      </c>
      <c r="Q31" s="122">
        <f t="shared" si="14"/>
        <v>0</v>
      </c>
      <c r="R31" s="123">
        <f t="shared" si="15"/>
        <v>0</v>
      </c>
      <c r="S31" s="113"/>
      <c r="T31" s="113"/>
      <c r="U31" s="113"/>
      <c r="V31" s="113"/>
      <c r="W31" s="113"/>
      <c r="X31" s="113"/>
      <c r="Y31" s="113"/>
      <c r="Z31" s="113"/>
    </row>
    <row r="32" s="113" customFormat="1" ht="17.25" customHeight="1">
      <c r="A32" s="114"/>
      <c r="B32" s="115"/>
      <c r="C32" s="116" t="s">
        <v>77</v>
      </c>
      <c r="D32" s="117" t="s">
        <v>78</v>
      </c>
      <c r="E32" s="118">
        <v>424.58999999999997</v>
      </c>
      <c r="F32" s="119">
        <v>38597.699999999997</v>
      </c>
      <c r="G32" s="120">
        <v>24039.400000000001</v>
      </c>
      <c r="H32" s="118">
        <v>3435.8000000000002</v>
      </c>
      <c r="I32" s="120">
        <v>22499</v>
      </c>
      <c r="J32" s="118">
        <v>1665.25</v>
      </c>
      <c r="K32" s="120">
        <f t="shared" si="8"/>
        <v>22074.41</v>
      </c>
      <c r="L32" s="118">
        <f t="shared" si="9"/>
        <v>-1540.4000000000015</v>
      </c>
      <c r="M32" s="120">
        <f t="shared" si="10"/>
        <v>-16098.699999999997</v>
      </c>
      <c r="N32" s="118">
        <f t="shared" si="11"/>
        <v>-1770.5500000000002</v>
      </c>
      <c r="O32" s="121">
        <f t="shared" si="12"/>
        <v>52.989943239360329</v>
      </c>
      <c r="P32" s="122">
        <f t="shared" si="13"/>
        <v>0.48467605797776353</v>
      </c>
      <c r="Q32" s="121">
        <f t="shared" si="14"/>
        <v>0.93592186161052271</v>
      </c>
      <c r="R32" s="123">
        <f t="shared" si="15"/>
        <v>0.58291038067035084</v>
      </c>
      <c r="S32" s="113"/>
      <c r="T32" s="113"/>
      <c r="U32" s="113"/>
      <c r="V32" s="113"/>
      <c r="W32" s="113"/>
      <c r="X32" s="113"/>
      <c r="Y32" s="113"/>
      <c r="Z32" s="113"/>
    </row>
    <row r="33" s="88" customFormat="1" ht="17.25">
      <c r="A33" s="125"/>
      <c r="B33" s="126"/>
      <c r="C33" s="91"/>
      <c r="D33" s="92" t="s">
        <v>56</v>
      </c>
      <c r="E33" s="93">
        <f>SUM(E25:E29)</f>
        <v>350228.60000000003</v>
      </c>
      <c r="F33" s="93">
        <f>SUM(F25:F29)</f>
        <v>187845.29999999999</v>
      </c>
      <c r="G33" s="93">
        <f>SUM(G25:G29)</f>
        <v>117812.5</v>
      </c>
      <c r="H33" s="93">
        <f>SUM(H25:H29)</f>
        <v>19387.400000000001</v>
      </c>
      <c r="I33" s="93">
        <f>SUM(I25:I29)</f>
        <v>131346.23999999999</v>
      </c>
      <c r="J33" s="93">
        <f>SUM(J25:J29)</f>
        <v>4066.3900000000003</v>
      </c>
      <c r="K33" s="93">
        <f t="shared" si="8"/>
        <v>-218882.36000000004</v>
      </c>
      <c r="L33" s="93">
        <f t="shared" si="9"/>
        <v>13533.739999999991</v>
      </c>
      <c r="M33" s="93">
        <f t="shared" si="10"/>
        <v>-56499.059999999998</v>
      </c>
      <c r="N33" s="93">
        <f t="shared" si="11"/>
        <v>-15321.010000000002</v>
      </c>
      <c r="O33" s="94">
        <f t="shared" si="12"/>
        <v>0.37503002324767304</v>
      </c>
      <c r="P33" s="94">
        <f t="shared" si="13"/>
        <v>0.20974395741564109</v>
      </c>
      <c r="Q33" s="94">
        <f t="shared" si="14"/>
        <v>1.1148752466843501</v>
      </c>
      <c r="R33" s="95">
        <f t="shared" si="15"/>
        <v>0.69922558616052677</v>
      </c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</row>
    <row r="34" ht="19.5" customHeight="1">
      <c r="A34" s="105" t="s">
        <v>79</v>
      </c>
      <c r="B34" s="127" t="s">
        <v>39</v>
      </c>
      <c r="C34" s="111" t="s">
        <v>80</v>
      </c>
      <c r="D34" s="98" t="s">
        <v>81</v>
      </c>
      <c r="E34" s="79">
        <v>177699.48000000001</v>
      </c>
      <c r="F34" s="99">
        <v>293156.20000000001</v>
      </c>
      <c r="G34" s="58">
        <v>168800</v>
      </c>
      <c r="H34" s="79">
        <v>10400</v>
      </c>
      <c r="I34" s="58">
        <v>158991.30000000002</v>
      </c>
      <c r="J34" s="79">
        <v>1180.55</v>
      </c>
      <c r="K34" s="58">
        <f t="shared" si="8"/>
        <v>-18708.179999999993</v>
      </c>
      <c r="L34" s="79">
        <f t="shared" si="9"/>
        <v>-9808.6999999999825</v>
      </c>
      <c r="M34" s="58">
        <f t="shared" si="10"/>
        <v>-134164.89999999999</v>
      </c>
      <c r="N34" s="79">
        <f t="shared" si="11"/>
        <v>-9219.4500000000007</v>
      </c>
      <c r="O34" s="61">
        <f t="shared" si="12"/>
        <v>0.8947201196086787</v>
      </c>
      <c r="P34" s="80">
        <f t="shared" si="13"/>
        <v>0.11351442307692307</v>
      </c>
      <c r="Q34" s="61">
        <f t="shared" si="14"/>
        <v>0.94189158767772518</v>
      </c>
      <c r="R34" s="81">
        <f t="shared" si="15"/>
        <v>0.54234329684993876</v>
      </c>
      <c r="S34" s="1"/>
      <c r="T34" s="1"/>
      <c r="U34" s="1"/>
      <c r="V34" s="1"/>
      <c r="W34" s="1"/>
      <c r="X34" s="1"/>
      <c r="Y34" s="1"/>
      <c r="Z34" s="1"/>
    </row>
    <row r="35" ht="37.5" customHeight="1">
      <c r="A35" s="82"/>
      <c r="B35" s="128"/>
      <c r="C35" s="63" t="s">
        <v>82</v>
      </c>
      <c r="D35" s="110" t="s">
        <v>83</v>
      </c>
      <c r="E35" s="56">
        <v>30600.34</v>
      </c>
      <c r="F35" s="57">
        <v>100194.10000000001</v>
      </c>
      <c r="G35" s="56">
        <v>81892</v>
      </c>
      <c r="H35" s="56">
        <v>700</v>
      </c>
      <c r="I35" s="56">
        <v>107899.64999999999</v>
      </c>
      <c r="J35" s="58">
        <v>4264.4399999999996</v>
      </c>
      <c r="K35" s="56">
        <f t="shared" si="8"/>
        <v>77299.309999999998</v>
      </c>
      <c r="L35" s="58">
        <f t="shared" si="9"/>
        <v>26007.649999999994</v>
      </c>
      <c r="M35" s="56">
        <f t="shared" si="10"/>
        <v>7705.5499999999884</v>
      </c>
      <c r="N35" s="58">
        <f t="shared" si="11"/>
        <v>3564.4399999999996</v>
      </c>
      <c r="O35" s="60">
        <f t="shared" si="12"/>
        <v>3.5260931741281305</v>
      </c>
      <c r="P35" s="61">
        <f t="shared" si="13"/>
        <v>6.0920571428571426</v>
      </c>
      <c r="Q35" s="60">
        <f t="shared" si="14"/>
        <v>1.3175847457627119</v>
      </c>
      <c r="R35" s="86">
        <f t="shared" si="15"/>
        <v>1.0769062250172414</v>
      </c>
      <c r="S35" s="1"/>
      <c r="T35" s="1"/>
      <c r="U35" s="1"/>
      <c r="V35" s="1"/>
      <c r="W35" s="1"/>
      <c r="X35" s="1"/>
      <c r="Y35" s="1"/>
      <c r="Z35" s="1"/>
    </row>
    <row r="36" ht="34.5">
      <c r="A36" s="82"/>
      <c r="B36" s="128"/>
      <c r="C36" s="54" t="s">
        <v>84</v>
      </c>
      <c r="D36" s="87" t="s">
        <v>85</v>
      </c>
      <c r="E36" s="56">
        <v>25406.98</v>
      </c>
      <c r="F36" s="57">
        <v>53573.900000000001</v>
      </c>
      <c r="G36" s="56">
        <v>32407</v>
      </c>
      <c r="H36" s="56">
        <v>754</v>
      </c>
      <c r="I36" s="58">
        <v>38101.730000000003</v>
      </c>
      <c r="J36" s="56">
        <v>2086.9699999999998</v>
      </c>
      <c r="K36" s="58">
        <f t="shared" si="8"/>
        <v>12694.750000000004</v>
      </c>
      <c r="L36" s="56">
        <f t="shared" si="9"/>
        <v>5694.7300000000032</v>
      </c>
      <c r="M36" s="58">
        <f t="shared" si="10"/>
        <v>-15472.169999999998</v>
      </c>
      <c r="N36" s="56">
        <f t="shared" si="11"/>
        <v>1332.9699999999998</v>
      </c>
      <c r="O36" s="61">
        <f t="shared" si="12"/>
        <v>1.4996560000440826</v>
      </c>
      <c r="P36" s="60">
        <f t="shared" si="13"/>
        <v>2.7678647214854109</v>
      </c>
      <c r="Q36" s="61">
        <f t="shared" si="14"/>
        <v>1.1757253062609931</v>
      </c>
      <c r="R36" s="86">
        <f t="shared" si="15"/>
        <v>0.71119948333050242</v>
      </c>
      <c r="S36" s="1"/>
      <c r="T36" s="1"/>
      <c r="U36" s="1"/>
      <c r="V36" s="1"/>
      <c r="W36" s="1"/>
      <c r="X36" s="1"/>
      <c r="Y36" s="1"/>
      <c r="Z36" s="1"/>
    </row>
    <row r="37" ht="40.5" customHeight="1">
      <c r="A37" s="82"/>
      <c r="B37" s="128"/>
      <c r="C37" s="63" t="s">
        <v>86</v>
      </c>
      <c r="D37" s="110" t="s">
        <v>87</v>
      </c>
      <c r="E37" s="56">
        <v>408112.03000000003</v>
      </c>
      <c r="F37" s="57">
        <v>115809.2</v>
      </c>
      <c r="G37" s="56">
        <v>35257.699999999997</v>
      </c>
      <c r="H37" s="56">
        <v>15752.6</v>
      </c>
      <c r="I37" s="56">
        <v>10778.75</v>
      </c>
      <c r="J37" s="58">
        <v>0</v>
      </c>
      <c r="K37" s="56">
        <f t="shared" si="8"/>
        <v>-397333.28000000003</v>
      </c>
      <c r="L37" s="58">
        <f t="shared" si="9"/>
        <v>-24478.949999999997</v>
      </c>
      <c r="M37" s="56">
        <f t="shared" si="10"/>
        <v>-105030.45</v>
      </c>
      <c r="N37" s="58">
        <f t="shared" si="11"/>
        <v>-15752.6</v>
      </c>
      <c r="O37" s="60">
        <f t="shared" si="12"/>
        <v>0.026411252812126119</v>
      </c>
      <c r="P37" s="61">
        <f t="shared" si="13"/>
        <v>0</v>
      </c>
      <c r="Q37" s="60">
        <f t="shared" si="14"/>
        <v>0.30571336190392456</v>
      </c>
      <c r="R37" s="86">
        <f t="shared" si="15"/>
        <v>0.093073348231401301</v>
      </c>
      <c r="S37" s="1"/>
      <c r="T37" s="1"/>
      <c r="U37" s="1"/>
      <c r="V37" s="1"/>
      <c r="W37" s="1"/>
      <c r="X37" s="1"/>
      <c r="Y37" s="1"/>
      <c r="Z37" s="1"/>
    </row>
    <row r="38" ht="17.25">
      <c r="A38" s="82"/>
      <c r="B38" s="128"/>
      <c r="C38" s="54" t="s">
        <v>88</v>
      </c>
      <c r="D38" s="87" t="s">
        <v>89</v>
      </c>
      <c r="E38" s="56">
        <v>3080.9099999999999</v>
      </c>
      <c r="F38" s="57">
        <v>3436.3000000000002</v>
      </c>
      <c r="G38" s="56">
        <v>847</v>
      </c>
      <c r="H38" s="56">
        <v>0</v>
      </c>
      <c r="I38" s="58">
        <v>2423.5599999999999</v>
      </c>
      <c r="J38" s="56">
        <v>12.58</v>
      </c>
      <c r="K38" s="58">
        <f t="shared" si="8"/>
        <v>-657.34999999999991</v>
      </c>
      <c r="L38" s="56">
        <f t="shared" si="9"/>
        <v>1576.5599999999999</v>
      </c>
      <c r="M38" s="58">
        <f t="shared" si="10"/>
        <v>-1012.7400000000002</v>
      </c>
      <c r="N38" s="56">
        <f t="shared" si="11"/>
        <v>12.58</v>
      </c>
      <c r="O38" s="61">
        <f t="shared" si="12"/>
        <v>0.78663771418184891</v>
      </c>
      <c r="P38" s="60" t="str">
        <f t="shared" si="13"/>
        <v/>
      </c>
      <c r="Q38" s="61">
        <f t="shared" si="14"/>
        <v>2.8613459268004724</v>
      </c>
      <c r="R38" s="86">
        <f t="shared" si="15"/>
        <v>0.70528184384366899</v>
      </c>
      <c r="S38" s="1"/>
      <c r="T38" s="1"/>
      <c r="U38" s="1"/>
      <c r="V38" s="1"/>
      <c r="W38" s="1"/>
      <c r="X38" s="1"/>
      <c r="Y38" s="1"/>
      <c r="Z38" s="1"/>
    </row>
    <row r="39" ht="17.25">
      <c r="A39" s="82"/>
      <c r="B39" s="128"/>
      <c r="C39" s="63" t="s">
        <v>90</v>
      </c>
      <c r="D39" s="87" t="s">
        <v>91</v>
      </c>
      <c r="E39" s="56">
        <v>172.56</v>
      </c>
      <c r="F39" s="57">
        <v>0</v>
      </c>
      <c r="G39" s="56">
        <v>0</v>
      </c>
      <c r="H39" s="56">
        <v>0</v>
      </c>
      <c r="I39" s="56">
        <v>497.91000000000003</v>
      </c>
      <c r="J39" s="58">
        <v>27.57</v>
      </c>
      <c r="K39" s="56">
        <f t="shared" si="8"/>
        <v>325.35000000000002</v>
      </c>
      <c r="L39" s="58">
        <f t="shared" si="9"/>
        <v>497.91000000000003</v>
      </c>
      <c r="M39" s="56">
        <f t="shared" si="10"/>
        <v>497.91000000000003</v>
      </c>
      <c r="N39" s="58">
        <f t="shared" si="11"/>
        <v>27.57</v>
      </c>
      <c r="O39" s="60">
        <f t="shared" si="12"/>
        <v>2.8854311543810849</v>
      </c>
      <c r="P39" s="61" t="str">
        <f t="shared" si="13"/>
        <v/>
      </c>
      <c r="Q39" s="60" t="str">
        <f t="shared" si="14"/>
        <v/>
      </c>
      <c r="R39" s="86" t="str">
        <f t="shared" si="15"/>
        <v/>
      </c>
      <c r="S39" s="1"/>
      <c r="T39" s="1"/>
      <c r="U39" s="1"/>
      <c r="V39" s="1"/>
      <c r="W39" s="1"/>
      <c r="X39" s="1"/>
      <c r="Y39" s="1"/>
      <c r="Z39" s="1"/>
    </row>
    <row r="40" ht="34.5">
      <c r="A40" s="82"/>
      <c r="B40" s="128"/>
      <c r="C40" s="111" t="s">
        <v>92</v>
      </c>
      <c r="D40" s="110" t="s">
        <v>93</v>
      </c>
      <c r="E40" s="56">
        <v>155328.88</v>
      </c>
      <c r="F40" s="57">
        <v>202788.70000000001</v>
      </c>
      <c r="G40" s="56">
        <v>126130</v>
      </c>
      <c r="H40" s="56">
        <v>18500</v>
      </c>
      <c r="I40" s="58">
        <v>92638.229999999996</v>
      </c>
      <c r="J40" s="56">
        <v>3998.9000000000001</v>
      </c>
      <c r="K40" s="58">
        <f t="shared" si="8"/>
        <v>-62690.650000000009</v>
      </c>
      <c r="L40" s="56">
        <f t="shared" si="9"/>
        <v>-33491.770000000004</v>
      </c>
      <c r="M40" s="58">
        <f t="shared" si="10"/>
        <v>-110150.47000000002</v>
      </c>
      <c r="N40" s="56">
        <f t="shared" si="11"/>
        <v>-14501.1</v>
      </c>
      <c r="O40" s="61">
        <f t="shared" si="12"/>
        <v>0.59640055345792742</v>
      </c>
      <c r="P40" s="60">
        <f t="shared" si="13"/>
        <v>0.21615675675675677</v>
      </c>
      <c r="Q40" s="61">
        <f t="shared" si="14"/>
        <v>0.7344662649647189</v>
      </c>
      <c r="R40" s="86">
        <f t="shared" si="15"/>
        <v>0.45682145997286827</v>
      </c>
      <c r="S40" s="1"/>
      <c r="T40" s="1"/>
      <c r="U40" s="1"/>
      <c r="V40" s="1"/>
      <c r="W40" s="1"/>
      <c r="X40" s="1"/>
      <c r="Y40" s="1"/>
      <c r="Z40" s="1"/>
    </row>
    <row r="41" ht="34.5">
      <c r="A41" s="82"/>
      <c r="B41" s="128"/>
      <c r="C41" s="109" t="s">
        <v>94</v>
      </c>
      <c r="D41" s="110" t="s">
        <v>95</v>
      </c>
      <c r="E41" s="56">
        <v>806.94000000000005</v>
      </c>
      <c r="F41" s="57">
        <v>0</v>
      </c>
      <c r="G41" s="56">
        <v>0</v>
      </c>
      <c r="H41" s="56">
        <v>0</v>
      </c>
      <c r="I41" s="56">
        <v>12263.459999999999</v>
      </c>
      <c r="J41" s="58">
        <v>0</v>
      </c>
      <c r="K41" s="56">
        <f t="shared" si="8"/>
        <v>11456.519999999999</v>
      </c>
      <c r="L41" s="58">
        <f t="shared" si="9"/>
        <v>12263.459999999999</v>
      </c>
      <c r="M41" s="56">
        <f t="shared" si="10"/>
        <v>12263.459999999999</v>
      </c>
      <c r="N41" s="58">
        <f t="shared" si="11"/>
        <v>0</v>
      </c>
      <c r="O41" s="60">
        <f t="shared" si="12"/>
        <v>15.197486801992712</v>
      </c>
      <c r="P41" s="61" t="str">
        <f t="shared" si="13"/>
        <v/>
      </c>
      <c r="Q41" s="60" t="str">
        <f t="shared" si="14"/>
        <v/>
      </c>
      <c r="R41" s="86" t="str">
        <f t="shared" si="15"/>
        <v/>
      </c>
      <c r="S41" s="1"/>
      <c r="T41" s="1"/>
      <c r="U41" s="1"/>
      <c r="V41" s="1"/>
      <c r="W41" s="1"/>
      <c r="X41" s="1"/>
      <c r="Y41" s="1"/>
      <c r="Z41" s="1"/>
    </row>
    <row r="42" ht="34.5">
      <c r="A42" s="82"/>
      <c r="B42" s="128"/>
      <c r="C42" s="111" t="s">
        <v>96</v>
      </c>
      <c r="D42" s="110" t="s">
        <v>97</v>
      </c>
      <c r="E42" s="56">
        <v>86286</v>
      </c>
      <c r="F42" s="57">
        <v>96901.899999999994</v>
      </c>
      <c r="G42" s="56">
        <v>55200</v>
      </c>
      <c r="H42" s="56">
        <v>9700</v>
      </c>
      <c r="I42" s="58">
        <v>51628.370000000003</v>
      </c>
      <c r="J42" s="56">
        <v>1839.25</v>
      </c>
      <c r="K42" s="58">
        <f t="shared" si="8"/>
        <v>-34657.629999999997</v>
      </c>
      <c r="L42" s="56">
        <f t="shared" si="9"/>
        <v>-3571.6299999999974</v>
      </c>
      <c r="M42" s="58">
        <f t="shared" si="10"/>
        <v>-45273.529999999992</v>
      </c>
      <c r="N42" s="56">
        <f t="shared" si="11"/>
        <v>-7860.75</v>
      </c>
      <c r="O42" s="61">
        <f t="shared" si="12"/>
        <v>0.59834005516538025</v>
      </c>
      <c r="P42" s="60">
        <f t="shared" si="13"/>
        <v>0.18961340206185567</v>
      </c>
      <c r="Q42" s="61">
        <f t="shared" si="14"/>
        <v>0.93529655797101452</v>
      </c>
      <c r="R42" s="86">
        <f t="shared" si="15"/>
        <v>0.53279006913177152</v>
      </c>
      <c r="S42" s="1"/>
      <c r="T42" s="1"/>
      <c r="U42" s="1"/>
      <c r="V42" s="1"/>
      <c r="W42" s="1"/>
      <c r="X42" s="1"/>
      <c r="Y42" s="1"/>
      <c r="Z42" s="1"/>
    </row>
    <row r="43" ht="33.75" customHeight="1">
      <c r="A43" s="82"/>
      <c r="B43" s="128"/>
      <c r="C43" s="109" t="s">
        <v>98</v>
      </c>
      <c r="D43" s="110" t="s">
        <v>99</v>
      </c>
      <c r="E43" s="56">
        <v>127.01000000000001</v>
      </c>
      <c r="F43" s="57">
        <v>0</v>
      </c>
      <c r="G43" s="56">
        <v>0</v>
      </c>
      <c r="H43" s="56">
        <v>0</v>
      </c>
      <c r="I43" s="56">
        <v>4539.1700000000001</v>
      </c>
      <c r="J43" s="58">
        <v>0</v>
      </c>
      <c r="K43" s="56">
        <f t="shared" si="8"/>
        <v>4412.1599999999999</v>
      </c>
      <c r="L43" s="58">
        <f t="shared" si="9"/>
        <v>4539.1700000000001</v>
      </c>
      <c r="M43" s="56">
        <f t="shared" si="10"/>
        <v>4539.1700000000001</v>
      </c>
      <c r="N43" s="58">
        <f t="shared" si="11"/>
        <v>0</v>
      </c>
      <c r="O43" s="60">
        <f t="shared" si="12"/>
        <v>35.738681993543814</v>
      </c>
      <c r="P43" s="61" t="str">
        <f t="shared" si="13"/>
        <v/>
      </c>
      <c r="Q43" s="60" t="str">
        <f t="shared" si="14"/>
        <v/>
      </c>
      <c r="R43" s="86"/>
      <c r="S43" s="1"/>
      <c r="T43" s="1"/>
      <c r="U43" s="1"/>
      <c r="V43" s="1"/>
      <c r="W43" s="1"/>
      <c r="X43" s="1"/>
      <c r="Y43" s="1"/>
      <c r="Z43" s="1"/>
    </row>
    <row r="44" ht="17.25">
      <c r="A44" s="82"/>
      <c r="B44" s="128"/>
      <c r="C44" s="54" t="s">
        <v>54</v>
      </c>
      <c r="D44" s="87" t="s">
        <v>55</v>
      </c>
      <c r="E44" s="56">
        <v>10020.08</v>
      </c>
      <c r="F44" s="57">
        <v>12978</v>
      </c>
      <c r="G44" s="56">
        <v>6604</v>
      </c>
      <c r="H44" s="56">
        <v>0</v>
      </c>
      <c r="I44" s="58">
        <v>5499.3900000000003</v>
      </c>
      <c r="J44" s="56">
        <v>903.08000000000004</v>
      </c>
      <c r="K44" s="58">
        <f t="shared" si="8"/>
        <v>-4520.6899999999996</v>
      </c>
      <c r="L44" s="56">
        <f t="shared" si="9"/>
        <v>-1104.6099999999997</v>
      </c>
      <c r="M44" s="58">
        <f t="shared" si="10"/>
        <v>-7478.6099999999997</v>
      </c>
      <c r="N44" s="56">
        <f t="shared" si="11"/>
        <v>903.08000000000004</v>
      </c>
      <c r="O44" s="61">
        <f t="shared" si="12"/>
        <v>0.54883693543364931</v>
      </c>
      <c r="P44" s="60" t="str">
        <f t="shared" si="13"/>
        <v/>
      </c>
      <c r="Q44" s="61">
        <f t="shared" si="14"/>
        <v>0.832736220472441</v>
      </c>
      <c r="R44" s="86">
        <f t="shared" si="15"/>
        <v>0.42374711049468333</v>
      </c>
      <c r="S44" s="1"/>
      <c r="T44" s="1"/>
      <c r="U44" s="1"/>
      <c r="V44" s="1"/>
      <c r="W44" s="1"/>
      <c r="X44" s="1"/>
      <c r="Y44" s="1"/>
      <c r="Z44" s="1"/>
    </row>
    <row r="45" ht="34.5">
      <c r="A45" s="82"/>
      <c r="B45" s="128"/>
      <c r="C45" s="63" t="s">
        <v>100</v>
      </c>
      <c r="D45" s="102" t="s">
        <v>101</v>
      </c>
      <c r="E45" s="56">
        <v>42711.720000000001</v>
      </c>
      <c r="F45" s="56">
        <v>68465.100000000006</v>
      </c>
      <c r="G45" s="56">
        <v>43428</v>
      </c>
      <c r="H45" s="56">
        <v>5511.5</v>
      </c>
      <c r="I45" s="56">
        <v>43416.129999999997</v>
      </c>
      <c r="J45" s="58">
        <v>2832.6300000000001</v>
      </c>
      <c r="K45" s="56">
        <f t="shared" si="8"/>
        <v>704.40999999999622</v>
      </c>
      <c r="L45" s="58">
        <f t="shared" si="9"/>
        <v>-11.870000000002619</v>
      </c>
      <c r="M45" s="56">
        <f t="shared" si="10"/>
        <v>-25048.970000000008</v>
      </c>
      <c r="N45" s="58">
        <f t="shared" si="11"/>
        <v>-2678.8699999999999</v>
      </c>
      <c r="O45" s="60">
        <f t="shared" si="12"/>
        <v>1.0164921946482135</v>
      </c>
      <c r="P45" s="61">
        <f t="shared" si="13"/>
        <v>0.51394901569445706</v>
      </c>
      <c r="Q45" s="60">
        <f t="shared" si="14"/>
        <v>0.99972667403518456</v>
      </c>
      <c r="R45" s="86">
        <f t="shared" si="15"/>
        <v>0.63413520173051663</v>
      </c>
      <c r="S45" s="1"/>
      <c r="T45" s="1"/>
      <c r="U45" s="1"/>
      <c r="V45" s="1"/>
      <c r="W45" s="1"/>
      <c r="X45" s="1"/>
      <c r="Y45" s="1"/>
      <c r="Z45" s="1"/>
    </row>
    <row r="46" s="129" customFormat="1" ht="17.25">
      <c r="A46" s="89"/>
      <c r="B46" s="130"/>
      <c r="C46" s="131"/>
      <c r="D46" s="92" t="s">
        <v>56</v>
      </c>
      <c r="E46" s="132">
        <f>SUM(E34:E45)</f>
        <v>940352.93000000005</v>
      </c>
      <c r="F46" s="132">
        <f>SUM(F34:F45)</f>
        <v>947303.40000000014</v>
      </c>
      <c r="G46" s="132">
        <f>SUM(G34:G45)</f>
        <v>550565.69999999995</v>
      </c>
      <c r="H46" s="132">
        <f>SUM(H34:H45)</f>
        <v>61318.099999999999</v>
      </c>
      <c r="I46" s="132">
        <f>SUM(I34:I45)</f>
        <v>528677.64999999991</v>
      </c>
      <c r="J46" s="132">
        <f>SUM(J34:J45)</f>
        <v>17145.969999999998</v>
      </c>
      <c r="K46" s="132">
        <f>SUM(K34:K45)</f>
        <v>-411675.28000000009</v>
      </c>
      <c r="L46" s="132">
        <f t="shared" si="9"/>
        <v>-21888.050000000047</v>
      </c>
      <c r="M46" s="132">
        <f>SUM(M34:M45)</f>
        <v>-418625.75</v>
      </c>
      <c r="N46" s="132">
        <f>SUM(N34:N45)</f>
        <v>-44172.129999999997</v>
      </c>
      <c r="O46" s="94">
        <f t="shared" si="12"/>
        <v>0.56221194525336338</v>
      </c>
      <c r="P46" s="94">
        <f t="shared" si="13"/>
        <v>0.27962330861523754</v>
      </c>
      <c r="Q46" s="94">
        <f t="shared" si="14"/>
        <v>0.96024443585933517</v>
      </c>
      <c r="R46" s="133">
        <f t="shared" si="15"/>
        <v>0.55808693392212028</v>
      </c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</row>
    <row r="47" ht="17.25">
      <c r="A47" s="75" t="s">
        <v>102</v>
      </c>
      <c r="B47" s="76" t="s">
        <v>103</v>
      </c>
      <c r="C47" s="106" t="s">
        <v>104</v>
      </c>
      <c r="D47" s="102" t="s">
        <v>105</v>
      </c>
      <c r="E47" s="103">
        <v>344538.51000000001</v>
      </c>
      <c r="F47" s="58">
        <v>653882.09999999998</v>
      </c>
      <c r="G47" s="79">
        <v>404089.59999999998</v>
      </c>
      <c r="H47" s="58">
        <v>38009.900000000001</v>
      </c>
      <c r="I47" s="79">
        <v>355672.03999999998</v>
      </c>
      <c r="J47" s="58">
        <v>17.039999999999999</v>
      </c>
      <c r="K47" s="79">
        <f t="shared" ref="K47:K78" si="16">I47-E47</f>
        <v>11133.52999999997</v>
      </c>
      <c r="L47" s="58">
        <f t="shared" si="9"/>
        <v>-48417.559999999998</v>
      </c>
      <c r="M47" s="79">
        <f t="shared" ref="M47:M78" si="17">I47-F47</f>
        <v>-298210.06</v>
      </c>
      <c r="N47" s="58">
        <f t="shared" ref="N47:N78" si="18">J47-H47</f>
        <v>-37992.860000000001</v>
      </c>
      <c r="O47" s="80">
        <f t="shared" si="12"/>
        <v>1.0323143267787394</v>
      </c>
      <c r="P47" s="61">
        <f t="shared" si="13"/>
        <v>0.00044830425757500018</v>
      </c>
      <c r="Q47" s="80">
        <f t="shared" si="14"/>
        <v>0.88018112814583693</v>
      </c>
      <c r="R47" s="81">
        <f t="shared" si="15"/>
        <v>0.54393909850109068</v>
      </c>
      <c r="S47" s="1"/>
      <c r="T47" s="1"/>
      <c r="U47" s="1"/>
      <c r="V47" s="1"/>
      <c r="W47" s="1"/>
      <c r="X47" s="1"/>
      <c r="Y47" s="1"/>
      <c r="Z47" s="1"/>
    </row>
    <row r="48" ht="17.25">
      <c r="A48" s="82"/>
      <c r="B48" s="83"/>
      <c r="C48" s="54" t="s">
        <v>106</v>
      </c>
      <c r="D48" s="87" t="s">
        <v>107</v>
      </c>
      <c r="E48" s="56">
        <v>244717.67999999999</v>
      </c>
      <c r="F48" s="57">
        <v>423200.79999999999</v>
      </c>
      <c r="G48" s="58">
        <v>281403.59999999998</v>
      </c>
      <c r="H48" s="56">
        <v>30710.700000000001</v>
      </c>
      <c r="I48" s="58">
        <v>276970.64000000001</v>
      </c>
      <c r="J48" s="56">
        <v>93.599999999999994</v>
      </c>
      <c r="K48" s="58">
        <f t="shared" si="16"/>
        <v>32252.960000000021</v>
      </c>
      <c r="L48" s="56">
        <f t="shared" si="9"/>
        <v>-4432.9599999999627</v>
      </c>
      <c r="M48" s="58">
        <f t="shared" si="17"/>
        <v>-146230.15999999997</v>
      </c>
      <c r="N48" s="56">
        <f t="shared" si="18"/>
        <v>-30617.100000000002</v>
      </c>
      <c r="O48" s="61">
        <f t="shared" si="12"/>
        <v>1.1317966074212538</v>
      </c>
      <c r="P48" s="60">
        <f t="shared" si="13"/>
        <v>0.0030477976731236992</v>
      </c>
      <c r="Q48" s="61">
        <f t="shared" si="14"/>
        <v>0.98424696770048437</v>
      </c>
      <c r="R48" s="86">
        <f t="shared" si="15"/>
        <v>0.65446624864603287</v>
      </c>
      <c r="S48" s="1"/>
      <c r="T48" s="1"/>
      <c r="U48" s="1"/>
      <c r="V48" s="1"/>
      <c r="W48" s="1"/>
      <c r="X48" s="1"/>
      <c r="Y48" s="1"/>
      <c r="Z48" s="1"/>
    </row>
    <row r="49" ht="34.5">
      <c r="A49" s="82"/>
      <c r="B49" s="83"/>
      <c r="C49" s="63" t="s">
        <v>108</v>
      </c>
      <c r="D49" s="102" t="s">
        <v>109</v>
      </c>
      <c r="E49" s="56">
        <v>2472817.6400000001</v>
      </c>
      <c r="F49" s="57">
        <v>4515290.5999999996</v>
      </c>
      <c r="G49" s="56">
        <v>2895691.8999999999</v>
      </c>
      <c r="H49" s="56">
        <v>384712.59999999998</v>
      </c>
      <c r="I49" s="56">
        <v>2491476.8100000001</v>
      </c>
      <c r="J49" s="58">
        <v>93403.039999999994</v>
      </c>
      <c r="K49" s="56">
        <f t="shared" si="16"/>
        <v>18659.169999999925</v>
      </c>
      <c r="L49" s="58">
        <f t="shared" si="9"/>
        <v>-404215.08999999985</v>
      </c>
      <c r="M49" s="56">
        <f t="shared" si="17"/>
        <v>-2023813.7899999996</v>
      </c>
      <c r="N49" s="59">
        <f t="shared" si="18"/>
        <v>-291309.56</v>
      </c>
      <c r="O49" s="60">
        <f t="shared" si="12"/>
        <v>1.0075457121051594</v>
      </c>
      <c r="P49" s="61">
        <f t="shared" si="13"/>
        <v>0.2427865372748384</v>
      </c>
      <c r="Q49" s="60">
        <f t="shared" si="14"/>
        <v>0.86040811524181837</v>
      </c>
      <c r="R49" s="86">
        <f t="shared" si="15"/>
        <v>0.55178659154296739</v>
      </c>
      <c r="S49" s="1"/>
      <c r="T49" s="1"/>
      <c r="U49" s="1"/>
      <c r="V49" s="1"/>
      <c r="W49" s="1"/>
      <c r="X49" s="1"/>
      <c r="Y49" s="1"/>
      <c r="Z49" s="1"/>
    </row>
    <row r="50" ht="34.5">
      <c r="A50" s="82"/>
      <c r="B50" s="83"/>
      <c r="C50" s="54" t="s">
        <v>110</v>
      </c>
      <c r="D50" s="87" t="s">
        <v>111</v>
      </c>
      <c r="E50" s="56">
        <v>540.88</v>
      </c>
      <c r="F50" s="57">
        <v>4371.8000000000002</v>
      </c>
      <c r="G50" s="56">
        <v>2507.5</v>
      </c>
      <c r="H50" s="58">
        <v>467.5</v>
      </c>
      <c r="I50" s="56">
        <v>1752.27</v>
      </c>
      <c r="J50" s="56">
        <v>142.22999999999999</v>
      </c>
      <c r="K50" s="58">
        <f t="shared" si="16"/>
        <v>1211.3899999999999</v>
      </c>
      <c r="L50" s="56">
        <f t="shared" si="9"/>
        <v>-755.23000000000002</v>
      </c>
      <c r="M50" s="58">
        <f t="shared" si="17"/>
        <v>-2619.5300000000002</v>
      </c>
      <c r="N50" s="56">
        <f t="shared" si="18"/>
        <v>-325.26999999999998</v>
      </c>
      <c r="O50" s="61">
        <f t="shared" si="12"/>
        <v>3.2396649903860375</v>
      </c>
      <c r="P50" s="60">
        <f t="shared" si="13"/>
        <v>0.30423529411764705</v>
      </c>
      <c r="Q50" s="61">
        <f t="shared" si="14"/>
        <v>0.69881156530408772</v>
      </c>
      <c r="R50" s="86">
        <f t="shared" si="15"/>
        <v>0.40081202250789144</v>
      </c>
      <c r="S50" s="1"/>
      <c r="T50" s="1"/>
      <c r="U50" s="1"/>
      <c r="V50" s="1"/>
      <c r="W50" s="1"/>
      <c r="X50" s="1"/>
      <c r="Y50" s="1"/>
      <c r="Z50" s="1"/>
    </row>
    <row r="51" s="88" customFormat="1" ht="17.25">
      <c r="A51" s="89"/>
      <c r="B51" s="90"/>
      <c r="C51" s="91"/>
      <c r="D51" s="92" t="s">
        <v>56</v>
      </c>
      <c r="E51" s="93">
        <f>SUM(E47:E50)</f>
        <v>3062614.71</v>
      </c>
      <c r="F51" s="93">
        <f>SUM(F47:F50)</f>
        <v>5596745.2999999998</v>
      </c>
      <c r="G51" s="93">
        <f>SUM(G47:G50)</f>
        <v>3583692.5999999996</v>
      </c>
      <c r="H51" s="93">
        <f>SUM(H47:H50)</f>
        <v>453900.69999999995</v>
      </c>
      <c r="I51" s="93">
        <f>SUM(I47:I50)</f>
        <v>3125871.7600000002</v>
      </c>
      <c r="J51" s="93">
        <f>SUM(J47:J50)</f>
        <v>93655.909999999989</v>
      </c>
      <c r="K51" s="93">
        <f t="shared" si="16"/>
        <v>63257.050000000279</v>
      </c>
      <c r="L51" s="93">
        <f t="shared" si="9"/>
        <v>-457820.83999999939</v>
      </c>
      <c r="M51" s="93">
        <f t="shared" si="17"/>
        <v>-2470873.5399999996</v>
      </c>
      <c r="N51" s="93">
        <f t="shared" si="18"/>
        <v>-360244.78999999998</v>
      </c>
      <c r="O51" s="94">
        <f t="shared" si="12"/>
        <v>1.020654589620253</v>
      </c>
      <c r="P51" s="94">
        <f t="shared" si="13"/>
        <v>0.2063356809099435</v>
      </c>
      <c r="Q51" s="94">
        <f t="shared" si="14"/>
        <v>0.8722488530405762</v>
      </c>
      <c r="R51" s="95">
        <f t="shared" si="15"/>
        <v>0.55851599321484224</v>
      </c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</row>
    <row r="52" ht="17.25">
      <c r="A52" s="96">
        <v>991</v>
      </c>
      <c r="B52" s="76" t="s">
        <v>112</v>
      </c>
      <c r="C52" s="111" t="s">
        <v>67</v>
      </c>
      <c r="D52" s="98" t="s">
        <v>113</v>
      </c>
      <c r="E52" s="79">
        <v>39686.730000000003</v>
      </c>
      <c r="F52" s="99">
        <v>66470.800000000003</v>
      </c>
      <c r="G52" s="58">
        <v>43100</v>
      </c>
      <c r="H52" s="79">
        <v>5600</v>
      </c>
      <c r="I52" s="79">
        <v>42013.909999999996</v>
      </c>
      <c r="J52" s="58">
        <v>2270.7200000000003</v>
      </c>
      <c r="K52" s="79">
        <f t="shared" si="16"/>
        <v>2327.179999999993</v>
      </c>
      <c r="L52" s="79">
        <f t="shared" si="9"/>
        <v>-1086.0900000000038</v>
      </c>
      <c r="M52" s="58">
        <f t="shared" si="17"/>
        <v>-24456.890000000007</v>
      </c>
      <c r="N52" s="79">
        <f t="shared" si="18"/>
        <v>-3329.2799999999997</v>
      </c>
      <c r="O52" s="61">
        <f t="shared" si="12"/>
        <v>1.0586387439831901</v>
      </c>
      <c r="P52" s="80">
        <f t="shared" si="13"/>
        <v>0.40548571428571434</v>
      </c>
      <c r="Q52" s="61">
        <f t="shared" si="14"/>
        <v>0.97480069605568431</v>
      </c>
      <c r="R52" s="81">
        <f t="shared" si="15"/>
        <v>0.6320656589058653</v>
      </c>
      <c r="S52" s="1"/>
      <c r="T52" s="1"/>
      <c r="U52" s="1"/>
      <c r="V52" s="1"/>
      <c r="W52" s="1"/>
      <c r="X52" s="1"/>
      <c r="Y52" s="1"/>
      <c r="Z52" s="1"/>
    </row>
    <row r="53" ht="17.25">
      <c r="A53" s="100"/>
      <c r="B53" s="83"/>
      <c r="C53" s="63" t="s">
        <v>114</v>
      </c>
      <c r="D53" s="102" t="s">
        <v>115</v>
      </c>
      <c r="E53" s="103">
        <v>6179.6099999999997</v>
      </c>
      <c r="F53" s="58">
        <v>0</v>
      </c>
      <c r="G53" s="56">
        <v>0</v>
      </c>
      <c r="H53" s="58">
        <v>0</v>
      </c>
      <c r="I53" s="56">
        <v>2923.3400000000001</v>
      </c>
      <c r="J53" s="56">
        <v>0</v>
      </c>
      <c r="K53" s="58">
        <f t="shared" si="16"/>
        <v>-3256.2699999999995</v>
      </c>
      <c r="L53" s="56">
        <f t="shared" si="9"/>
        <v>2923.3400000000001</v>
      </c>
      <c r="M53" s="56">
        <f t="shared" si="17"/>
        <v>2923.3400000000001</v>
      </c>
      <c r="N53" s="58">
        <f t="shared" si="18"/>
        <v>0</v>
      </c>
      <c r="O53" s="60">
        <f t="shared" si="12"/>
        <v>0.47306221590035624</v>
      </c>
      <c r="P53" s="61" t="str">
        <f t="shared" si="13"/>
        <v/>
      </c>
      <c r="Q53" s="60" t="str">
        <f t="shared" si="14"/>
        <v/>
      </c>
      <c r="R53" s="86" t="str">
        <f t="shared" si="15"/>
        <v/>
      </c>
      <c r="S53" s="1"/>
      <c r="T53" s="1"/>
      <c r="U53" s="1"/>
      <c r="V53" s="1"/>
      <c r="W53" s="1"/>
      <c r="X53" s="1"/>
      <c r="Y53" s="1"/>
      <c r="Z53" s="1"/>
    </row>
    <row r="54" s="88" customFormat="1" ht="17.25">
      <c r="A54" s="134"/>
      <c r="B54" s="90"/>
      <c r="C54" s="91"/>
      <c r="D54" s="92" t="s">
        <v>56</v>
      </c>
      <c r="E54" s="93">
        <f>SUM(E52:E53)</f>
        <v>45866.340000000004</v>
      </c>
      <c r="F54" s="93">
        <f>SUM(F52:F53)</f>
        <v>66470.800000000003</v>
      </c>
      <c r="G54" s="93">
        <f>SUM(G52:G53)</f>
        <v>43100</v>
      </c>
      <c r="H54" s="93">
        <f>SUM(H52:H53)</f>
        <v>5600</v>
      </c>
      <c r="I54" s="93">
        <f>SUM(I52:I53)</f>
        <v>44937.25</v>
      </c>
      <c r="J54" s="93">
        <f>SUM(J52:J53)</f>
        <v>2270.7200000000003</v>
      </c>
      <c r="K54" s="93">
        <f t="shared" si="16"/>
        <v>-929.09000000000378</v>
      </c>
      <c r="L54" s="93">
        <f t="shared" si="9"/>
        <v>1837.25</v>
      </c>
      <c r="M54" s="93">
        <f t="shared" si="17"/>
        <v>-21533.550000000003</v>
      </c>
      <c r="N54" s="93">
        <f t="shared" si="18"/>
        <v>-3329.2799999999997</v>
      </c>
      <c r="O54" s="94">
        <f t="shared" si="12"/>
        <v>0.97974353305713946</v>
      </c>
      <c r="P54" s="94">
        <f t="shared" si="13"/>
        <v>0.40548571428571434</v>
      </c>
      <c r="Q54" s="94">
        <f t="shared" si="14"/>
        <v>1.0426276102088168</v>
      </c>
      <c r="R54" s="95">
        <f t="shared" si="15"/>
        <v>0.67604497012221909</v>
      </c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</row>
    <row r="55" ht="17.25">
      <c r="A55" s="75" t="s">
        <v>116</v>
      </c>
      <c r="B55" s="76" t="s">
        <v>117</v>
      </c>
      <c r="C55" s="106" t="s">
        <v>118</v>
      </c>
      <c r="D55" s="102" t="s">
        <v>119</v>
      </c>
      <c r="E55" s="103">
        <v>21744.360000000001</v>
      </c>
      <c r="F55" s="58">
        <v>51086</v>
      </c>
      <c r="G55" s="79">
        <v>39597.199999999997</v>
      </c>
      <c r="H55" s="58">
        <v>352.80000000000001</v>
      </c>
      <c r="I55" s="79">
        <v>48957.040000000001</v>
      </c>
      <c r="J55" s="58">
        <v>215.20999999999998</v>
      </c>
      <c r="K55" s="79">
        <f t="shared" si="16"/>
        <v>27212.68</v>
      </c>
      <c r="L55" s="79">
        <f t="shared" si="9"/>
        <v>9359.8400000000038</v>
      </c>
      <c r="M55" s="58">
        <f t="shared" si="17"/>
        <v>-2128.9599999999991</v>
      </c>
      <c r="N55" s="79">
        <f t="shared" si="18"/>
        <v>-137.59000000000003</v>
      </c>
      <c r="O55" s="135">
        <f t="shared" si="12"/>
        <v>2.2514822234363301</v>
      </c>
      <c r="P55" s="136">
        <f t="shared" si="13"/>
        <v>0.61000566893424024</v>
      </c>
      <c r="Q55" s="135">
        <f t="shared" si="14"/>
        <v>1.2363763094360209</v>
      </c>
      <c r="R55" s="81">
        <f t="shared" si="15"/>
        <v>0.95832596014563676</v>
      </c>
      <c r="S55" s="1"/>
      <c r="T55" s="1"/>
      <c r="U55" s="1"/>
      <c r="V55" s="1"/>
      <c r="W55" s="1"/>
      <c r="X55" s="1"/>
      <c r="Y55" s="1"/>
      <c r="Z55" s="1"/>
    </row>
    <row r="56" ht="17.25">
      <c r="A56" s="82"/>
      <c r="B56" s="83"/>
      <c r="C56" s="54" t="s">
        <v>120</v>
      </c>
      <c r="D56" s="87" t="s">
        <v>121</v>
      </c>
      <c r="E56" s="56">
        <v>36737.129999999997</v>
      </c>
      <c r="F56" s="57">
        <v>50550.300000000003</v>
      </c>
      <c r="G56" s="58">
        <v>15500</v>
      </c>
      <c r="H56" s="56">
        <v>4200</v>
      </c>
      <c r="I56" s="58">
        <v>71345.48000000001</v>
      </c>
      <c r="J56" s="56">
        <v>6180.2999999999993</v>
      </c>
      <c r="K56" s="58">
        <f t="shared" si="16"/>
        <v>34608.350000000013</v>
      </c>
      <c r="L56" s="56">
        <f t="shared" si="9"/>
        <v>55845.48000000001</v>
      </c>
      <c r="M56" s="56">
        <f t="shared" si="17"/>
        <v>20795.180000000008</v>
      </c>
      <c r="N56" s="58">
        <f t="shared" si="18"/>
        <v>1980.2999999999993</v>
      </c>
      <c r="O56" s="137">
        <f t="shared" si="12"/>
        <v>1.9420537205818749</v>
      </c>
      <c r="P56" s="137">
        <f t="shared" si="13"/>
        <v>1.4714999999999998</v>
      </c>
      <c r="Q56" s="136">
        <f t="shared" si="14"/>
        <v>4.6029341935483874</v>
      </c>
      <c r="R56" s="86">
        <f t="shared" si="15"/>
        <v>1.4113759957903318</v>
      </c>
      <c r="S56" s="1"/>
      <c r="T56" s="1"/>
      <c r="U56" s="1"/>
      <c r="V56" s="1"/>
      <c r="W56" s="1"/>
      <c r="X56" s="1"/>
      <c r="Y56" s="1"/>
      <c r="Z56" s="1"/>
    </row>
    <row r="57" s="88" customFormat="1" ht="17.25">
      <c r="A57" s="89"/>
      <c r="B57" s="90"/>
      <c r="C57" s="91"/>
      <c r="D57" s="92" t="s">
        <v>56</v>
      </c>
      <c r="E57" s="93">
        <f>SUM(E55:E56)</f>
        <v>58481.489999999998</v>
      </c>
      <c r="F57" s="93">
        <f>SUM(F55:F56)</f>
        <v>101636.3</v>
      </c>
      <c r="G57" s="93">
        <f>SUM(G55:G56)</f>
        <v>55097.199999999997</v>
      </c>
      <c r="H57" s="93">
        <f>SUM(H55:H56)</f>
        <v>4552.8000000000002</v>
      </c>
      <c r="I57" s="93">
        <f>SUM(I55:I56)</f>
        <v>120302.52000000002</v>
      </c>
      <c r="J57" s="93">
        <f>SUM(J55:J56)</f>
        <v>6395.5099999999993</v>
      </c>
      <c r="K57" s="93">
        <f t="shared" si="16"/>
        <v>61821.030000000021</v>
      </c>
      <c r="L57" s="93">
        <f t="shared" si="9"/>
        <v>65205.320000000022</v>
      </c>
      <c r="M57" s="93">
        <f t="shared" si="17"/>
        <v>18666.220000000016</v>
      </c>
      <c r="N57" s="93">
        <f t="shared" si="18"/>
        <v>1842.7099999999991</v>
      </c>
      <c r="O57" s="94">
        <f t="shared" si="12"/>
        <v>2.0571042222077449</v>
      </c>
      <c r="P57" s="94">
        <f t="shared" si="13"/>
        <v>1.4047421367070811</v>
      </c>
      <c r="Q57" s="94">
        <f t="shared" si="14"/>
        <v>2.1834597765403689</v>
      </c>
      <c r="R57" s="95">
        <f t="shared" si="15"/>
        <v>1.1836570201788141</v>
      </c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</row>
    <row r="58" ht="17.25">
      <c r="A58" s="138"/>
      <c r="B58" s="127" t="s">
        <v>122</v>
      </c>
      <c r="C58" s="54" t="s">
        <v>123</v>
      </c>
      <c r="D58" s="139" t="s">
        <v>124</v>
      </c>
      <c r="E58" s="79">
        <v>237.77000000000001</v>
      </c>
      <c r="F58" s="79">
        <v>30.699999999999999</v>
      </c>
      <c r="G58" s="58">
        <v>30.699999999999999</v>
      </c>
      <c r="H58" s="79">
        <v>0</v>
      </c>
      <c r="I58" s="58">
        <v>5371.3000000000011</v>
      </c>
      <c r="J58" s="79">
        <v>2906.7399999999998</v>
      </c>
      <c r="K58" s="58">
        <f t="shared" si="16"/>
        <v>5133.5300000000007</v>
      </c>
      <c r="L58" s="79">
        <f t="shared" si="9"/>
        <v>5340.6000000000013</v>
      </c>
      <c r="M58" s="58">
        <f t="shared" si="17"/>
        <v>5340.6000000000013</v>
      </c>
      <c r="N58" s="79">
        <f t="shared" si="18"/>
        <v>2906.7399999999998</v>
      </c>
      <c r="O58" s="80">
        <f t="shared" si="12"/>
        <v>22.590318374900118</v>
      </c>
      <c r="P58" s="61" t="str">
        <f t="shared" si="13"/>
        <v/>
      </c>
      <c r="Q58" s="80">
        <f t="shared" si="14"/>
        <v>174.96091205211729</v>
      </c>
      <c r="R58" s="81">
        <f t="shared" si="15"/>
        <v>174.96091205211729</v>
      </c>
      <c r="S58" s="1"/>
      <c r="T58" s="1"/>
      <c r="U58" s="1"/>
      <c r="V58" s="1"/>
      <c r="W58" s="1"/>
      <c r="X58" s="1"/>
      <c r="Y58" s="1"/>
      <c r="Z58" s="1"/>
    </row>
    <row r="59" ht="17.25">
      <c r="A59" s="100"/>
      <c r="B59" s="128"/>
      <c r="C59" s="63" t="s">
        <v>88</v>
      </c>
      <c r="D59" s="84" t="s">
        <v>125</v>
      </c>
      <c r="E59" s="85">
        <v>669.70000000000027</v>
      </c>
      <c r="F59" s="85">
        <v>26</v>
      </c>
      <c r="G59" s="85">
        <v>26</v>
      </c>
      <c r="H59" s="85">
        <v>0</v>
      </c>
      <c r="I59" s="56">
        <v>1692.9400000000001</v>
      </c>
      <c r="J59" s="58">
        <v>14.840000000000002</v>
      </c>
      <c r="K59" s="56">
        <f t="shared" si="16"/>
        <v>1023.2399999999998</v>
      </c>
      <c r="L59" s="58">
        <f t="shared" si="9"/>
        <v>1666.9400000000001</v>
      </c>
      <c r="M59" s="56">
        <f t="shared" si="17"/>
        <v>1666.9400000000001</v>
      </c>
      <c r="N59" s="58">
        <f t="shared" si="18"/>
        <v>14.840000000000002</v>
      </c>
      <c r="O59" s="60">
        <f t="shared" si="12"/>
        <v>2.5279080185157525</v>
      </c>
      <c r="P59" s="60" t="str">
        <f t="shared" si="13"/>
        <v/>
      </c>
      <c r="Q59" s="61">
        <f t="shared" si="14"/>
        <v>65.113076923076932</v>
      </c>
      <c r="R59" s="140">
        <f t="shared" si="15"/>
        <v>65.113076923076932</v>
      </c>
      <c r="S59" s="1"/>
      <c r="T59" s="1"/>
      <c r="U59" s="1"/>
      <c r="V59" s="1"/>
      <c r="W59" s="1"/>
      <c r="X59" s="1"/>
      <c r="Y59" s="1"/>
      <c r="Z59" s="1"/>
    </row>
    <row r="60" ht="17.25">
      <c r="A60" s="100"/>
      <c r="B60" s="128"/>
      <c r="C60" s="54" t="s">
        <v>52</v>
      </c>
      <c r="D60" s="84" t="s">
        <v>53</v>
      </c>
      <c r="E60" s="56">
        <v>352.19999999999999</v>
      </c>
      <c r="F60" s="56">
        <v>371</v>
      </c>
      <c r="G60" s="56">
        <v>371</v>
      </c>
      <c r="H60" s="56">
        <v>0</v>
      </c>
      <c r="I60" s="58">
        <v>0</v>
      </c>
      <c r="J60" s="56">
        <v>0</v>
      </c>
      <c r="K60" s="58">
        <f t="shared" si="16"/>
        <v>-352.19999999999999</v>
      </c>
      <c r="L60" s="56">
        <f t="shared" si="9"/>
        <v>-371</v>
      </c>
      <c r="M60" s="58">
        <f t="shared" si="17"/>
        <v>-371</v>
      </c>
      <c r="N60" s="56">
        <f t="shared" si="18"/>
        <v>0</v>
      </c>
      <c r="O60" s="61">
        <f t="shared" si="12"/>
        <v>0</v>
      </c>
      <c r="P60" s="60" t="str">
        <f t="shared" si="13"/>
        <v/>
      </c>
      <c r="Q60" s="60">
        <f t="shared" si="14"/>
        <v>0</v>
      </c>
      <c r="R60" s="86">
        <f t="shared" si="15"/>
        <v>0</v>
      </c>
      <c r="S60" s="1"/>
      <c r="T60" s="1"/>
      <c r="U60" s="1"/>
      <c r="V60" s="1"/>
      <c r="W60" s="1"/>
      <c r="X60" s="1"/>
      <c r="Y60" s="1"/>
      <c r="Z60" s="1"/>
    </row>
    <row r="61" ht="34.5">
      <c r="A61" s="100"/>
      <c r="B61" s="128"/>
      <c r="C61" s="63" t="s">
        <v>126</v>
      </c>
      <c r="D61" s="87" t="s">
        <v>127</v>
      </c>
      <c r="E61" s="56">
        <v>59290.289999999928</v>
      </c>
      <c r="F61" s="57">
        <v>55221.100000001301</v>
      </c>
      <c r="G61" s="56">
        <v>42171.5</v>
      </c>
      <c r="H61" s="56">
        <v>3043.7000000000116</v>
      </c>
      <c r="I61" s="56">
        <v>55539.179999999666</v>
      </c>
      <c r="J61" s="58">
        <v>1870.3800000000028</v>
      </c>
      <c r="K61" s="56">
        <f t="shared" si="16"/>
        <v>-3751.1100000002625</v>
      </c>
      <c r="L61" s="58">
        <f t="shared" si="9"/>
        <v>13367.679999999666</v>
      </c>
      <c r="M61" s="56">
        <f t="shared" si="17"/>
        <v>318.07999999836466</v>
      </c>
      <c r="N61" s="58">
        <f t="shared" si="18"/>
        <v>-1173.3200000000088</v>
      </c>
      <c r="O61" s="60">
        <f t="shared" si="12"/>
        <v>0.93673314804160568</v>
      </c>
      <c r="P61" s="61">
        <f t="shared" si="13"/>
        <v>0.61450865722640069</v>
      </c>
      <c r="Q61" s="60">
        <f t="shared" si="14"/>
        <v>1.3169837449462236</v>
      </c>
      <c r="R61" s="86">
        <f t="shared" si="15"/>
        <v>1.005760117056675</v>
      </c>
      <c r="S61" s="1"/>
      <c r="T61" s="1"/>
      <c r="U61" s="1"/>
      <c r="V61" s="1"/>
      <c r="W61" s="1"/>
      <c r="X61" s="1"/>
      <c r="Y61" s="1"/>
      <c r="Z61" s="1"/>
    </row>
    <row r="62" ht="17.25">
      <c r="A62" s="100"/>
      <c r="B62" s="128"/>
      <c r="C62" s="54" t="s">
        <v>54</v>
      </c>
      <c r="D62" s="84" t="s">
        <v>55</v>
      </c>
      <c r="E62" s="56">
        <v>86912.720000000001</v>
      </c>
      <c r="F62" s="56">
        <v>213281.60000000001</v>
      </c>
      <c r="G62" s="56">
        <v>100826.60000000001</v>
      </c>
      <c r="H62" s="56">
        <v>27128.5</v>
      </c>
      <c r="I62" s="58">
        <v>118853.47999999997</v>
      </c>
      <c r="J62" s="56">
        <v>6292.3700000000026</v>
      </c>
      <c r="K62" s="58">
        <f t="shared" si="16"/>
        <v>31940.759999999966</v>
      </c>
      <c r="L62" s="56">
        <f t="shared" si="9"/>
        <v>18026.879999999961</v>
      </c>
      <c r="M62" s="58">
        <f t="shared" si="17"/>
        <v>-94428.120000000039</v>
      </c>
      <c r="N62" s="56">
        <f t="shared" si="18"/>
        <v>-20836.129999999997</v>
      </c>
      <c r="O62" s="61">
        <f t="shared" si="12"/>
        <v>1.3675038590438773</v>
      </c>
      <c r="P62" s="60">
        <f t="shared" si="13"/>
        <v>0.23194684556831385</v>
      </c>
      <c r="Q62" s="61">
        <f t="shared" si="14"/>
        <v>1.1787909143023763</v>
      </c>
      <c r="R62" s="86">
        <f t="shared" si="15"/>
        <v>0.55726082324963788</v>
      </c>
      <c r="S62" s="1"/>
      <c r="T62" s="1"/>
      <c r="U62" s="1"/>
      <c r="V62" s="1"/>
      <c r="W62" s="1"/>
      <c r="X62" s="1"/>
      <c r="Y62" s="1"/>
      <c r="Z62" s="1"/>
    </row>
    <row r="63" ht="17.25">
      <c r="A63" s="100"/>
      <c r="B63" s="128"/>
      <c r="C63" s="63" t="s">
        <v>128</v>
      </c>
      <c r="D63" s="87" t="s">
        <v>129</v>
      </c>
      <c r="E63" s="56">
        <v>-118.84</v>
      </c>
      <c r="F63" s="57">
        <v>0</v>
      </c>
      <c r="G63" s="56">
        <v>0</v>
      </c>
      <c r="H63" s="56">
        <v>0</v>
      </c>
      <c r="I63" s="56">
        <v>97.5</v>
      </c>
      <c r="J63" s="58">
        <v>-1.4300000000000002</v>
      </c>
      <c r="K63" s="56">
        <f t="shared" si="16"/>
        <v>216.34</v>
      </c>
      <c r="L63" s="58">
        <f t="shared" si="9"/>
        <v>97.5</v>
      </c>
      <c r="M63" s="56">
        <f t="shared" si="17"/>
        <v>97.5</v>
      </c>
      <c r="N63" s="58">
        <f t="shared" si="18"/>
        <v>-1.4300000000000002</v>
      </c>
      <c r="O63" s="60">
        <f t="shared" si="12"/>
        <v>-0.82043083136990913</v>
      </c>
      <c r="P63" s="61" t="str">
        <f t="shared" si="13"/>
        <v/>
      </c>
      <c r="Q63" s="60" t="str">
        <f t="shared" si="14"/>
        <v/>
      </c>
      <c r="R63" s="86" t="str">
        <f t="shared" si="15"/>
        <v/>
      </c>
      <c r="S63" s="1"/>
      <c r="T63" s="1"/>
      <c r="U63" s="1"/>
      <c r="V63" s="1"/>
      <c r="W63" s="1"/>
      <c r="X63" s="1"/>
      <c r="Y63" s="1"/>
      <c r="Z63" s="1"/>
    </row>
    <row r="64" ht="17.25">
      <c r="A64" s="100"/>
      <c r="B64" s="128"/>
      <c r="C64" s="54" t="s">
        <v>130</v>
      </c>
      <c r="D64" s="84" t="s">
        <v>131</v>
      </c>
      <c r="E64" s="56">
        <v>2398.3900000000003</v>
      </c>
      <c r="F64" s="56">
        <v>38614.970000000001</v>
      </c>
      <c r="G64" s="56">
        <v>38614.970000000001</v>
      </c>
      <c r="H64" s="56">
        <v>0</v>
      </c>
      <c r="I64" s="58">
        <v>40435.060000000005</v>
      </c>
      <c r="J64" s="56">
        <v>126.79000000000001</v>
      </c>
      <c r="K64" s="58">
        <f t="shared" si="16"/>
        <v>38036.670000000006</v>
      </c>
      <c r="L64" s="56">
        <f t="shared" si="9"/>
        <v>1820.0900000000038</v>
      </c>
      <c r="M64" s="58">
        <f t="shared" si="17"/>
        <v>1820.0900000000038</v>
      </c>
      <c r="N64" s="56">
        <f t="shared" si="18"/>
        <v>126.79000000000001</v>
      </c>
      <c r="O64" s="61">
        <f t="shared" si="12"/>
        <v>16.859251414490554</v>
      </c>
      <c r="P64" s="60" t="str">
        <f t="shared" si="13"/>
        <v/>
      </c>
      <c r="Q64" s="61">
        <f t="shared" si="14"/>
        <v>1.0471343108644136</v>
      </c>
      <c r="R64" s="86">
        <f t="shared" si="15"/>
        <v>1.0471343108644136</v>
      </c>
      <c r="S64" s="1"/>
      <c r="T64" s="1"/>
      <c r="U64" s="1"/>
      <c r="V64" s="1"/>
      <c r="W64" s="1"/>
      <c r="X64" s="1"/>
      <c r="Y64" s="1"/>
      <c r="Z64" s="1"/>
    </row>
    <row r="65" ht="22.5">
      <c r="A65" s="100"/>
      <c r="B65" s="128"/>
      <c r="C65" s="63" t="s">
        <v>132</v>
      </c>
      <c r="D65" s="102" t="s">
        <v>133</v>
      </c>
      <c r="E65" s="56">
        <v>596.57000000000005</v>
      </c>
      <c r="F65" s="57">
        <v>0</v>
      </c>
      <c r="G65" s="56">
        <v>0</v>
      </c>
      <c r="H65" s="56">
        <v>0</v>
      </c>
      <c r="I65" s="56">
        <v>5852.1199999999999</v>
      </c>
      <c r="J65" s="58">
        <v>0</v>
      </c>
      <c r="K65" s="56">
        <f t="shared" si="16"/>
        <v>5255.5500000000002</v>
      </c>
      <c r="L65" s="58">
        <f t="shared" si="9"/>
        <v>5852.1199999999999</v>
      </c>
      <c r="M65" s="56">
        <f t="shared" si="17"/>
        <v>5852.1199999999999</v>
      </c>
      <c r="N65" s="58">
        <f t="shared" si="18"/>
        <v>0</v>
      </c>
      <c r="O65" s="60">
        <f t="shared" si="12"/>
        <v>9.8096116130546278</v>
      </c>
      <c r="P65" s="61" t="str">
        <f t="shared" si="13"/>
        <v/>
      </c>
      <c r="Q65" s="60" t="str">
        <f t="shared" si="14"/>
        <v/>
      </c>
      <c r="R65" s="86" t="str">
        <f t="shared" si="15"/>
        <v/>
      </c>
      <c r="S65" s="1"/>
      <c r="T65" s="1"/>
      <c r="U65" s="1"/>
      <c r="V65" s="1"/>
      <c r="W65" s="1"/>
      <c r="X65" s="1"/>
      <c r="Y65" s="1"/>
      <c r="Z65" s="1"/>
    </row>
    <row r="66" s="88" customFormat="1" ht="15">
      <c r="A66" s="134"/>
      <c r="B66" s="141"/>
      <c r="C66" s="91"/>
      <c r="D66" s="92" t="s">
        <v>56</v>
      </c>
      <c r="E66" s="93">
        <f>SUM(E58:E65)</f>
        <v>150338.79999999996</v>
      </c>
      <c r="F66" s="93">
        <f>SUM(F58:F65)</f>
        <v>307545.37000000128</v>
      </c>
      <c r="G66" s="93">
        <f>SUM(G58:G65)</f>
        <v>182040.76999999999</v>
      </c>
      <c r="H66" s="93">
        <f>SUM(H58:H65)</f>
        <v>30172.200000000012</v>
      </c>
      <c r="I66" s="93">
        <f>SUM(I58:I65)</f>
        <v>227841.57999999961</v>
      </c>
      <c r="J66" s="93">
        <f>SUM(J58:J65)</f>
        <v>11209.690000000006</v>
      </c>
      <c r="K66" s="93">
        <f t="shared" si="16"/>
        <v>77502.77999999965</v>
      </c>
      <c r="L66" s="93">
        <f t="shared" si="9"/>
        <v>45800.809999999619</v>
      </c>
      <c r="M66" s="93">
        <f t="shared" si="17"/>
        <v>-79703.790000001667</v>
      </c>
      <c r="N66" s="93">
        <f t="shared" si="18"/>
        <v>-18962.510000000006</v>
      </c>
      <c r="O66" s="94">
        <f t="shared" si="12"/>
        <v>1.5155208103297331</v>
      </c>
      <c r="P66" s="94">
        <f t="shared" si="13"/>
        <v>0.37152378679711795</v>
      </c>
      <c r="Q66" s="94">
        <f t="shared" si="14"/>
        <v>1.251596441830034</v>
      </c>
      <c r="R66" s="95">
        <f t="shared" si="15"/>
        <v>0.74083892077451419</v>
      </c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</row>
    <row r="67" s="43" customFormat="1" ht="42" customHeight="1">
      <c r="A67" s="142"/>
      <c r="B67" s="143" t="s">
        <v>134</v>
      </c>
      <c r="C67" s="144"/>
      <c r="D67" s="145"/>
      <c r="E67" s="146">
        <f>E5+E17</f>
        <v>17332433.912985072</v>
      </c>
      <c r="F67" s="146">
        <f>F5+F17</f>
        <v>35893709.970000006</v>
      </c>
      <c r="G67" s="146">
        <f>G5+G17</f>
        <v>20920619.27</v>
      </c>
      <c r="H67" s="146">
        <f>H5+H17</f>
        <v>2623552.9000000004</v>
      </c>
      <c r="I67" s="146">
        <f>I5+I17</f>
        <v>18542547.990000002</v>
      </c>
      <c r="J67" s="146">
        <f>J5+J17</f>
        <v>749188.32000000007</v>
      </c>
      <c r="K67" s="146">
        <f t="shared" si="16"/>
        <v>1210114.0770149305</v>
      </c>
      <c r="L67" s="146">
        <f t="shared" si="9"/>
        <v>-2378071.2799999975</v>
      </c>
      <c r="M67" s="146">
        <f t="shared" si="17"/>
        <v>-17351161.980000004</v>
      </c>
      <c r="N67" s="146">
        <f t="shared" si="18"/>
        <v>-1874364.5800000003</v>
      </c>
      <c r="O67" s="147">
        <f t="shared" si="12"/>
        <v>1.0698178964991374</v>
      </c>
      <c r="P67" s="147">
        <f t="shared" si="13"/>
        <v>0.28556249809180517</v>
      </c>
      <c r="Q67" s="147">
        <f t="shared" si="14"/>
        <v>0.88632882950027525</v>
      </c>
      <c r="R67" s="148">
        <f t="shared" si="15"/>
        <v>0.51659602770228763</v>
      </c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</row>
    <row r="68" s="43" customFormat="1" ht="21.75" customHeight="1">
      <c r="A68" s="149"/>
      <c r="B68" s="150" t="s">
        <v>135</v>
      </c>
      <c r="C68" s="151"/>
      <c r="D68" s="152"/>
      <c r="E68" s="153">
        <f>SUM(E69:E77)</f>
        <v>16435675.350000001</v>
      </c>
      <c r="F68" s="153">
        <f>SUM(F69:F77)</f>
        <v>26955263.300000001</v>
      </c>
      <c r="G68" s="154">
        <f>SUM(G69:G77)</f>
        <v>15619974.729999999</v>
      </c>
      <c r="H68" s="153">
        <f>SUM(H69:H77)</f>
        <v>892329.37</v>
      </c>
      <c r="I68" s="153">
        <f>SUM(I69:I77)</f>
        <v>15559256.959999997</v>
      </c>
      <c r="J68" s="153">
        <f>SUM(J69:J77)</f>
        <v>908011.91000000003</v>
      </c>
      <c r="K68" s="154">
        <f t="shared" si="16"/>
        <v>-876418.39000000432</v>
      </c>
      <c r="L68" s="153">
        <f t="shared" si="9"/>
        <v>-60717.770000001416</v>
      </c>
      <c r="M68" s="154">
        <f t="shared" si="17"/>
        <v>-11396006.340000004</v>
      </c>
      <c r="N68" s="153">
        <f t="shared" si="18"/>
        <v>15682.540000000037</v>
      </c>
      <c r="O68" s="50">
        <f t="shared" si="12"/>
        <v>0.94667585168625246</v>
      </c>
      <c r="P68" s="155">
        <f t="shared" si="13"/>
        <v>1.0175748333824315</v>
      </c>
      <c r="Q68" s="50">
        <f t="shared" si="14"/>
        <v>0.99611281253334005</v>
      </c>
      <c r="R68" s="156">
        <f t="shared" si="15"/>
        <v>0.57722518926387179</v>
      </c>
      <c r="S68" s="43"/>
      <c r="T68" s="43"/>
      <c r="U68" s="43"/>
      <c r="V68" s="43"/>
      <c r="W68" s="43"/>
      <c r="X68" s="43"/>
      <c r="Y68" s="43"/>
      <c r="Z68" s="43"/>
    </row>
    <row r="69" ht="22.5">
      <c r="A69" s="52"/>
      <c r="B69" s="157"/>
      <c r="C69" s="63" t="s">
        <v>136</v>
      </c>
      <c r="D69" s="158" t="s">
        <v>137</v>
      </c>
      <c r="E69" s="159">
        <v>289250.79999999999</v>
      </c>
      <c r="F69" s="160">
        <v>449533.20000000001</v>
      </c>
      <c r="G69" s="159">
        <v>374431.40000000002</v>
      </c>
      <c r="H69" s="159">
        <v>75101.800000000003</v>
      </c>
      <c r="I69" s="56">
        <v>418867.5</v>
      </c>
      <c r="J69" s="58">
        <v>119537.89999999999</v>
      </c>
      <c r="K69" s="56">
        <f t="shared" si="16"/>
        <v>129616.70000000001</v>
      </c>
      <c r="L69" s="58">
        <f t="shared" si="9"/>
        <v>44436.099999999977</v>
      </c>
      <c r="M69" s="56">
        <f t="shared" si="17"/>
        <v>-30665.700000000012</v>
      </c>
      <c r="N69" s="58">
        <f t="shared" si="18"/>
        <v>44436.099999999991</v>
      </c>
      <c r="O69" s="60">
        <f t="shared" si="12"/>
        <v>1.4481118116181528</v>
      </c>
      <c r="P69" s="61">
        <f t="shared" si="13"/>
        <v>1.591678228750842</v>
      </c>
      <c r="Q69" s="60">
        <f t="shared" si="14"/>
        <v>1.1186762114502149</v>
      </c>
      <c r="R69" s="60">
        <f t="shared" si="15"/>
        <v>0.93178323647730577</v>
      </c>
      <c r="S69" s="1"/>
      <c r="T69" s="1"/>
      <c r="U69" s="1"/>
      <c r="V69" s="1"/>
      <c r="W69" s="1"/>
      <c r="X69" s="1"/>
      <c r="Y69" s="1"/>
      <c r="Z69" s="1"/>
    </row>
    <row r="70" ht="18" customHeight="1">
      <c r="A70" s="62"/>
      <c r="B70" s="161"/>
      <c r="C70" s="54" t="s">
        <v>138</v>
      </c>
      <c r="D70" s="162" t="s">
        <v>139</v>
      </c>
      <c r="E70" s="56">
        <v>3522625.7599999998</v>
      </c>
      <c r="F70" s="57">
        <v>6788269.4100000001</v>
      </c>
      <c r="G70" s="56">
        <v>2181155.52</v>
      </c>
      <c r="H70" s="56">
        <v>88806.360000000001</v>
      </c>
      <c r="I70" s="58">
        <v>2149715.3300000001</v>
      </c>
      <c r="J70" s="56">
        <v>88806.360000000001</v>
      </c>
      <c r="K70" s="58">
        <f t="shared" si="16"/>
        <v>-1372910.4299999997</v>
      </c>
      <c r="L70" s="56">
        <f t="shared" si="9"/>
        <v>-31440.189999999944</v>
      </c>
      <c r="M70" s="58">
        <f t="shared" si="17"/>
        <v>-4638554.0800000001</v>
      </c>
      <c r="N70" s="56">
        <f t="shared" si="18"/>
        <v>0</v>
      </c>
      <c r="O70" s="61">
        <f t="shared" si="12"/>
        <v>0.6102593566453679</v>
      </c>
      <c r="P70" s="60">
        <f t="shared" si="13"/>
        <v>1</v>
      </c>
      <c r="Q70" s="61">
        <f t="shared" si="14"/>
        <v>0.98558553495534329</v>
      </c>
      <c r="R70" s="60">
        <f t="shared" si="15"/>
        <v>0.31668090939837934</v>
      </c>
      <c r="S70" s="1"/>
      <c r="T70" s="1"/>
      <c r="U70" s="1"/>
      <c r="V70" s="1"/>
      <c r="W70" s="1"/>
      <c r="X70" s="1"/>
      <c r="Y70" s="1"/>
      <c r="Z70" s="1"/>
    </row>
    <row r="71" ht="16.5" customHeight="1">
      <c r="A71" s="62"/>
      <c r="B71" s="161"/>
      <c r="C71" s="63" t="s">
        <v>140</v>
      </c>
      <c r="D71" s="162" t="s">
        <v>141</v>
      </c>
      <c r="E71" s="56">
        <v>9250906.1300000008</v>
      </c>
      <c r="F71" s="57">
        <v>16450215.560000001</v>
      </c>
      <c r="G71" s="57">
        <v>10725766.91</v>
      </c>
      <c r="H71" s="163">
        <v>675560.97999999998</v>
      </c>
      <c r="I71" s="57">
        <v>10725766.91</v>
      </c>
      <c r="J71" s="59">
        <v>675560.97999999998</v>
      </c>
      <c r="K71" s="56">
        <f t="shared" si="16"/>
        <v>1474860.7799999993</v>
      </c>
      <c r="L71" s="58">
        <f t="shared" si="9"/>
        <v>0</v>
      </c>
      <c r="M71" s="56">
        <f t="shared" si="17"/>
        <v>-5724448.6500000004</v>
      </c>
      <c r="N71" s="58">
        <f t="shared" si="18"/>
        <v>0</v>
      </c>
      <c r="O71" s="60">
        <f t="shared" si="12"/>
        <v>1.1594287910042818</v>
      </c>
      <c r="P71" s="61">
        <f t="shared" si="13"/>
        <v>1</v>
      </c>
      <c r="Q71" s="60">
        <f t="shared" si="14"/>
        <v>1</v>
      </c>
      <c r="R71" s="60">
        <f t="shared" si="15"/>
        <v>0.65201376060266047</v>
      </c>
      <c r="S71" s="1"/>
      <c r="T71" s="1"/>
      <c r="U71" s="1"/>
      <c r="V71" s="1"/>
      <c r="W71" s="1"/>
      <c r="X71" s="1"/>
      <c r="Y71" s="1"/>
      <c r="Z71" s="1"/>
    </row>
    <row r="72" ht="22.5">
      <c r="A72" s="62"/>
      <c r="B72" s="161"/>
      <c r="C72" s="54" t="s">
        <v>142</v>
      </c>
      <c r="D72" s="164" t="s">
        <v>143</v>
      </c>
      <c r="E72" s="56">
        <v>2487454.6000000001</v>
      </c>
      <c r="F72" s="57">
        <v>3215764.23</v>
      </c>
      <c r="G72" s="56">
        <v>2287140</v>
      </c>
      <c r="H72" s="56">
        <v>52860.230000000003</v>
      </c>
      <c r="I72" s="58">
        <v>2257494.3700000001</v>
      </c>
      <c r="J72" s="56">
        <v>24669.43</v>
      </c>
      <c r="K72" s="58">
        <f t="shared" si="16"/>
        <v>-229960.22999999998</v>
      </c>
      <c r="L72" s="56">
        <f t="shared" si="9"/>
        <v>-29645.629999999888</v>
      </c>
      <c r="M72" s="58">
        <f t="shared" si="17"/>
        <v>-958269.85999999987</v>
      </c>
      <c r="N72" s="56">
        <f t="shared" si="18"/>
        <v>-28190.800000000003</v>
      </c>
      <c r="O72" s="61">
        <f t="shared" si="12"/>
        <v>0.90755198908956969</v>
      </c>
      <c r="P72" s="60">
        <f t="shared" si="13"/>
        <v>0.46669168862867222</v>
      </c>
      <c r="Q72" s="61">
        <f t="shared" si="14"/>
        <v>0.98703812184649831</v>
      </c>
      <c r="R72" s="60">
        <f t="shared" si="15"/>
        <v>0.70200866995774758</v>
      </c>
      <c r="S72" s="1"/>
      <c r="T72" s="1"/>
      <c r="U72" s="1"/>
      <c r="V72" s="1"/>
      <c r="W72" s="1"/>
      <c r="X72" s="1"/>
      <c r="Y72" s="1"/>
      <c r="Z72" s="1"/>
    </row>
    <row r="73" ht="33">
      <c r="A73" s="62"/>
      <c r="B73" s="161"/>
      <c r="C73" s="63" t="s">
        <v>144</v>
      </c>
      <c r="D73" s="164" t="s">
        <v>145</v>
      </c>
      <c r="E73" s="56">
        <v>446.22000000000003</v>
      </c>
      <c r="F73" s="57">
        <v>0</v>
      </c>
      <c r="G73" s="56">
        <v>0</v>
      </c>
      <c r="H73" s="56">
        <v>0</v>
      </c>
      <c r="I73" s="56">
        <v>7534.4099999999999</v>
      </c>
      <c r="J73" s="58">
        <v>0</v>
      </c>
      <c r="K73" s="56">
        <f t="shared" si="16"/>
        <v>7088.1899999999996</v>
      </c>
      <c r="L73" s="58">
        <f t="shared" si="9"/>
        <v>7534.4099999999999</v>
      </c>
      <c r="M73" s="56">
        <f t="shared" si="17"/>
        <v>7534.4099999999999</v>
      </c>
      <c r="N73" s="58">
        <f t="shared" si="18"/>
        <v>0</v>
      </c>
      <c r="O73" s="165">
        <f t="shared" si="12"/>
        <v>16.884967056608847</v>
      </c>
      <c r="P73" s="61" t="str">
        <f t="shared" si="13"/>
        <v/>
      </c>
      <c r="Q73" s="60" t="str">
        <f t="shared" si="14"/>
        <v/>
      </c>
      <c r="R73" s="60" t="str">
        <f t="shared" si="15"/>
        <v/>
      </c>
      <c r="S73" s="1"/>
      <c r="T73" s="1"/>
      <c r="U73" s="1"/>
      <c r="V73" s="1"/>
      <c r="W73" s="1"/>
      <c r="X73" s="1"/>
      <c r="Y73" s="1"/>
      <c r="Z73" s="1"/>
    </row>
    <row r="74" ht="19.5" customHeight="1">
      <c r="A74" s="62"/>
      <c r="B74" s="161"/>
      <c r="C74" s="54" t="s">
        <v>146</v>
      </c>
      <c r="D74" s="164" t="s">
        <v>147</v>
      </c>
      <c r="E74" s="56">
        <v>931777.56999999995</v>
      </c>
      <c r="F74" s="57">
        <v>44836.290000000001</v>
      </c>
      <c r="G74" s="56">
        <v>44836.290000000001</v>
      </c>
      <c r="H74" s="56">
        <v>0</v>
      </c>
      <c r="I74" s="56">
        <v>44836.290000000001</v>
      </c>
      <c r="J74" s="56">
        <v>0</v>
      </c>
      <c r="K74" s="56">
        <f t="shared" si="16"/>
        <v>-886941.27999999991</v>
      </c>
      <c r="L74" s="56">
        <f t="shared" ref="L74:L78" si="19">I74-G74</f>
        <v>0</v>
      </c>
      <c r="M74" s="56">
        <f t="shared" si="17"/>
        <v>0</v>
      </c>
      <c r="N74" s="56">
        <f t="shared" si="18"/>
        <v>0</v>
      </c>
      <c r="O74" s="60">
        <f t="shared" ref="O74:O78" si="20">IFERROR(I74/E74,"")</f>
        <v>0.048119091340651184</v>
      </c>
      <c r="P74" s="60" t="str">
        <f t="shared" ref="P74:P78" si="21">IFERROR(J74/H74,"")</f>
        <v/>
      </c>
      <c r="Q74" s="60">
        <f t="shared" ref="Q74:Q78" si="22">IFERROR(I74/G74,"")</f>
        <v>1</v>
      </c>
      <c r="R74" s="60">
        <f t="shared" ref="R74:R78" si="23">IFERROR(I74/F74,"")</f>
        <v>1</v>
      </c>
      <c r="S74" s="1"/>
      <c r="T74" s="1"/>
      <c r="U74" s="1"/>
      <c r="V74" s="1"/>
      <c r="W74" s="1"/>
      <c r="X74" s="1"/>
      <c r="Y74" s="1"/>
      <c r="Z74" s="1"/>
    </row>
    <row r="75" ht="30" hidden="1" customHeight="1">
      <c r="A75" s="44"/>
      <c r="B75" s="161"/>
      <c r="C75" s="63" t="s">
        <v>148</v>
      </c>
      <c r="D75" s="166" t="s">
        <v>149</v>
      </c>
      <c r="E75" s="64"/>
      <c r="F75" s="65">
        <v>0</v>
      </c>
      <c r="G75" s="64">
        <v>0</v>
      </c>
      <c r="H75" s="64">
        <v>0</v>
      </c>
      <c r="I75" s="64">
        <v>0</v>
      </c>
      <c r="J75" s="66">
        <v>86.019999999999996</v>
      </c>
      <c r="K75" s="64">
        <f t="shared" si="16"/>
        <v>0</v>
      </c>
      <c r="L75" s="66">
        <f t="shared" si="19"/>
        <v>0</v>
      </c>
      <c r="M75" s="64">
        <f t="shared" si="17"/>
        <v>0</v>
      </c>
      <c r="N75" s="66">
        <f t="shared" si="18"/>
        <v>86.019999999999996</v>
      </c>
      <c r="O75" s="167" t="str">
        <f t="shared" si="20"/>
        <v/>
      </c>
      <c r="P75" s="61" t="str">
        <f t="shared" si="21"/>
        <v/>
      </c>
      <c r="Q75" s="60" t="str">
        <f t="shared" si="22"/>
        <v/>
      </c>
      <c r="R75" s="60" t="str">
        <f t="shared" si="23"/>
        <v/>
      </c>
      <c r="S75" s="1"/>
      <c r="T75" s="1"/>
      <c r="U75" s="1"/>
      <c r="V75" s="1"/>
      <c r="W75" s="1"/>
      <c r="X75" s="1"/>
      <c r="Y75" s="1"/>
      <c r="Z75" s="1"/>
    </row>
    <row r="76" ht="33">
      <c r="A76" s="62"/>
      <c r="B76" s="161"/>
      <c r="C76" s="54" t="s">
        <v>150</v>
      </c>
      <c r="D76" s="168" t="s">
        <v>151</v>
      </c>
      <c r="E76" s="56">
        <v>83488.330000000002</v>
      </c>
      <c r="F76" s="57">
        <v>6644.6099999999997</v>
      </c>
      <c r="G76" s="56">
        <v>6644.6099999999997</v>
      </c>
      <c r="H76" s="56">
        <v>0</v>
      </c>
      <c r="I76" s="58">
        <v>27631.950000000001</v>
      </c>
      <c r="J76" s="56">
        <v>11.619999999999999</v>
      </c>
      <c r="K76" s="58">
        <f t="shared" si="16"/>
        <v>-55856.380000000005</v>
      </c>
      <c r="L76" s="56">
        <f t="shared" si="19"/>
        <v>20987.34</v>
      </c>
      <c r="M76" s="58">
        <f t="shared" si="17"/>
        <v>20987.34</v>
      </c>
      <c r="N76" s="56">
        <f t="shared" si="18"/>
        <v>11.619999999999999</v>
      </c>
      <c r="O76" s="61">
        <f t="shared" si="20"/>
        <v>0.33096781310633472</v>
      </c>
      <c r="P76" s="60" t="str">
        <f t="shared" si="21"/>
        <v/>
      </c>
      <c r="Q76" s="61">
        <f t="shared" si="22"/>
        <v>4.1585510662025316</v>
      </c>
      <c r="R76" s="60">
        <f t="shared" si="23"/>
        <v>4.1585510662025316</v>
      </c>
      <c r="S76" s="1"/>
      <c r="T76" s="1"/>
      <c r="U76" s="1"/>
      <c r="V76" s="1"/>
      <c r="W76" s="1"/>
      <c r="X76" s="1"/>
      <c r="Y76" s="1"/>
      <c r="Z76" s="1"/>
    </row>
    <row r="77" ht="20.25" customHeight="1">
      <c r="A77" s="62"/>
      <c r="B77" s="161"/>
      <c r="C77" s="63" t="s">
        <v>152</v>
      </c>
      <c r="D77" s="169" t="s">
        <v>153</v>
      </c>
      <c r="E77" s="103">
        <v>-130274.06</v>
      </c>
      <c r="F77" s="58">
        <v>0</v>
      </c>
      <c r="G77" s="56">
        <v>0</v>
      </c>
      <c r="H77" s="58">
        <v>0</v>
      </c>
      <c r="I77" s="56">
        <v>-72589.800000000003</v>
      </c>
      <c r="J77" s="58">
        <v>-660.39999999999998</v>
      </c>
      <c r="K77" s="56">
        <f t="shared" si="16"/>
        <v>57684.259999999995</v>
      </c>
      <c r="L77" s="58">
        <f t="shared" si="19"/>
        <v>-72589.800000000003</v>
      </c>
      <c r="M77" s="56">
        <f t="shared" si="17"/>
        <v>-72589.800000000003</v>
      </c>
      <c r="N77" s="58">
        <f t="shared" si="18"/>
        <v>-660.39999999999998</v>
      </c>
      <c r="O77" s="60">
        <f t="shared" si="20"/>
        <v>0.55720839590015081</v>
      </c>
      <c r="P77" s="61" t="str">
        <f t="shared" si="21"/>
        <v/>
      </c>
      <c r="Q77" s="60" t="str">
        <f t="shared" si="22"/>
        <v/>
      </c>
      <c r="R77" s="60" t="str">
        <f t="shared" si="23"/>
        <v/>
      </c>
      <c r="S77" s="1"/>
      <c r="T77" s="1"/>
      <c r="U77" s="1"/>
      <c r="V77" s="1"/>
      <c r="W77" s="1"/>
      <c r="X77" s="1"/>
      <c r="Y77" s="1"/>
      <c r="Z77" s="1"/>
    </row>
    <row r="78" s="43" customFormat="1" ht="28.5" customHeight="1">
      <c r="A78" s="170"/>
      <c r="B78" s="143" t="s">
        <v>154</v>
      </c>
      <c r="C78" s="144"/>
      <c r="D78" s="145"/>
      <c r="E78" s="146">
        <f>E67+E68</f>
        <v>33768109.262985073</v>
      </c>
      <c r="F78" s="146">
        <f>F67+F68</f>
        <v>62848973.270000011</v>
      </c>
      <c r="G78" s="146">
        <f>G67+G68</f>
        <v>36540594</v>
      </c>
      <c r="H78" s="146">
        <f>H67+H68</f>
        <v>3515882.2700000005</v>
      </c>
      <c r="I78" s="146">
        <f>I67+I68</f>
        <v>34101804.950000003</v>
      </c>
      <c r="J78" s="146">
        <f>J67+J68</f>
        <v>1657200.23</v>
      </c>
      <c r="K78" s="146">
        <f t="shared" si="16"/>
        <v>333695.68701492995</v>
      </c>
      <c r="L78" s="146">
        <f t="shared" si="19"/>
        <v>-2438789.049999997</v>
      </c>
      <c r="M78" s="146">
        <f t="shared" si="17"/>
        <v>-28747168.320000008</v>
      </c>
      <c r="N78" s="146">
        <f t="shared" si="18"/>
        <v>-1858682.0400000005</v>
      </c>
      <c r="O78" s="147">
        <f t="shared" si="20"/>
        <v>1.0098819772352701</v>
      </c>
      <c r="P78" s="147">
        <f t="shared" si="21"/>
        <v>0.47134690604984331</v>
      </c>
      <c r="Q78" s="147">
        <f t="shared" si="22"/>
        <v>0.93325808961945178</v>
      </c>
      <c r="R78" s="148">
        <f t="shared" si="23"/>
        <v>0.54259923711877045</v>
      </c>
      <c r="S78" s="43"/>
      <c r="T78" s="43"/>
      <c r="U78" s="43"/>
      <c r="V78" s="43"/>
      <c r="W78" s="43"/>
      <c r="X78" s="43"/>
      <c r="Y78" s="43"/>
      <c r="Z78" s="43"/>
    </row>
    <row r="79">
      <c r="A79" s="171" t="s">
        <v>155</v>
      </c>
      <c r="B79" s="172" t="s">
        <v>156</v>
      </c>
      <c r="C79" s="111"/>
      <c r="D79" s="173"/>
      <c r="E79" s="174"/>
      <c r="F79" s="175"/>
      <c r="G79" s="175"/>
      <c r="H79" s="175"/>
      <c r="I79" s="176"/>
      <c r="J79" s="176"/>
      <c r="K79" s="177"/>
      <c r="L79" s="177"/>
      <c r="M79" s="175"/>
      <c r="N79" s="175"/>
      <c r="O79" s="175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2.75">
      <c r="A80" s="2"/>
      <c r="B80" s="3"/>
      <c r="C80" s="4"/>
      <c r="D80" s="1"/>
      <c r="E80" s="5"/>
      <c r="F80" s="1"/>
      <c r="G80" s="1"/>
      <c r="H80" s="6"/>
      <c r="I80" s="7"/>
      <c r="J80" s="7"/>
      <c r="K80" s="8"/>
      <c r="L80" s="8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="2" customFormat="1" ht="12.75">
      <c r="A81" s="2"/>
      <c r="B81" s="2"/>
      <c r="C81" s="2"/>
      <c r="D81" s="2"/>
      <c r="E81" s="2"/>
      <c r="F81" s="2"/>
      <c r="G81" s="2"/>
      <c r="H81" s="178"/>
      <c r="I81" s="7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ht="12.75">
      <c r="A82" s="2"/>
      <c r="B82" s="3"/>
      <c r="C82" s="4"/>
      <c r="D82" s="1"/>
      <c r="E82" s="5"/>
      <c r="F82" s="1"/>
      <c r="G82" s="1"/>
      <c r="H82" s="6"/>
      <c r="I82" s="7"/>
      <c r="J82" s="7"/>
      <c r="K82" s="8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2.75">
      <c r="A83" s="2"/>
      <c r="B83" s="3"/>
      <c r="C83" s="4"/>
      <c r="D83" s="1"/>
      <c r="E83" s="5"/>
      <c r="F83" s="1"/>
      <c r="G83" s="1"/>
      <c r="H83" s="6"/>
      <c r="I83" s="7"/>
      <c r="J83" s="7"/>
      <c r="K83" s="8"/>
      <c r="L83" s="8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2.75">
      <c r="H84" s="6"/>
      <c r="S84" s="1"/>
      <c r="T84" s="1"/>
      <c r="U84" s="1"/>
      <c r="V84" s="1"/>
      <c r="W84" s="1"/>
      <c r="X84" s="1"/>
      <c r="Y84" s="1"/>
      <c r="Z84" s="1"/>
      <c r="AA84" s="1"/>
    </row>
    <row r="85" ht="12.75">
      <c r="H85" s="6"/>
      <c r="I85" s="7"/>
      <c r="J85" s="7"/>
      <c r="K85" s="8"/>
      <c r="U85" s="1"/>
      <c r="V85" s="1"/>
      <c r="W85" s="1"/>
    </row>
    <row r="86" ht="12.75">
      <c r="H86" s="6"/>
      <c r="I86" s="7"/>
      <c r="J86" s="7"/>
      <c r="K86" s="8"/>
      <c r="U86" s="1"/>
      <c r="V86" s="1"/>
      <c r="W86" s="1"/>
    </row>
    <row r="87" ht="12.75">
      <c r="H87" s="6"/>
      <c r="I87" s="7"/>
      <c r="J87" s="7"/>
      <c r="K87" s="8"/>
      <c r="W87" s="1"/>
    </row>
    <row r="88" ht="12.75">
      <c r="J88" s="7"/>
      <c r="K88" s="8"/>
      <c r="V88" s="1"/>
      <c r="W88" s="1"/>
      <c r="X88" s="1"/>
    </row>
    <row r="89" ht="12.75">
      <c r="H89" s="6"/>
      <c r="I89" s="7"/>
    </row>
    <row r="90" ht="12.75">
      <c r="H90" s="6"/>
      <c r="I90" s="7"/>
    </row>
    <row r="91" ht="12.75">
      <c r="E91" s="5"/>
      <c r="F91" s="1"/>
      <c r="G91" s="1"/>
      <c r="H91" s="6"/>
      <c r="I91" s="7"/>
      <c r="J91" s="7"/>
    </row>
    <row r="92" ht="12.75">
      <c r="E92" s="5"/>
      <c r="F92" s="1"/>
      <c r="G92" s="1"/>
      <c r="H92" s="6"/>
      <c r="I92" s="7"/>
      <c r="J92" s="7"/>
    </row>
    <row r="93" ht="12.75">
      <c r="E93" s="5"/>
      <c r="F93" s="1"/>
      <c r="G93" s="1"/>
      <c r="H93" s="6"/>
      <c r="I93" s="7"/>
      <c r="J93" s="7"/>
    </row>
    <row r="94" ht="12.75">
      <c r="E94" s="5"/>
      <c r="F94" s="1"/>
      <c r="G94" s="1"/>
      <c r="H94" s="6"/>
      <c r="I94" s="7"/>
      <c r="J94" s="7"/>
    </row>
    <row r="95" ht="12.75">
      <c r="E95" s="5"/>
      <c r="F95" s="1"/>
      <c r="G95" s="1"/>
      <c r="H95" s="6"/>
      <c r="I95" s="7"/>
      <c r="J95" s="7"/>
    </row>
    <row r="96" ht="12.75">
      <c r="E96" s="5"/>
      <c r="F96" s="1"/>
      <c r="G96" s="1"/>
      <c r="H96" s="6"/>
      <c r="I96" s="7"/>
      <c r="J96" s="7"/>
    </row>
    <row r="97" ht="12.75">
      <c r="E97" s="5"/>
      <c r="F97" s="1"/>
      <c r="G97" s="1"/>
      <c r="H97" s="6"/>
      <c r="I97" s="7"/>
      <c r="J97" s="7"/>
    </row>
    <row r="98" ht="12.75">
      <c r="E98" s="5"/>
      <c r="F98" s="1"/>
      <c r="G98" s="1"/>
      <c r="H98" s="6"/>
      <c r="I98" s="7"/>
      <c r="J98" s="7"/>
    </row>
    <row r="101" ht="12.75">
      <c r="F101" s="1"/>
      <c r="G101" s="1"/>
      <c r="H101" s="6"/>
    </row>
  </sheetData>
  <autoFilter ref="A4:R80"/>
  <mergeCells count="37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B5:D5"/>
    <mergeCell ref="A6:A16"/>
    <mergeCell ref="A17:D17"/>
    <mergeCell ref="A18:A21"/>
    <mergeCell ref="B18:B21"/>
    <mergeCell ref="A22:A24"/>
    <mergeCell ref="B22:B24"/>
    <mergeCell ref="A25:A33"/>
    <mergeCell ref="B25:B33"/>
    <mergeCell ref="A34:A46"/>
    <mergeCell ref="B34:B46"/>
    <mergeCell ref="A47:A51"/>
    <mergeCell ref="B47:B51"/>
    <mergeCell ref="A52:A54"/>
    <mergeCell ref="B52:B54"/>
    <mergeCell ref="A55:A57"/>
    <mergeCell ref="B55:B57"/>
    <mergeCell ref="A58:A66"/>
    <mergeCell ref="B58:B66"/>
    <mergeCell ref="B67:D67"/>
    <mergeCell ref="B68:D68"/>
    <mergeCell ref="A69:A77"/>
    <mergeCell ref="B69:B77"/>
    <mergeCell ref="B78:D78"/>
  </mergeCells>
  <printOptions headings="0" gridLines="0"/>
  <pageMargins left="0.17000000000000001" right="0" top="0.51181102362204722" bottom="0.40999999999999998" header="0.19685039370078738" footer="0.15748031496062992"/>
  <pageSetup paperSize="9" scale="55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lastModifiedBy>yuryeva-oi</cp:lastModifiedBy>
  <cp:revision>159</cp:revision>
  <dcterms:created xsi:type="dcterms:W3CDTF">2015-02-26T11:08:47Z</dcterms:created>
  <dcterms:modified xsi:type="dcterms:W3CDTF">2025-08-18T09:17:08Z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