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8.09.2025 (АЦК)" sheetId="1" state="visible" r:id="rId1"/>
  </sheets>
  <definedNames>
    <definedName name="_xlnm._FilterDatabase" localSheetId="0" hidden="1">'на 08.09.2025 (АЦК)'!$A$4:$R$80</definedName>
    <definedName name="Print_Titles" localSheetId="0" hidden="0">'на 08.09.2025 (АЦК)'!$3:$4</definedName>
    <definedName name="Print_Area" localSheetId="0" hidden="0">'на 08.09.2025 (АЦК)'!$A$1:$R$80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08.09.2025 (АЦК)'!$A$4:$R$80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<sst xmlns="http://schemas.openxmlformats.org/spreadsheetml/2006/main" count="157" uniqueCount="157">
  <si>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</si>
  <si>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</si>
  <si>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</si>
  <si>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</si>
  <si>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</si>
  <si>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</si>
  <si>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05.09.2024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</si>
  <si>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</si>
  <si>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</si>
  <si>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</si>
  <si>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</si>
  <si>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</si>
  <si>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</si>
  <si>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</si>
  <si>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</si>
  <si>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сентябрь</t>
  </si>
  <si>
    <t>сентябрь</t>
  </si>
  <si>
    <t xml:space="preserve">с нач. года на 08.09.2025 (по 05.09.2025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</si>
  <si>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</si>
  <si>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</si>
  <si>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</si>
  <si>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сентябрь от плана сентября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</si>
  <si>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</si>
  <si>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</si>
  <si>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</si>
  <si>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</si>
  <si>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</si>
  <si>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</si>
  <si>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</si>
  <si>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</si>
  <si>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</si>
  <si>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</si>
  <si>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</si>
  <si>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</si>
  <si>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</si>
  <si>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</si>
  <si>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</si>
  <si>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</si>
  <si>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</si>
  <si>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</si>
  <si>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</si>
  <si>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</si>
  <si>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</si>
  <si>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</si>
  <si>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</si>
  <si>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</si>
  <si>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</si>
  <si>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</si>
  <si>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</si>
  <si>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</si>
  <si>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</si>
  <si>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</si>
  <si>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</si>
  <si>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</si>
  <si>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</si>
  <si>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</si>
  <si>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</si>
  <si>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</si>
  <si>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</si>
  <si>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</si>
  <si>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</si>
  <si>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</si>
  <si>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</si>
  <si>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</si>
  <si>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</si>
  <si>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</si>
  <si>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</si>
  <si>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</si>
  <si>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</si>
  <si>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</si>
  <si>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</si>
  <si>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</si>
  <si>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</si>
  <si>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</si>
  <si>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-178-ФЗ </t>
  </si>
  <si>
    <t xml:space="preserve">114 13040 04 2000 410</t>
  </si>
  <si>
    <t xml:space="preserve">-НДС по 178-ФЗ</t>
  </si>
  <si>
    <t xml:space="preserve">114 13040 04 3000 410</t>
  </si>
  <si>
    <t>-159-ФЗ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</si>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</sst>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6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86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8" fillId="3" borderId="0" numFmtId="0" xfId="0" applyFont="1" applyFill="1" applyAlignment="1">
      <alignment horizontal="center" vertical="center" wrapText="1"/>
    </xf>
    <xf fontId="9" fillId="3" borderId="0" numFmtId="162" xfId="0" applyNumberFormat="1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1" fillId="3" borderId="0" numFmtId="0" xfId="0" applyFont="1" applyFill="1" applyAlignment="1">
      <alignment horizontal="right" vertical="center" wrapText="1"/>
    </xf>
    <xf fontId="11" fillId="3" borderId="0" numFmtId="0" xfId="0" applyFont="1" applyFill="1" applyAlignment="1">
      <alignment horizontal="right" vertical="center"/>
    </xf>
    <xf fontId="12" fillId="3" borderId="0" numFmtId="0" xfId="0" applyFont="1" applyFill="1" applyAlignment="1">
      <alignment vertical="center"/>
    </xf>
    <xf fontId="13" fillId="3" borderId="1" numFmtId="49" xfId="0" applyNumberFormat="1" applyFont="1" applyFill="1" applyBorder="1" applyAlignment="1">
      <alignment horizontal="center" vertical="center" wrapText="1"/>
    </xf>
    <xf fontId="14" fillId="3" borderId="2" numFmtId="0" xfId="0" applyFont="1" applyFill="1" applyBorder="1" applyAlignment="1">
      <alignment horizontal="center" vertical="center" wrapText="1"/>
    </xf>
    <xf fontId="13" fillId="3" borderId="3" numFmtId="49" xfId="0" applyNumberFormat="1" applyFont="1" applyFill="1" applyBorder="1" applyAlignment="1">
      <alignment horizontal="center" vertical="center" wrapText="1"/>
    </xf>
    <xf fontId="14" fillId="3" borderId="3" numFmtId="0" xfId="0" applyFont="1" applyFill="1" applyBorder="1" applyAlignment="1">
      <alignment horizontal="center" vertical="center" wrapText="1"/>
    </xf>
    <xf fontId="15" fillId="3" borderId="3" numFmtId="162" xfId="0" applyNumberFormat="1" applyFont="1" applyFill="1" applyBorder="1" applyAlignment="1">
      <alignment horizontal="center" vertical="center" wrapText="1"/>
    </xf>
    <xf fontId="14" fillId="3" borderId="4" numFmtId="162" xfId="0" applyNumberFormat="1" applyFont="1" applyFill="1" applyBorder="1" applyAlignment="1">
      <alignment horizontal="center" vertical="center" wrapText="1"/>
    </xf>
    <xf fontId="14" fillId="3" borderId="5" numFmtId="162" xfId="0" applyNumberFormat="1" applyFont="1" applyFill="1" applyBorder="1" applyAlignment="1">
      <alignment horizontal="center" vertical="center" wrapText="1"/>
    </xf>
    <xf fontId="14" fillId="3" borderId="6" numFmtId="162" xfId="0" applyNumberFormat="1" applyFont="1" applyFill="1" applyBorder="1" applyAlignment="1">
      <alignment horizontal="center" vertical="center" wrapText="1"/>
    </xf>
    <xf fontId="14" fillId="3" borderId="4" numFmtId="163" xfId="0" applyNumberFormat="1" applyFont="1" applyFill="1" applyBorder="1" applyAlignment="1">
      <alignment horizontal="center" vertical="center" wrapText="1"/>
    </xf>
    <xf fontId="14" fillId="3" borderId="6" numFmtId="163" xfId="0" applyNumberFormat="1" applyFont="1" applyFill="1" applyBorder="1" applyAlignment="1">
      <alignment horizontal="center" vertical="center" wrapText="1"/>
    </xf>
    <xf fontId="14" fillId="3" borderId="3" numFmtId="0" xfId="0" applyFont="1" applyFill="1" applyBorder="1" applyAlignment="1">
      <alignment horizontal="center" vertical="top" wrapText="1"/>
    </xf>
    <xf fontId="14" fillId="3" borderId="3" numFmtId="164" xfId="105" applyNumberFormat="1" applyFont="1" applyFill="1" applyBorder="1" applyAlignment="1" applyProtection="1">
      <alignment horizontal="center" vertical="top" wrapText="1"/>
    </xf>
    <xf fontId="13" fillId="3" borderId="7" numFmtId="49" xfId="0" applyNumberFormat="1" applyFont="1" applyFill="1" applyBorder="1" applyAlignment="1">
      <alignment horizontal="center" vertical="center" wrapText="1"/>
    </xf>
    <xf fontId="14" fillId="3" borderId="8" numFmtId="0" xfId="0" applyFont="1" applyFill="1" applyBorder="1" applyAlignment="1">
      <alignment horizontal="center" vertical="center" wrapText="1"/>
    </xf>
    <xf fontId="13" fillId="3" borderId="9" numFmtId="49" xfId="0" applyNumberFormat="1" applyFont="1" applyFill="1" applyBorder="1" applyAlignment="1">
      <alignment horizontal="center" vertical="center" wrapText="1"/>
    </xf>
    <xf fontId="14" fillId="3" borderId="9" numFmtId="0" xfId="0" applyFont="1" applyFill="1" applyBorder="1" applyAlignment="1">
      <alignment horizontal="center" vertical="center" wrapText="1"/>
    </xf>
    <xf fontId="15" fillId="3" borderId="9" numFmtId="162" xfId="0" applyNumberFormat="1" applyFont="1" applyFill="1" applyBorder="1" applyAlignment="1">
      <alignment horizontal="center" vertical="center" wrapText="1"/>
    </xf>
    <xf fontId="14" fillId="3" borderId="0" numFmtId="163" xfId="0" applyNumberFormat="1" applyFont="1" applyFill="1" applyAlignment="1">
      <alignment horizontal="center" vertical="center" wrapText="1"/>
    </xf>
    <xf fontId="14" fillId="3" borderId="9" numFmtId="163" xfId="0" applyNumberFormat="1" applyFont="1" applyFill="1" applyBorder="1" applyAlignment="1">
      <alignment horizontal="center" vertical="center" wrapText="1"/>
    </xf>
    <xf fontId="15" fillId="3" borderId="9" numFmtId="163" xfId="0" applyNumberFormat="1" applyFont="1" applyFill="1" applyBorder="1" applyAlignment="1">
      <alignment horizontal="center" vertical="top" wrapText="1"/>
    </xf>
    <xf fontId="14" fillId="3" borderId="9" numFmtId="162" xfId="0" applyNumberFormat="1" applyFont="1" applyFill="1" applyBorder="1" applyAlignment="1">
      <alignment horizontal="center" vertical="top" wrapText="1"/>
    </xf>
    <xf fontId="14" fillId="3" borderId="0" numFmtId="162" xfId="0" applyNumberFormat="1" applyFont="1" applyFill="1" applyAlignment="1">
      <alignment horizontal="center" vertical="top" wrapText="1"/>
    </xf>
    <xf fontId="14" fillId="3" borderId="9" numFmtId="0" xfId="0" applyFont="1" applyFill="1" applyBorder="1" applyAlignment="1">
      <alignment horizontal="center" vertical="top" wrapText="1"/>
    </xf>
    <xf fontId="14" fillId="3" borderId="9" numFmtId="164" xfId="105" applyNumberFormat="1" applyFont="1" applyFill="1" applyBorder="1" applyAlignment="1" applyProtection="1">
      <alignment horizontal="center" vertical="top" wrapText="1"/>
    </xf>
    <xf fontId="16" fillId="3" borderId="0" numFmtId="0" xfId="0" applyFont="1" applyFill="1" applyAlignment="1">
      <alignment vertical="center"/>
    </xf>
    <xf fontId="17" fillId="3" borderId="9" numFmtId="49" xfId="0" applyNumberFormat="1" applyFont="1" applyFill="1" applyBorder="1" applyAlignment="1">
      <alignment horizontal="center" vertical="center" wrapText="1"/>
    </xf>
    <xf fontId="16" fillId="3" borderId="4" numFmtId="0" xfId="0" applyFont="1" applyFill="1" applyBorder="1" applyAlignment="1">
      <alignment horizontal="center" vertical="center" wrapText="1"/>
    </xf>
    <xf fontId="16" fillId="3" borderId="5" numFmtId="0" xfId="0" applyFont="1" applyFill="1" applyBorder="1" applyAlignment="1">
      <alignment horizontal="center" vertical="center" wrapText="1"/>
    </xf>
    <xf fontId="16" fillId="3" borderId="6" numFmtId="0" xfId="0" applyFont="1" applyFill="1" applyBorder="1" applyAlignment="1">
      <alignment horizontal="center" vertical="center" wrapText="1"/>
    </xf>
    <xf fontId="16" fillId="3" borderId="0" numFmtId="162" xfId="0" applyNumberFormat="1" applyFont="1" applyFill="1" applyAlignment="1">
      <alignment vertical="center" wrapText="1"/>
    </xf>
    <xf fontId="16" fillId="3" borderId="9" numFmtId="162" xfId="0" applyNumberFormat="1" applyFont="1" applyFill="1" applyBorder="1" applyAlignment="1">
      <alignment vertical="center" wrapText="1"/>
    </xf>
    <xf fontId="16" fillId="3" borderId="0" numFmtId="164" xfId="0" applyNumberFormat="1" applyFont="1" applyFill="1" applyAlignment="1">
      <alignment horizontal="right" vertical="center" wrapText="1"/>
    </xf>
    <xf fontId="16" fillId="3" borderId="9" numFmtId="164" xfId="0" applyNumberFormat="1" applyFont="1" applyFill="1" applyBorder="1" applyAlignment="1">
      <alignment horizontal="right" vertical="center" wrapText="1"/>
    </xf>
    <xf fontId="6" fillId="3" borderId="3" numFmtId="49" xfId="0" applyNumberFormat="1" applyFont="1" applyFill="1" applyBorder="1" applyAlignment="1">
      <alignment horizontal="center" vertical="center" wrapText="1"/>
    </xf>
    <xf fontId="10" fillId="3" borderId="9" numFmtId="0" xfId="0" applyFont="1" applyFill="1" applyBorder="1" applyAlignment="1">
      <alignment horizontal="center" vertical="center" wrapText="1"/>
    </xf>
    <xf fontId="8" fillId="3" borderId="0" numFmtId="49" xfId="0" applyNumberFormat="1" applyFont="1" applyFill="1" applyAlignment="1">
      <alignment horizontal="center" vertical="center" wrapText="1"/>
    </xf>
    <xf fontId="9" fillId="3" borderId="9" numFmtId="0" xfId="0" applyFont="1" applyFill="1" applyBorder="1" applyAlignment="1">
      <alignment vertical="center" wrapText="1"/>
    </xf>
    <xf fontId="9" fillId="3" borderId="9" numFmtId="162" xfId="0" applyNumberFormat="1" applyFont="1" applyFill="1" applyBorder="1" applyAlignment="1">
      <alignment horizontal="right" vertical="center" wrapText="1"/>
    </xf>
    <xf fontId="9" fillId="3" borderId="0" numFmtId="162" xfId="0" applyNumberFormat="1" applyFont="1" applyFill="1" applyAlignment="1">
      <alignment horizontal="right" vertical="center" wrapText="1"/>
    </xf>
    <xf fontId="9" fillId="3" borderId="0" numFmtId="4" xfId="0" applyNumberFormat="1" applyFont="1" applyFill="1" applyAlignment="1">
      <alignment horizontal="right" vertical="center" wrapText="1"/>
    </xf>
    <xf fontId="9" fillId="3" borderId="9" numFmtId="164" xfId="0" applyNumberFormat="1" applyFont="1" applyFill="1" applyBorder="1" applyAlignment="1">
      <alignment horizontal="right" vertical="center" wrapText="1"/>
    </xf>
    <xf fontId="9" fillId="3" borderId="0" numFmtId="164" xfId="0" applyNumberFormat="1" applyFont="1" applyFill="1" applyAlignment="1">
      <alignment horizontal="right" vertical="center" wrapText="1"/>
    </xf>
    <xf fontId="6" fillId="3" borderId="9" numFmtId="49" xfId="0" applyNumberFormat="1" applyFont="1" applyFill="1" applyBorder="1" applyAlignment="1">
      <alignment horizontal="center" vertical="center" wrapText="1"/>
    </xf>
    <xf fontId="8" fillId="3" borderId="9" numFmtId="49" xfId="0" applyNumberFormat="1" applyFont="1" applyFill="1" applyBorder="1" applyAlignment="1">
      <alignment horizontal="center" vertical="center" wrapText="1"/>
    </xf>
    <xf fontId="9" fillId="3" borderId="0" numFmtId="0" xfId="0" applyFont="1" applyFill="1" applyAlignment="1">
      <alignment vertical="center" wrapText="1"/>
    </xf>
    <xf fontId="9" fillId="3" borderId="9" numFmtId="162" xfId="0" applyNumberFormat="1" applyFont="1" applyFill="1" applyBorder="1" applyAlignment="1">
      <alignment vertical="center" wrapText="1"/>
    </xf>
    <xf fontId="9" fillId="3" borderId="0" numFmtId="162" xfId="0" applyNumberFormat="1" applyFont="1" applyFill="1" applyAlignment="1">
      <alignment vertical="center" wrapText="1"/>
    </xf>
    <xf fontId="9" fillId="3" borderId="0" numFmtId="4" xfId="0" applyNumberFormat="1" applyFont="1" applyFill="1" applyAlignment="1">
      <alignment vertical="center" wrapText="1"/>
    </xf>
    <xf fontId="9" fillId="3" borderId="9" numFmtId="4" xfId="0" applyNumberFormat="1" applyFont="1" applyFill="1" applyBorder="1" applyAlignment="1">
      <alignment vertical="center" wrapText="1"/>
    </xf>
    <xf fontId="16" fillId="3" borderId="4" numFmtId="165" xfId="0" applyNumberFormat="1" applyFont="1" applyFill="1" applyBorder="1" applyAlignment="1">
      <alignment horizontal="center" vertical="center" wrapText="1"/>
    </xf>
    <xf fontId="16" fillId="3" borderId="10" numFmtId="165" xfId="0" applyNumberFormat="1" applyFont="1" applyFill="1" applyBorder="1" applyAlignment="1">
      <alignment horizontal="center" vertical="center" wrapText="1"/>
    </xf>
    <xf fontId="16" fillId="3" borderId="11" numFmtId="165" xfId="0" applyNumberFormat="1" applyFont="1" applyFill="1" applyBorder="1" applyAlignment="1">
      <alignment horizontal="center" vertical="center" wrapText="1"/>
    </xf>
    <xf fontId="16" fillId="3" borderId="12" numFmtId="162" xfId="0" applyNumberFormat="1" applyFont="1" applyFill="1" applyBorder="1" applyAlignment="1">
      <alignment horizontal="right" vertical="center" wrapText="1"/>
    </xf>
    <xf fontId="16" fillId="3" borderId="0" numFmtId="162" xfId="0" applyNumberFormat="1" applyFont="1" applyFill="1" applyAlignment="1">
      <alignment horizontal="right" vertical="center" wrapText="1"/>
    </xf>
    <xf fontId="16" fillId="3" borderId="12" numFmtId="164" xfId="0" applyNumberFormat="1" applyFont="1" applyFill="1" applyBorder="1" applyAlignment="1">
      <alignment horizontal="right" vertical="center" wrapText="1"/>
    </xf>
    <xf fontId="6" fillId="3" borderId="13" numFmtId="49" xfId="0" applyNumberFormat="1" applyFont="1" applyFill="1" applyBorder="1" applyAlignment="1">
      <alignment horizontal="center" vertical="center" wrapText="1"/>
    </xf>
    <xf fontId="10" fillId="3" borderId="14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9" fillId="3" borderId="15" numFmtId="165" xfId="0" applyNumberFormat="1" applyFont="1" applyFill="1" applyBorder="1" applyAlignment="1">
      <alignment vertical="center" wrapText="1"/>
    </xf>
    <xf fontId="9" fillId="3" borderId="15" numFmtId="162" xfId="0" applyNumberFormat="1" applyFont="1" applyFill="1" applyBorder="1" applyAlignment="1">
      <alignment horizontal="right" vertical="center" wrapText="1"/>
    </xf>
    <xf fontId="9" fillId="3" borderId="15" numFmtId="164" xfId="0" applyNumberFormat="1" applyFont="1" applyFill="1" applyBorder="1" applyAlignment="1">
      <alignment horizontal="right" vertical="center" wrapText="1"/>
    </xf>
    <xf fontId="9" fillId="3" borderId="16" numFmtId="164" xfId="0" applyNumberFormat="1" applyFont="1" applyFill="1" applyBorder="1" applyAlignment="1">
      <alignment horizontal="right" vertical="center" wrapText="1"/>
    </xf>
    <xf fontId="6" fillId="3" borderId="17" numFmtId="49" xfId="0" applyNumberFormat="1" applyFont="1" applyFill="1" applyBorder="1" applyAlignment="1">
      <alignment horizontal="center" vertical="center" wrapText="1"/>
    </xf>
    <xf fontId="10" fillId="3" borderId="18" numFmtId="0" xfId="0" applyFont="1" applyFill="1" applyBorder="1" applyAlignment="1">
      <alignment horizontal="center" vertical="center" wrapText="1"/>
    </xf>
    <xf fontId="9" fillId="3" borderId="0" numFmtId="165" xfId="0" applyNumberFormat="1" applyFont="1" applyFill="1" applyAlignment="1">
      <alignment vertical="center" wrapText="1"/>
    </xf>
    <xf fontId="9" fillId="3" borderId="9" numFmtId="4" xfId="0" applyNumberFormat="1" applyFont="1" applyFill="1" applyBorder="1" applyAlignment="1">
      <alignment horizontal="right" vertical="center" wrapText="1"/>
    </xf>
    <xf fontId="9" fillId="3" borderId="17" numFmtId="164" xfId="0" applyNumberFormat="1" applyFont="1" applyFill="1" applyBorder="1" applyAlignment="1">
      <alignment horizontal="right" vertical="center" wrapText="1"/>
    </xf>
    <xf fontId="9" fillId="3" borderId="9" numFmtId="165" xfId="0" applyNumberFormat="1" applyFont="1" applyFill="1" applyBorder="1" applyAlignment="1">
      <alignment vertical="center" wrapText="1"/>
    </xf>
    <xf fontId="18" fillId="3" borderId="0" numFmtId="0" xfId="0" applyFont="1" applyFill="1" applyAlignment="1">
      <alignment vertical="center"/>
    </xf>
    <xf fontId="19" fillId="3" borderId="17" numFmtId="49" xfId="0" applyNumberFormat="1" applyFont="1" applyFill="1" applyBorder="1" applyAlignment="1">
      <alignment horizontal="center" vertical="center" wrapText="1"/>
    </xf>
    <xf fontId="20" fillId="3" borderId="19" numFmtId="0" xfId="0" applyFont="1" applyFill="1" applyBorder="1" applyAlignment="1">
      <alignment horizontal="center" vertical="center" wrapText="1"/>
    </xf>
    <xf fontId="19" fillId="3" borderId="12" numFmtId="49" xfId="0" applyNumberFormat="1" applyFont="1" applyFill="1" applyBorder="1" applyAlignment="1">
      <alignment horizontal="center" vertical="center" wrapText="1"/>
    </xf>
    <xf fontId="20" fillId="3" borderId="0" numFmtId="0" xfId="0" applyFont="1" applyFill="1" applyAlignment="1">
      <alignment vertical="center" wrapText="1"/>
    </xf>
    <xf fontId="20" fillId="3" borderId="12" numFmtId="162" xfId="0" applyNumberFormat="1" applyFont="1" applyFill="1" applyBorder="1" applyAlignment="1">
      <alignment horizontal="right" vertical="center" wrapText="1"/>
    </xf>
    <xf fontId="20" fillId="3" borderId="0" numFmtId="162" xfId="0" applyNumberFormat="1" applyFont="1" applyFill="1" applyAlignment="1">
      <alignment horizontal="right" vertical="center" wrapText="1"/>
    </xf>
    <xf fontId="20" fillId="3" borderId="12" numFmtId="164" xfId="0" applyNumberFormat="1" applyFont="1" applyFill="1" applyBorder="1" applyAlignment="1">
      <alignment horizontal="right" vertical="center" wrapText="1"/>
    </xf>
    <xf fontId="20" fillId="3" borderId="20" numFmtId="164" xfId="0" applyNumberFormat="1" applyFont="1" applyFill="1" applyBorder="1" applyAlignment="1">
      <alignment horizontal="right" vertical="center" wrapText="1"/>
    </xf>
    <xf fontId="6" fillId="3" borderId="13" numFmtId="1" xfId="0" applyNumberFormat="1" applyFont="1" applyFill="1" applyBorder="1" applyAlignment="1">
      <alignment horizontal="center" vertical="center" wrapText="1"/>
    </xf>
    <xf fontId="8" fillId="3" borderId="21" numFmtId="0" xfId="0" applyFont="1" applyFill="1" applyBorder="1" applyAlignment="1">
      <alignment horizontal="center" vertical="center" wrapText="1"/>
    </xf>
    <xf fontId="9" fillId="3" borderId="15" numFmtId="0" xfId="0" applyFont="1" applyFill="1" applyBorder="1" applyAlignment="1">
      <alignment horizontal="left" vertical="center" wrapText="1"/>
    </xf>
    <xf fontId="9" fillId="3" borderId="21" numFmtId="162" xfId="0" applyNumberFormat="1" applyFont="1" applyFill="1" applyBorder="1" applyAlignment="1">
      <alignment horizontal="right" vertical="center" wrapText="1"/>
    </xf>
    <xf fontId="9" fillId="3" borderId="21" numFmtId="164" xfId="0" applyNumberFormat="1" applyFont="1" applyFill="1" applyBorder="1" applyAlignment="1">
      <alignment horizontal="right" vertical="center" wrapText="1"/>
    </xf>
    <xf fontId="6" fillId="3" borderId="17" numFmtId="0" xfId="0" applyFont="1" applyFill="1" applyBorder="1" applyAlignment="1">
      <alignment horizontal="center" vertical="center" wrapText="1"/>
    </xf>
    <xf fontId="8" fillId="3" borderId="9" numFmtId="0" xfId="0" applyFont="1" applyFill="1" applyBorder="1" applyAlignment="1">
      <alignment horizontal="center" vertical="center" wrapText="1"/>
    </xf>
    <xf fontId="19" fillId="3" borderId="13" numFmtId="0" xfId="0" applyFont="1" applyFill="1" applyBorder="1" applyAlignment="1">
      <alignment horizontal="center" vertical="center" wrapText="1"/>
    </xf>
    <xf fontId="19" fillId="3" borderId="22" numFmtId="49" xfId="0" applyNumberFormat="1" applyFont="1" applyFill="1" applyBorder="1" applyAlignment="1">
      <alignment horizontal="center" vertical="center" wrapText="1"/>
    </xf>
    <xf fontId="20" fillId="3" borderId="12" numFmtId="0" xfId="0" applyFont="1" applyFill="1" applyBorder="1" applyAlignment="1">
      <alignment vertical="center" wrapText="1"/>
    </xf>
    <xf fontId="20" fillId="3" borderId="22" numFmtId="162" xfId="0" applyNumberFormat="1" applyFont="1" applyFill="1" applyBorder="1" applyAlignment="1">
      <alignment horizontal="right" vertical="center" wrapText="1"/>
    </xf>
    <xf fontId="20" fillId="3" borderId="22" numFmtId="164" xfId="0" applyNumberFormat="1" applyFont="1" applyFill="1" applyBorder="1" applyAlignment="1">
      <alignment horizontal="right" vertical="center" wrapText="1"/>
    </xf>
    <xf fontId="6" fillId="3" borderId="23" numFmtId="49" xfId="0" applyNumberFormat="1" applyFont="1" applyFill="1" applyBorder="1" applyAlignment="1">
      <alignment horizontal="center" vertical="center" wrapText="1"/>
    </xf>
    <xf fontId="8" fillId="3" borderId="15" numFmtId="49" xfId="0" applyNumberFormat="1" applyFont="1" applyFill="1" applyBorder="1" applyAlignment="1">
      <alignment horizontal="center" vertical="center" wrapText="1"/>
    </xf>
    <xf fontId="9" fillId="3" borderId="24" numFmtId="162" xfId="0" applyNumberFormat="1" applyFont="1" applyFill="1" applyBorder="1" applyAlignment="1">
      <alignment horizontal="right" vertical="center" wrapText="1"/>
    </xf>
    <xf fontId="9" fillId="3" borderId="9" numFmtId="165" xfId="0" applyNumberFormat="1" applyFont="1" applyFill="1" applyBorder="1" applyAlignment="1">
      <alignment horizontal="left" vertical="center" wrapText="1"/>
    </xf>
    <xf fontId="8" fillId="3" borderId="9" numFmtId="0" xfId="0" applyFont="1" applyFill="1" applyBorder="1" applyAlignment="1">
      <alignment horizontal="center" vertical="center"/>
    </xf>
    <xf fontId="9" fillId="3" borderId="0" numFmtId="0" xfId="0" applyFont="1" applyFill="1" applyAlignment="1">
      <alignment horizontal="left" vertical="center" wrapText="1"/>
    </xf>
    <xf fontId="8" fillId="3" borderId="0" numFmtId="0" xfId="0" applyFont="1" applyFill="1" applyAlignment="1">
      <alignment horizontal="center" vertical="center"/>
    </xf>
    <xf fontId="9" fillId="3" borderId="9" numFmtId="0" xfId="0" applyFont="1" applyFill="1" applyBorder="1" applyAlignment="1">
      <alignment horizontal="left" vertical="center" wrapText="1"/>
    </xf>
    <xf fontId="21" fillId="3" borderId="0" numFmtId="0" xfId="0" applyFont="1" applyFill="1" applyAlignment="1">
      <alignment vertical="center"/>
    </xf>
    <xf fontId="19" fillId="3" borderId="23" numFmtId="49" xfId="0" applyNumberFormat="1" applyFont="1" applyFill="1" applyBorder="1" applyAlignment="1">
      <alignment horizontal="center" vertical="center" wrapText="1"/>
    </xf>
    <xf fontId="22" fillId="3" borderId="18" numFmtId="0" xfId="0" applyFont="1" applyFill="1" applyBorder="1" applyAlignment="1">
      <alignment horizontal="center" vertical="center" wrapText="1"/>
    </xf>
    <xf fontId="23" fillId="3" borderId="0" numFmtId="0" xfId="0" applyFont="1" applyFill="1" applyAlignment="1">
      <alignment horizontal="right" vertical="center"/>
    </xf>
    <xf fontId="24" fillId="3" borderId="9" numFmtId="0" xfId="0" applyFont="1" applyFill="1" applyBorder="1" applyAlignment="1">
      <alignment horizontal="left" vertical="center" wrapText="1"/>
    </xf>
    <xf fontId="24" fillId="3" borderId="0" numFmtId="162" xfId="0" applyNumberFormat="1" applyFont="1" applyFill="1" applyAlignment="1">
      <alignment horizontal="right" vertical="center" wrapText="1"/>
    </xf>
    <xf fontId="24" fillId="3" borderId="9" numFmtId="162" xfId="0" applyNumberFormat="1" applyFont="1" applyFill="1" applyBorder="1" applyAlignment="1">
      <alignment horizontal="right" vertical="center" wrapText="1"/>
    </xf>
    <xf fontId="24" fillId="3" borderId="0" numFmtId="164" xfId="0" applyNumberFormat="1" applyFont="1" applyFill="1" applyAlignment="1">
      <alignment horizontal="right" vertical="center" wrapText="1"/>
    </xf>
    <xf fontId="24" fillId="3" borderId="9" numFmtId="164" xfId="0" applyNumberFormat="1" applyFont="1" applyFill="1" applyBorder="1" applyAlignment="1">
      <alignment horizontal="right" vertical="center" wrapText="1"/>
    </xf>
    <xf fontId="24" fillId="3" borderId="17" numFmtId="164" xfId="0" applyNumberFormat="1" applyFont="1" applyFill="1" applyBorder="1" applyAlignment="1">
      <alignment horizontal="right" vertical="center" wrapText="1"/>
    </xf>
    <xf fontId="23" fillId="3" borderId="9" numFmtId="0" xfId="0" applyFont="1" applyFill="1" applyBorder="1" applyAlignment="1">
      <alignment horizontal="right" vertical="center"/>
    </xf>
    <xf fontId="24" fillId="3" borderId="0" numFmtId="0" xfId="0" applyFont="1" applyFill="1" applyAlignment="1">
      <alignment horizontal="left" vertical="center" wrapText="1"/>
    </xf>
    <xf fontId="20" fillId="3" borderId="19" numFmtId="49" xfId="0" applyNumberFormat="1" applyFont="1" applyFill="1" applyBorder="1" applyAlignment="1">
      <alignment horizontal="center" vertical="center" wrapText="1"/>
    </xf>
    <xf fontId="20" fillId="3" borderId="0" numFmtId="164" xfId="0" applyNumberFormat="1" applyFont="1" applyFill="1" applyAlignment="1">
      <alignment horizontal="right" vertical="center" wrapText="1"/>
    </xf>
    <xf fontId="10" fillId="3" borderId="14" numFmtId="0" xfId="0" applyFont="1" applyFill="1" applyBorder="1" applyAlignment="1">
      <alignment horizontal="center" vertical="top" wrapText="1"/>
    </xf>
    <xf fontId="10" fillId="3" borderId="18" numFmtId="0" xfId="0" applyFont="1" applyFill="1" applyBorder="1" applyAlignment="1">
      <alignment horizontal="center" vertical="top" wrapText="1"/>
    </xf>
    <xf fontId="20" fillId="3" borderId="0" numFmtId="0" xfId="0" applyFont="1" applyFill="1" applyAlignment="1">
      <alignment vertical="center"/>
    </xf>
    <xf fontId="20" fillId="3" borderId="19" numFmtId="49" xfId="0" applyNumberFormat="1" applyFont="1" applyFill="1" applyBorder="1" applyAlignment="1">
      <alignment horizontal="center" vertical="top" wrapText="1"/>
    </xf>
    <xf fontId="20" fillId="3" borderId="0" numFmtId="49" xfId="0" applyNumberFormat="1" applyFont="1" applyFill="1" applyAlignment="1">
      <alignment horizontal="center" vertical="center" wrapText="1"/>
    </xf>
    <xf fontId="20" fillId="3" borderId="0" numFmtId="162" xfId="0" applyNumberFormat="1" applyFont="1" applyFill="1" applyAlignment="1">
      <alignment vertical="center" wrapText="1"/>
    </xf>
    <xf fontId="20" fillId="3" borderId="12" numFmtId="162" xfId="0" applyNumberFormat="1" applyFont="1" applyFill="1" applyBorder="1" applyAlignment="1">
      <alignment vertical="center" wrapText="1"/>
    </xf>
    <xf fontId="20" fillId="3" borderId="25" numFmtId="164" xfId="0" applyNumberFormat="1" applyFont="1" applyFill="1" applyBorder="1" applyAlignment="1">
      <alignment horizontal="right" vertical="center" wrapText="1"/>
    </xf>
    <xf fontId="19" fillId="3" borderId="17" numFmtId="0" xfId="0" applyFont="1" applyFill="1" applyBorder="1" applyAlignment="1">
      <alignment horizontal="center" vertical="center" wrapText="1"/>
    </xf>
    <xf fontId="19" fillId="3" borderId="0" numFmtId="49" xfId="0" applyNumberFormat="1" applyFont="1" applyFill="1" applyAlignment="1">
      <alignment horizontal="center" vertical="center" wrapText="1"/>
    </xf>
    <xf fontId="9" fillId="3" borderId="21" numFmtId="165" xfId="0" applyNumberFormat="1" applyFont="1" applyFill="1" applyBorder="1" applyAlignment="1">
      <alignment vertical="center" wrapText="1"/>
    </xf>
    <xf fontId="20" fillId="3" borderId="15" numFmtId="164" xfId="0" applyNumberFormat="1" applyFont="1" applyFill="1" applyBorder="1" applyAlignment="1">
      <alignment horizontal="right" vertical="center" wrapText="1"/>
    </xf>
    <xf fontId="20" fillId="3" borderId="21" numFmtId="164" xfId="0" applyNumberFormat="1" applyFont="1" applyFill="1" applyBorder="1" applyAlignment="1">
      <alignment horizontal="right" vertical="center" wrapText="1"/>
    </xf>
    <xf fontId="20" fillId="3" borderId="9" numFmtId="164" xfId="0" applyNumberFormat="1" applyFont="1" applyFill="1" applyBorder="1" applyAlignment="1">
      <alignment horizontal="right" vertical="center" wrapText="1"/>
    </xf>
    <xf fontId="20" fillId="3" borderId="22" numFmtId="0" xfId="0" applyFont="1" applyFill="1" applyBorder="1" applyAlignment="1">
      <alignment vertical="center" wrapText="1"/>
    </xf>
    <xf fontId="6" fillId="3" borderId="13" numFmtId="0" xfId="0" applyFont="1" applyFill="1" applyBorder="1" applyAlignment="1">
      <alignment horizontal="center" vertical="center" wrapText="1"/>
    </xf>
    <xf fontId="9" fillId="3" borderId="15" numFmtId="165" xfId="0" applyNumberFormat="1" applyFont="1" applyFill="1" applyBorder="1" applyAlignment="1">
      <alignment horizontal="left" vertical="center" wrapText="1"/>
    </xf>
    <xf fontId="11" fillId="3" borderId="17" numFmtId="164" xfId="0" applyNumberFormat="1" applyFont="1" applyFill="1" applyBorder="1" applyAlignment="1">
      <alignment horizontal="right" vertical="center" wrapText="1"/>
    </xf>
    <xf fontId="20" fillId="3" borderId="19" numFmtId="0" xfId="0" applyFont="1" applyFill="1" applyBorder="1" applyAlignment="1">
      <alignment horizontal="center" vertical="top" wrapText="1"/>
    </xf>
    <xf fontId="16" fillId="3" borderId="17" numFmtId="0" xfId="0" applyFont="1" applyFill="1" applyBorder="1" applyAlignment="1">
      <alignment vertical="center"/>
    </xf>
    <xf fontId="16" fillId="3" borderId="26" numFmtId="166" xfId="0" applyNumberFormat="1" applyFont="1" applyFill="1" applyBorder="1" applyAlignment="1">
      <alignment horizontal="center" vertical="center" wrapText="1"/>
    </xf>
    <xf fontId="16" fillId="3" borderId="27" numFmtId="166" xfId="0" applyNumberFormat="1" applyFont="1" applyFill="1" applyBorder="1" applyAlignment="1">
      <alignment horizontal="center" vertical="center" wrapText="1"/>
    </xf>
    <xf fontId="16" fillId="3" borderId="28" numFmtId="166" xfId="0" applyNumberFormat="1" applyFont="1" applyFill="1" applyBorder="1" applyAlignment="1">
      <alignment horizontal="center" vertical="center" wrapText="1"/>
    </xf>
    <xf fontId="16" fillId="3" borderId="29" numFmtId="162" xfId="0" applyNumberFormat="1" applyFont="1" applyFill="1" applyBorder="1" applyAlignment="1">
      <alignment horizontal="right" vertical="center" wrapText="1"/>
    </xf>
    <xf fontId="16" fillId="3" borderId="29" numFmtId="164" xfId="0" applyNumberFormat="1" applyFont="1" applyFill="1" applyBorder="1" applyAlignment="1">
      <alignment horizontal="right" vertical="center" wrapText="1"/>
    </xf>
    <xf fontId="16" fillId="3" borderId="30" numFmtId="164" xfId="0" applyNumberFormat="1" applyFont="1" applyFill="1" applyBorder="1" applyAlignment="1">
      <alignment horizontal="right" vertical="center" wrapText="1"/>
    </xf>
    <xf fontId="17" fillId="3" borderId="17" numFmtId="49" xfId="0" applyNumberFormat="1" applyFont="1" applyFill="1" applyBorder="1" applyAlignment="1">
      <alignment vertical="center" wrapText="1"/>
    </xf>
    <xf fontId="16" fillId="3" borderId="31" numFmtId="165" xfId="0" applyNumberFormat="1" applyFont="1" applyFill="1" applyBorder="1" applyAlignment="1">
      <alignment horizontal="center" vertical="center" wrapText="1"/>
    </xf>
    <xf fontId="16" fillId="3" borderId="32" numFmtId="165" xfId="0" applyNumberFormat="1" applyFont="1" applyFill="1" applyBorder="1" applyAlignment="1">
      <alignment horizontal="center" vertical="center" wrapText="1"/>
    </xf>
    <xf fontId="16" fillId="3" borderId="33" numFmtId="165" xfId="0" applyNumberFormat="1" applyFont="1" applyFill="1" applyBorder="1" applyAlignment="1">
      <alignment horizontal="center" vertical="center" wrapText="1"/>
    </xf>
    <xf fontId="16" fillId="3" borderId="15" numFmtId="162" xfId="0" applyNumberFormat="1" applyFont="1" applyFill="1" applyBorder="1" applyAlignment="1">
      <alignment horizontal="right" vertical="center" wrapText="1"/>
    </xf>
    <xf fontId="16" fillId="3" borderId="15" numFmtId="164" xfId="0" applyNumberFormat="1" applyFont="1" applyFill="1" applyBorder="1" applyAlignment="1">
      <alignment horizontal="right" vertical="center" wrapText="1"/>
    </xf>
    <xf fontId="16" fillId="3" borderId="16" numFmtId="164" xfId="0" applyNumberFormat="1" applyFont="1" applyFill="1" applyBorder="1" applyAlignment="1">
      <alignment horizontal="right" vertical="center" wrapText="1"/>
    </xf>
    <xf fontId="15" fillId="3" borderId="3" numFmtId="0" xfId="0" applyFont="1" applyFill="1" applyBorder="1" applyAlignment="1">
      <alignment horizontal="center" vertical="top" wrapText="1"/>
    </xf>
    <xf fontId="25" fillId="3" borderId="0" numFmtId="162" xfId="0" applyNumberFormat="1" applyFont="1" applyFill="1" applyAlignment="1">
      <alignment vertical="center" wrapText="1"/>
    </xf>
    <xf fontId="15" fillId="3" borderId="9" numFmtId="0" xfId="0" applyFont="1" applyFill="1" applyBorder="1" applyAlignment="1">
      <alignment horizontal="center" vertical="top" wrapText="1"/>
    </xf>
    <xf fontId="25" fillId="3" borderId="9" numFmtId="162" xfId="0" applyNumberFormat="1" applyFont="1" applyFill="1" applyBorder="1" applyAlignment="1">
      <alignment vertical="center" wrapText="1"/>
    </xf>
    <xf fontId="9" fillId="3" borderId="4" numFmtId="4" xfId="0" applyNumberFormat="1" applyFont="1" applyFill="1" applyBorder="1" applyAlignment="1">
      <alignment horizontal="right" vertical="center" wrapText="1"/>
    </xf>
    <xf fontId="25" fillId="3" borderId="9" numFmtId="0" xfId="0" applyFont="1" applyFill="1" applyBorder="1" applyAlignment="1">
      <alignment horizontal="left" vertical="center" wrapText="1"/>
    </xf>
    <xf fontId="25" fillId="3" borderId="0" numFmtId="0" xfId="0" applyFont="1" applyFill="1" applyAlignment="1">
      <alignment horizontal="left" vertical="center" wrapText="1"/>
    </xf>
    <xf fontId="11" fillId="3" borderId="9" numFmtId="164" xfId="0" applyNumberFormat="1" applyFont="1" applyFill="1" applyBorder="1" applyAlignment="1">
      <alignment horizontal="right" vertical="center" wrapText="1"/>
    </xf>
    <xf fontId="25" fillId="3" borderId="0" numFmtId="0" xfId="0" applyFont="1" applyFill="1" applyAlignment="1">
      <alignment horizontal="left" vertical="top" wrapText="1"/>
    </xf>
    <xf fontId="10" fillId="3" borderId="9" numFmtId="164" xfId="0" applyNumberFormat="1" applyFont="1" applyFill="1" applyBorder="1" applyAlignment="1">
      <alignment vertical="center" wrapText="1"/>
    </xf>
    <xf fontId="25" fillId="3" borderId="9" numFmtId="165" xfId="0" applyNumberFormat="1" applyFont="1" applyFill="1" applyBorder="1" applyAlignment="1">
      <alignment vertical="center" wrapText="1"/>
    </xf>
    <xf fontId="8" fillId="3" borderId="3" numFmtId="49" xfId="0" applyNumberFormat="1" applyFont="1" applyFill="1" applyBorder="1" applyAlignment="1">
      <alignment horizontal="center" vertical="center" wrapText="1"/>
    </xf>
    <xf fontId="25" fillId="3" borderId="0" numFmtId="165" xfId="0" applyNumberFormat="1" applyFont="1" applyFill="1" applyAlignment="1">
      <alignment vertical="center" wrapText="1"/>
    </xf>
    <xf fontId="9" fillId="3" borderId="3" numFmtId="162" xfId="0" applyNumberFormat="1" applyFont="1" applyFill="1" applyBorder="1" applyAlignment="1">
      <alignment horizontal="right" vertical="center" wrapText="1"/>
    </xf>
    <xf fontId="9" fillId="3" borderId="3" numFmtId="164" xfId="0" applyNumberFormat="1" applyFont="1" applyFill="1" applyBorder="1" applyAlignment="1">
      <alignment horizontal="right" vertical="center" wrapText="1"/>
    </xf>
    <xf fontId="17" fillId="3" borderId="4" numFmtId="0" xfId="0" applyFont="1" applyFill="1" applyBorder="1" applyAlignment="1">
      <alignment vertical="center"/>
    </xf>
    <xf fontId="6" fillId="3" borderId="0" numFmtId="166" xfId="0" applyNumberFormat="1" applyFont="1" applyFill="1" applyAlignment="1">
      <alignment horizontal="left" vertical="center"/>
    </xf>
    <xf fontId="11" fillId="3" borderId="0" numFmtId="167" xfId="0" applyNumberFormat="1" applyFont="1" applyFill="1" applyAlignment="1">
      <alignment horizontal="left" vertical="top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4.85156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24" style="1" width="9.140625"/>
    <col min="25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4"/>
      <c r="K2" s="15"/>
      <c r="L2" s="15"/>
      <c r="M2" s="9"/>
      <c r="N2" s="9"/>
      <c r="O2" s="9"/>
      <c r="P2" s="16"/>
      <c r="Q2" s="16"/>
      <c r="R2" s="17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18" customFormat="1" ht="15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/>
      <c r="H3" s="26"/>
      <c r="I3" s="27" t="s">
        <v>8</v>
      </c>
      <c r="J3" s="28"/>
      <c r="K3" s="24" t="s">
        <v>9</v>
      </c>
      <c r="L3" s="25"/>
      <c r="M3" s="25"/>
      <c r="N3" s="26"/>
      <c r="O3" s="29" t="s">
        <v>10</v>
      </c>
      <c r="P3" s="30" t="s">
        <v>11</v>
      </c>
      <c r="Q3" s="30" t="s">
        <v>12</v>
      </c>
      <c r="R3" s="29" t="s">
        <v>13</v>
      </c>
      <c r="S3" s="18"/>
      <c r="T3" s="18"/>
      <c r="U3" s="18"/>
      <c r="V3" s="18"/>
      <c r="W3" s="18"/>
      <c r="X3" s="18"/>
      <c r="Y3" s="18"/>
      <c r="Z3" s="18"/>
      <c r="AA3" s="18"/>
    </row>
    <row r="4" s="18" customFormat="1" ht="66.75" customHeight="1">
      <c r="A4" s="31"/>
      <c r="B4" s="32"/>
      <c r="C4" s="33"/>
      <c r="D4" s="34"/>
      <c r="E4" s="35"/>
      <c r="F4" s="36" t="s">
        <v>14</v>
      </c>
      <c r="G4" s="37" t="s">
        <v>15</v>
      </c>
      <c r="H4" s="36" t="s">
        <v>16</v>
      </c>
      <c r="I4" s="38" t="s">
        <v>17</v>
      </c>
      <c r="J4" s="36" t="s">
        <v>16</v>
      </c>
      <c r="K4" s="39" t="s">
        <v>18</v>
      </c>
      <c r="L4" s="40" t="s">
        <v>19</v>
      </c>
      <c r="M4" s="39" t="s">
        <v>20</v>
      </c>
      <c r="N4" s="40" t="s">
        <v>21</v>
      </c>
      <c r="O4" s="41"/>
      <c r="P4" s="42"/>
      <c r="Q4" s="42"/>
      <c r="R4" s="41"/>
      <c r="S4" s="18"/>
      <c r="T4" s="18"/>
      <c r="U4" s="18"/>
      <c r="V4" s="18"/>
      <c r="W4" s="18"/>
      <c r="X4" s="18"/>
      <c r="Y4" s="18"/>
      <c r="Z4" s="18"/>
      <c r="AA4" s="18"/>
    </row>
    <row r="5" s="43" customFormat="1" ht="26.25" customHeight="1">
      <c r="A5" s="44"/>
      <c r="B5" s="45" t="s">
        <v>22</v>
      </c>
      <c r="C5" s="46"/>
      <c r="D5" s="47"/>
      <c r="E5" s="48">
        <f>SUM(E6:E16)</f>
        <v>13712614.639552239</v>
      </c>
      <c r="F5" s="49">
        <f>SUM(F6:F16)</f>
        <v>28065221.000000004</v>
      </c>
      <c r="G5" s="49">
        <f>SUM(G6:G16)</f>
        <v>17956602.5</v>
      </c>
      <c r="H5" s="49">
        <f>SUM(H6:H16)</f>
        <v>1961956.7</v>
      </c>
      <c r="I5" s="48">
        <f>SUM(I6:I16)</f>
        <v>15776780.77</v>
      </c>
      <c r="J5" s="49">
        <f>SUM(J6:J16)</f>
        <v>389075.14999999997</v>
      </c>
      <c r="K5" s="48">
        <f>SUM(K6:K16)</f>
        <v>2064166.130447763</v>
      </c>
      <c r="L5" s="49">
        <f>SUM(L6:L16)</f>
        <v>-2179821.7299999986</v>
      </c>
      <c r="M5" s="48">
        <f>SUM(M6:M16)</f>
        <v>-12288440.229999999</v>
      </c>
      <c r="N5" s="49">
        <f>SUM(N6:N16)</f>
        <v>-1572881.55</v>
      </c>
      <c r="O5" s="50">
        <f t="shared" ref="O5:O9" si="0">IFERROR(I5/E5,"")</f>
        <v>1.1505304556939815</v>
      </c>
      <c r="P5" s="51">
        <f t="shared" ref="P5:P9" si="1">IFERROR(J5/H5,"")</f>
        <v>0.19830975372698081</v>
      </c>
      <c r="Q5" s="50">
        <f t="shared" ref="Q5:Q9" si="2">IFERROR(I5/G5,"")</f>
        <v>0.8786061154942868</v>
      </c>
      <c r="R5" s="51">
        <f t="shared" ref="R5:R9" si="3">IFERROR(I5/F5,"")</f>
        <v>0.56214703493694196</v>
      </c>
      <c r="S5" s="43"/>
      <c r="T5" s="43"/>
      <c r="U5" s="43"/>
      <c r="V5" s="43"/>
      <c r="W5" s="43"/>
      <c r="X5" s="43"/>
      <c r="Y5" s="43"/>
      <c r="Z5" s="43"/>
      <c r="AA5" s="43"/>
    </row>
    <row r="6" ht="17.25">
      <c r="A6" s="52"/>
      <c r="B6" s="53" t="s">
        <v>23</v>
      </c>
      <c r="C6" s="54" t="s">
        <v>24</v>
      </c>
      <c r="D6" s="55" t="s">
        <v>25</v>
      </c>
      <c r="E6" s="56">
        <f>11991499.97/33.5*30</f>
        <v>10738656.689552238</v>
      </c>
      <c r="F6" s="57">
        <v>21478832.199999999</v>
      </c>
      <c r="G6" s="56">
        <v>14115929.1</v>
      </c>
      <c r="H6" s="57">
        <v>1577400.7</v>
      </c>
      <c r="I6" s="56">
        <v>11911417.710000001</v>
      </c>
      <c r="J6" s="57">
        <v>339431.78000000003</v>
      </c>
      <c r="K6" s="56">
        <f t="shared" ref="K6:K9" si="4">I6-E6</f>
        <v>1172761.0204477627</v>
      </c>
      <c r="L6" s="57">
        <f t="shared" ref="L6:L9" si="5">I6-G6</f>
        <v>-2204511.3899999987</v>
      </c>
      <c r="M6" s="56">
        <f t="shared" ref="M6:M9" si="6">I6-F6</f>
        <v>-9567414.4899999984</v>
      </c>
      <c r="N6" s="58">
        <f t="shared" ref="N6:N9" si="7">J6-H6</f>
        <v>-1237968.9199999999</v>
      </c>
      <c r="O6" s="59">
        <f t="shared" si="0"/>
        <v>1.1092092851416653</v>
      </c>
      <c r="P6" s="60">
        <f t="shared" si="1"/>
        <v>0.21518424582923035</v>
      </c>
      <c r="Q6" s="59">
        <f t="shared" si="2"/>
        <v>0.84382810551237475</v>
      </c>
      <c r="R6" s="59">
        <f t="shared" si="3"/>
        <v>0.55456542511654805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61"/>
      <c r="B7" s="53" t="s">
        <v>26</v>
      </c>
      <c r="C7" s="62" t="s">
        <v>27</v>
      </c>
      <c r="D7" s="63" t="s">
        <v>28</v>
      </c>
      <c r="E7" s="64">
        <v>54461.580000000002</v>
      </c>
      <c r="F7" s="64">
        <v>82008.100000000006</v>
      </c>
      <c r="G7" s="65">
        <v>61484.5</v>
      </c>
      <c r="H7" s="64">
        <v>7321</v>
      </c>
      <c r="I7" s="65">
        <v>55699.300000000003</v>
      </c>
      <c r="J7" s="64">
        <v>1.6100000000000001</v>
      </c>
      <c r="K7" s="65">
        <f t="shared" si="4"/>
        <v>1237.7200000000012</v>
      </c>
      <c r="L7" s="64">
        <f t="shared" si="5"/>
        <v>-5785.1999999999971</v>
      </c>
      <c r="M7" s="65">
        <f t="shared" si="6"/>
        <v>-26308.800000000003</v>
      </c>
      <c r="N7" s="64">
        <f t="shared" si="7"/>
        <v>-7319.3900000000003</v>
      </c>
      <c r="O7" s="60">
        <f t="shared" si="0"/>
        <v>1.0227264798413855</v>
      </c>
      <c r="P7" s="59">
        <f t="shared" si="1"/>
        <v>0.00021991531211583117</v>
      </c>
      <c r="Q7" s="60">
        <f t="shared" si="2"/>
        <v>0.90590799307142456</v>
      </c>
      <c r="R7" s="59">
        <f t="shared" si="3"/>
        <v>0.67919266511478738</v>
      </c>
      <c r="S7" s="1"/>
      <c r="T7" s="1"/>
      <c r="U7" s="1"/>
      <c r="V7" s="1"/>
      <c r="W7" s="1"/>
      <c r="X7" s="1"/>
      <c r="Y7" s="1"/>
      <c r="Z7" s="1"/>
      <c r="AA7" s="1"/>
      <c r="AC7" s="1"/>
    </row>
    <row r="8" ht="17.25">
      <c r="A8" s="61"/>
      <c r="B8" s="53" t="s">
        <v>23</v>
      </c>
      <c r="C8" s="54" t="s">
        <v>29</v>
      </c>
      <c r="D8" s="55" t="s">
        <v>30</v>
      </c>
      <c r="E8" s="65">
        <v>0</v>
      </c>
      <c r="F8" s="64">
        <v>52994.300000000003</v>
      </c>
      <c r="G8" s="64">
        <v>32497.099999999999</v>
      </c>
      <c r="H8" s="65">
        <v>0</v>
      </c>
      <c r="I8" s="64">
        <v>18898.540000000001</v>
      </c>
      <c r="J8" s="65">
        <v>37.719999999999999</v>
      </c>
      <c r="K8" s="64">
        <f t="shared" si="4"/>
        <v>18898.540000000001</v>
      </c>
      <c r="L8" s="65">
        <f t="shared" si="5"/>
        <v>-13598.559999999998</v>
      </c>
      <c r="M8" s="64">
        <f t="shared" si="6"/>
        <v>-34095.760000000002</v>
      </c>
      <c r="N8" s="65">
        <f t="shared" si="7"/>
        <v>37.719999999999999</v>
      </c>
      <c r="O8" s="59" t="str">
        <f t="shared" si="0"/>
        <v/>
      </c>
      <c r="P8" s="60" t="str">
        <f t="shared" si="1"/>
        <v/>
      </c>
      <c r="Q8" s="59">
        <f t="shared" si="2"/>
        <v>0.58154543020761862</v>
      </c>
      <c r="R8" s="59">
        <f t="shared" si="3"/>
        <v>0.35661457930381191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61"/>
      <c r="B9" s="53" t="s">
        <v>23</v>
      </c>
      <c r="C9" s="62" t="s">
        <v>31</v>
      </c>
      <c r="D9" s="63" t="s">
        <v>32</v>
      </c>
      <c r="E9" s="64">
        <v>875072.16000000003</v>
      </c>
      <c r="F9" s="65">
        <v>1259409.1000000001</v>
      </c>
      <c r="G9" s="64">
        <v>953831.40000000002</v>
      </c>
      <c r="H9" s="64">
        <v>17842.400000000001</v>
      </c>
      <c r="I9" s="65">
        <v>932721.43999999994</v>
      </c>
      <c r="J9" s="64">
        <v>2233.1999999999998</v>
      </c>
      <c r="K9" s="65">
        <f t="shared" si="4"/>
        <v>57649.279999999912</v>
      </c>
      <c r="L9" s="64">
        <f t="shared" si="5"/>
        <v>-21109.960000000079</v>
      </c>
      <c r="M9" s="65">
        <f t="shared" si="6"/>
        <v>-326687.66000000015</v>
      </c>
      <c r="N9" s="64">
        <f t="shared" si="7"/>
        <v>-15609.200000000001</v>
      </c>
      <c r="O9" s="60">
        <f t="shared" si="0"/>
        <v>1.065879458443747</v>
      </c>
      <c r="P9" s="59">
        <f t="shared" si="1"/>
        <v>0.12516253418822579</v>
      </c>
      <c r="Q9" s="60">
        <f t="shared" si="2"/>
        <v>0.97786824799435201</v>
      </c>
      <c r="R9" s="59">
        <f t="shared" si="3"/>
        <v>0.74060243013965821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61"/>
      <c r="B10" s="53" t="s">
        <v>23</v>
      </c>
      <c r="C10" s="54" t="s">
        <v>33</v>
      </c>
      <c r="D10" s="55" t="s">
        <v>34</v>
      </c>
      <c r="E10" s="65">
        <v>643.15999999999997</v>
      </c>
      <c r="F10" s="64">
        <v>0</v>
      </c>
      <c r="G10" s="65">
        <v>0</v>
      </c>
      <c r="H10" s="64">
        <v>0</v>
      </c>
      <c r="I10" s="64">
        <v>256.13999999999999</v>
      </c>
      <c r="J10" s="65">
        <v>3.9199999999999999</v>
      </c>
      <c r="K10" s="64">
        <f t="shared" ref="K10:K45" si="8">I10-E10</f>
        <v>-387.01999999999998</v>
      </c>
      <c r="L10" s="65">
        <f t="shared" ref="L10:L73" si="9">I10-G10</f>
        <v>256.13999999999999</v>
      </c>
      <c r="M10" s="64">
        <f t="shared" ref="M10:M45" si="10">I10-F10</f>
        <v>256.13999999999999</v>
      </c>
      <c r="N10" s="65">
        <f t="shared" ref="N10:N45" si="11">J10-H10</f>
        <v>3.9199999999999999</v>
      </c>
      <c r="O10" s="59">
        <f t="shared" ref="O10:O73" si="12">IFERROR(I10/E10,"")</f>
        <v>0.39825237887928355</v>
      </c>
      <c r="P10" s="60" t="str">
        <f t="shared" ref="P10:P73" si="13">IFERROR(J10/H10,"")</f>
        <v/>
      </c>
      <c r="Q10" s="59" t="str">
        <f t="shared" ref="Q10:Q73" si="14">IFERROR(I10/G10,"")</f>
        <v/>
      </c>
      <c r="R10" s="59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61"/>
      <c r="B11" s="53" t="s">
        <v>23</v>
      </c>
      <c r="C11" s="62" t="s">
        <v>35</v>
      </c>
      <c r="D11" s="63" t="s">
        <v>36</v>
      </c>
      <c r="E11" s="64">
        <v>1361.4400000000001</v>
      </c>
      <c r="F11" s="65">
        <v>1208.9000000000001</v>
      </c>
      <c r="G11" s="64">
        <v>1208.9000000000001</v>
      </c>
      <c r="H11" s="65">
        <v>6</v>
      </c>
      <c r="I11" s="64">
        <v>1197.02</v>
      </c>
      <c r="J11" s="64">
        <v>0</v>
      </c>
      <c r="K11" s="65">
        <f t="shared" si="8"/>
        <v>-164.42000000000007</v>
      </c>
      <c r="L11" s="64">
        <f t="shared" si="9"/>
        <v>-11.880000000000109</v>
      </c>
      <c r="M11" s="65">
        <f t="shared" si="10"/>
        <v>-11.880000000000109</v>
      </c>
      <c r="N11" s="64">
        <f t="shared" si="11"/>
        <v>-6</v>
      </c>
      <c r="O11" s="60">
        <f t="shared" si="12"/>
        <v>0.87923081443177808</v>
      </c>
      <c r="P11" s="59">
        <f t="shared" si="13"/>
        <v>0</v>
      </c>
      <c r="Q11" s="60">
        <f t="shared" si="14"/>
        <v>0.9901728844404003</v>
      </c>
      <c r="R11" s="59">
        <f t="shared" si="15"/>
        <v>0.9901728844404003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61"/>
      <c r="B12" s="53" t="s">
        <v>23</v>
      </c>
      <c r="C12" s="54" t="s">
        <v>37</v>
      </c>
      <c r="D12" s="55" t="s">
        <v>38</v>
      </c>
      <c r="E12" s="65">
        <v>314988.14000000001</v>
      </c>
      <c r="F12" s="64">
        <v>615839.40000000002</v>
      </c>
      <c r="G12" s="65">
        <v>340592.29999999999</v>
      </c>
      <c r="H12" s="64">
        <v>10000</v>
      </c>
      <c r="I12" s="64">
        <v>342377.51000000001</v>
      </c>
      <c r="J12" s="65">
        <v>3782.9700000000003</v>
      </c>
      <c r="K12" s="64">
        <f t="shared" si="8"/>
        <v>27389.369999999995</v>
      </c>
      <c r="L12" s="65">
        <f t="shared" si="9"/>
        <v>1785.210000000021</v>
      </c>
      <c r="M12" s="64">
        <f t="shared" si="10"/>
        <v>-273461.89000000001</v>
      </c>
      <c r="N12" s="65">
        <f t="shared" si="11"/>
        <v>-6217.0299999999997</v>
      </c>
      <c r="O12" s="59">
        <f t="shared" si="12"/>
        <v>1.086953654826496</v>
      </c>
      <c r="P12" s="60">
        <f t="shared" si="13"/>
        <v>0.37829700000000005</v>
      </c>
      <c r="Q12" s="59">
        <f t="shared" si="14"/>
        <v>1.0052414866689587</v>
      </c>
      <c r="R12" s="59">
        <f t="shared" si="15"/>
        <v>0.55595259088652005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61"/>
      <c r="B13" s="53" t="s">
        <v>39</v>
      </c>
      <c r="C13" s="62" t="s">
        <v>40</v>
      </c>
      <c r="D13" s="63" t="s">
        <v>41</v>
      </c>
      <c r="E13" s="64">
        <v>60976.459999999999</v>
      </c>
      <c r="F13" s="65">
        <v>1486170.1000000001</v>
      </c>
      <c r="G13" s="64">
        <v>335900</v>
      </c>
      <c r="H13" s="65">
        <v>260000</v>
      </c>
      <c r="I13" s="64">
        <v>295888.83000000002</v>
      </c>
      <c r="J13" s="64">
        <v>24425.68</v>
      </c>
      <c r="K13" s="65">
        <f t="shared" si="8"/>
        <v>234912.37000000002</v>
      </c>
      <c r="L13" s="64">
        <f t="shared" si="9"/>
        <v>-40011.169999999984</v>
      </c>
      <c r="M13" s="65">
        <f t="shared" si="10"/>
        <v>-1190281.27</v>
      </c>
      <c r="N13" s="64">
        <f t="shared" si="11"/>
        <v>-235574.32000000001</v>
      </c>
      <c r="O13" s="60">
        <f t="shared" si="12"/>
        <v>4.8525091486124321</v>
      </c>
      <c r="P13" s="59">
        <f t="shared" si="13"/>
        <v>0.093944923076923079</v>
      </c>
      <c r="Q13" s="60">
        <f t="shared" si="14"/>
        <v>0.8808836856207205</v>
      </c>
      <c r="R13" s="59">
        <f t="shared" si="15"/>
        <v>0.19909486134864374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61"/>
      <c r="B14" s="53" t="s">
        <v>39</v>
      </c>
      <c r="C14" s="54" t="s">
        <v>42</v>
      </c>
      <c r="D14" s="55" t="s">
        <v>43</v>
      </c>
      <c r="E14" s="65">
        <v>1493731.52</v>
      </c>
      <c r="F14" s="64">
        <v>2439929.7999999998</v>
      </c>
      <c r="G14" s="65">
        <v>1635086</v>
      </c>
      <c r="H14" s="64">
        <v>34200</v>
      </c>
      <c r="I14" s="64">
        <v>1774552.77</v>
      </c>
      <c r="J14" s="65">
        <v>5762.8999999999996</v>
      </c>
      <c r="K14" s="64">
        <f t="shared" si="8"/>
        <v>280821.25</v>
      </c>
      <c r="L14" s="65">
        <f t="shared" si="9"/>
        <v>139466.77000000002</v>
      </c>
      <c r="M14" s="64">
        <f t="shared" si="10"/>
        <v>-665377.0299999998</v>
      </c>
      <c r="N14" s="66">
        <f t="shared" si="11"/>
        <v>-28437.099999999999</v>
      </c>
      <c r="O14" s="59">
        <f t="shared" si="12"/>
        <v>1.187999815388511</v>
      </c>
      <c r="P14" s="60">
        <f t="shared" si="13"/>
        <v>0.16850584795321635</v>
      </c>
      <c r="Q14" s="59">
        <f t="shared" si="14"/>
        <v>1.0852962902257128</v>
      </c>
      <c r="R14" s="59">
        <f t="shared" si="15"/>
        <v>0.72729665009214617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61"/>
      <c r="B15" s="53"/>
      <c r="C15" s="62" t="s">
        <v>44</v>
      </c>
      <c r="D15" s="63" t="s">
        <v>45</v>
      </c>
      <c r="E15" s="64">
        <v>172723.48999999999</v>
      </c>
      <c r="F15" s="64">
        <v>648829.09999999998</v>
      </c>
      <c r="G15" s="64">
        <v>480073.20000000001</v>
      </c>
      <c r="H15" s="64">
        <v>55186.599999999999</v>
      </c>
      <c r="I15" s="64">
        <v>443771.51000000001</v>
      </c>
      <c r="J15" s="64">
        <v>13395.370000000001</v>
      </c>
      <c r="K15" s="65">
        <f t="shared" si="8"/>
        <v>271048.02000000002</v>
      </c>
      <c r="L15" s="64">
        <f t="shared" si="9"/>
        <v>-36301.690000000002</v>
      </c>
      <c r="M15" s="64">
        <f t="shared" si="10"/>
        <v>-205057.58999999997</v>
      </c>
      <c r="N15" s="67">
        <f t="shared" si="11"/>
        <v>-41791.229999999996</v>
      </c>
      <c r="O15" s="59">
        <f t="shared" si="12"/>
        <v>2.5692597457358004</v>
      </c>
      <c r="P15" s="59">
        <f t="shared" si="13"/>
        <v>0.24272866964081863</v>
      </c>
      <c r="Q15" s="59">
        <f t="shared" si="14"/>
        <v>0.92438301075752616</v>
      </c>
      <c r="R15" s="59">
        <f t="shared" si="15"/>
        <v>0.68395747046487287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61"/>
      <c r="B16" s="53" t="s">
        <v>39</v>
      </c>
      <c r="C16" s="54" t="s">
        <v>46</v>
      </c>
      <c r="D16" s="55" t="s">
        <v>47</v>
      </c>
      <c r="E16" s="65">
        <v>0</v>
      </c>
      <c r="F16" s="64">
        <v>0</v>
      </c>
      <c r="G16" s="65">
        <v>0</v>
      </c>
      <c r="H16" s="64">
        <v>0</v>
      </c>
      <c r="I16" s="65">
        <v>0</v>
      </c>
      <c r="J16" s="64">
        <v>0</v>
      </c>
      <c r="K16" s="64">
        <f t="shared" si="8"/>
        <v>0</v>
      </c>
      <c r="L16" s="65">
        <f t="shared" si="9"/>
        <v>0</v>
      </c>
      <c r="M16" s="64">
        <f t="shared" si="10"/>
        <v>0</v>
      </c>
      <c r="N16" s="65">
        <f t="shared" si="11"/>
        <v>0</v>
      </c>
      <c r="O16" s="59" t="str">
        <f t="shared" si="12"/>
        <v/>
      </c>
      <c r="P16" s="60" t="str">
        <f t="shared" si="13"/>
        <v/>
      </c>
      <c r="Q16" s="59" t="str">
        <f t="shared" si="14"/>
        <v/>
      </c>
      <c r="R16" s="59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43" customFormat="1" ht="27.75" customHeight="1">
      <c r="A17" s="68" t="s">
        <v>48</v>
      </c>
      <c r="B17" s="69"/>
      <c r="C17" s="69"/>
      <c r="D17" s="70"/>
      <c r="E17" s="71">
        <f>E21+E24+E33+E46+E51+E54+E57+E66</f>
        <v>5354817.1600000011</v>
      </c>
      <c r="F17" s="72">
        <f>F21+F24+F33+F46+F51+F54+F57+F66</f>
        <v>7828488.9700000007</v>
      </c>
      <c r="G17" s="71">
        <f>G21+G24+G33+G46+G51+G54+G57+G66</f>
        <v>5671381.4699999997</v>
      </c>
      <c r="H17" s="72">
        <f>H21+H24+H33+H46+H51+H54+H57+H66</f>
        <v>745408.00000000012</v>
      </c>
      <c r="I17" s="71">
        <f>I21+I24+I33+I46+I51+I54+I57+I66</f>
        <v>5090770.1900000004</v>
      </c>
      <c r="J17" s="72">
        <f>J21+J24+J33+J46+J51+J54+J57+J66</f>
        <v>100269.85000000002</v>
      </c>
      <c r="K17" s="71">
        <f t="shared" si="8"/>
        <v>-264046.97000000067</v>
      </c>
      <c r="L17" s="71">
        <f t="shared" si="9"/>
        <v>-580611.27999999933</v>
      </c>
      <c r="M17" s="72">
        <f t="shared" si="10"/>
        <v>-2737718.7800000003</v>
      </c>
      <c r="N17" s="71">
        <f t="shared" si="11"/>
        <v>-645138.15000000014</v>
      </c>
      <c r="O17" s="50">
        <f t="shared" si="12"/>
        <v>0.95068982523392065</v>
      </c>
      <c r="P17" s="73">
        <f t="shared" si="13"/>
        <v>0.13451673445951748</v>
      </c>
      <c r="Q17" s="50">
        <f t="shared" si="14"/>
        <v>0.89762436487983244</v>
      </c>
      <c r="R17" s="73">
        <f t="shared" si="15"/>
        <v>0.65028771318560086</v>
      </c>
      <c r="S17" s="43"/>
      <c r="T17" s="43"/>
      <c r="U17" s="43"/>
      <c r="V17" s="43"/>
      <c r="W17" s="43"/>
      <c r="X17" s="43"/>
      <c r="Y17" s="43"/>
      <c r="Z17" s="43"/>
      <c r="AA17" s="43"/>
    </row>
    <row r="18" ht="18" customHeight="1">
      <c r="A18" s="74" t="s">
        <v>49</v>
      </c>
      <c r="B18" s="75" t="s">
        <v>26</v>
      </c>
      <c r="C18" s="76" t="s">
        <v>50</v>
      </c>
      <c r="D18" s="77" t="s">
        <v>51</v>
      </c>
      <c r="E18" s="57">
        <v>154881.44</v>
      </c>
      <c r="F18" s="78">
        <v>261278.39999999999</v>
      </c>
      <c r="G18" s="57">
        <v>191245.79999999999</v>
      </c>
      <c r="H18" s="78">
        <v>21869.799999999999</v>
      </c>
      <c r="I18" s="57">
        <v>193035.59000000003</v>
      </c>
      <c r="J18" s="78">
        <v>4935.8600000000006</v>
      </c>
      <c r="K18" s="57">
        <f t="shared" si="8"/>
        <v>38154.150000000023</v>
      </c>
      <c r="L18" s="78">
        <f t="shared" si="9"/>
        <v>1789.7900000000373</v>
      </c>
      <c r="M18" s="78">
        <f t="shared" si="10"/>
        <v>-68242.809999999969</v>
      </c>
      <c r="N18" s="58">
        <f t="shared" si="11"/>
        <v>-16933.939999999999</v>
      </c>
      <c r="O18" s="79">
        <f t="shared" si="12"/>
        <v>1.2463442359523518</v>
      </c>
      <c r="P18" s="60">
        <f t="shared" si="13"/>
        <v>0.2256929647276153</v>
      </c>
      <c r="Q18" s="79">
        <f t="shared" si="14"/>
        <v>1.0093585846068256</v>
      </c>
      <c r="R18" s="80">
        <f t="shared" si="15"/>
        <v>0.73881189566378247</v>
      </c>
      <c r="S18" s="1"/>
      <c r="T18" s="1"/>
      <c r="U18" s="1"/>
      <c r="V18" s="1"/>
      <c r="W18" s="1"/>
      <c r="X18" s="1"/>
      <c r="Y18" s="1"/>
      <c r="Z18" s="1"/>
      <c r="AA18" s="1"/>
      <c r="AE18" s="1"/>
    </row>
    <row r="19" ht="17.25">
      <c r="A19" s="81"/>
      <c r="B19" s="82"/>
      <c r="C19" s="62" t="s">
        <v>52</v>
      </c>
      <c r="D19" s="83" t="s">
        <v>53</v>
      </c>
      <c r="E19" s="56">
        <v>4074.3499999999999</v>
      </c>
      <c r="F19" s="57">
        <v>3515.5999999999999</v>
      </c>
      <c r="G19" s="56">
        <v>3515.5999999999999</v>
      </c>
      <c r="H19" s="57">
        <v>0</v>
      </c>
      <c r="I19" s="56">
        <v>647</v>
      </c>
      <c r="J19" s="57">
        <v>0</v>
      </c>
      <c r="K19" s="56">
        <f t="shared" si="8"/>
        <v>-3427.3499999999999</v>
      </c>
      <c r="L19" s="57">
        <f t="shared" si="9"/>
        <v>-2868.5999999999999</v>
      </c>
      <c r="M19" s="56">
        <f t="shared" si="10"/>
        <v>-2868.5999999999999</v>
      </c>
      <c r="N19" s="84">
        <f t="shared" si="11"/>
        <v>0</v>
      </c>
      <c r="O19" s="60">
        <f t="shared" si="12"/>
        <v>0.15879833593088469</v>
      </c>
      <c r="P19" s="59" t="str">
        <f t="shared" si="13"/>
        <v/>
      </c>
      <c r="Q19" s="60">
        <f t="shared" si="14"/>
        <v>0.18403686426214588</v>
      </c>
      <c r="R19" s="85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81"/>
      <c r="B20" s="82"/>
      <c r="C20" s="54" t="s">
        <v>54</v>
      </c>
      <c r="D20" s="86" t="s">
        <v>55</v>
      </c>
      <c r="E20" s="57">
        <v>98671.589999999997</v>
      </c>
      <c r="F20" s="56">
        <v>240354.89999999999</v>
      </c>
      <c r="G20" s="57">
        <v>171226.89999999999</v>
      </c>
      <c r="H20" s="56">
        <v>22600</v>
      </c>
      <c r="I20" s="57">
        <v>170192.17000000001</v>
      </c>
      <c r="J20" s="56">
        <v>3211.4700000000003</v>
      </c>
      <c r="K20" s="57">
        <f t="shared" si="8"/>
        <v>71520.580000000016</v>
      </c>
      <c r="L20" s="56">
        <f t="shared" si="9"/>
        <v>-1034.7299999999814</v>
      </c>
      <c r="M20" s="57">
        <f t="shared" si="10"/>
        <v>-70162.729999999981</v>
      </c>
      <c r="N20" s="84">
        <f t="shared" si="11"/>
        <v>-19388.529999999999</v>
      </c>
      <c r="O20" s="59">
        <f t="shared" si="12"/>
        <v>1.7248345749774583</v>
      </c>
      <c r="P20" s="60">
        <f t="shared" si="13"/>
        <v>0.14210044247787612</v>
      </c>
      <c r="Q20" s="59">
        <f t="shared" si="14"/>
        <v>0.993956965873937</v>
      </c>
      <c r="R20" s="85">
        <f t="shared" si="15"/>
        <v>0.70808695807740973</v>
      </c>
      <c r="S20" s="1"/>
      <c r="T20" s="1"/>
      <c r="U20" s="1"/>
      <c r="V20" s="1"/>
      <c r="W20" s="1"/>
      <c r="X20" s="1"/>
      <c r="Y20" s="1"/>
      <c r="Z20" s="1"/>
      <c r="AA20" s="1"/>
    </row>
    <row r="21" s="87" customFormat="1" ht="17.25">
      <c r="A21" s="88"/>
      <c r="B21" s="89"/>
      <c r="C21" s="90"/>
      <c r="D21" s="91" t="s">
        <v>56</v>
      </c>
      <c r="E21" s="92">
        <f>SUM(E18:E20)</f>
        <v>257627.38</v>
      </c>
      <c r="F21" s="93">
        <f>SUM(F18:F20)</f>
        <v>505148.90000000002</v>
      </c>
      <c r="G21" s="92">
        <f>SUM(G18:G20)</f>
        <v>365988.29999999999</v>
      </c>
      <c r="H21" s="93">
        <f>SUM(H18:H20)</f>
        <v>44469.800000000003</v>
      </c>
      <c r="I21" s="92">
        <f>SUM(I18:I20)</f>
        <v>363874.76000000001</v>
      </c>
      <c r="J21" s="93">
        <f>SUM(J18:J20)</f>
        <v>8147.3300000000008</v>
      </c>
      <c r="K21" s="92">
        <f t="shared" si="8"/>
        <v>106247.38</v>
      </c>
      <c r="L21" s="93">
        <f t="shared" si="9"/>
        <v>-2113.539999999979</v>
      </c>
      <c r="M21" s="92">
        <f t="shared" si="10"/>
        <v>-141274.14000000001</v>
      </c>
      <c r="N21" s="93">
        <f t="shared" si="11"/>
        <v>-36322.470000000001</v>
      </c>
      <c r="O21" s="94">
        <f t="shared" si="12"/>
        <v>1.4124071750448264</v>
      </c>
      <c r="P21" s="94">
        <f t="shared" si="13"/>
        <v>0.18321040346482331</v>
      </c>
      <c r="Q21" s="94">
        <f t="shared" si="14"/>
        <v>0.99422511593949869</v>
      </c>
      <c r="R21" s="95">
        <f t="shared" si="15"/>
        <v>0.7203316883398142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</row>
    <row r="22" ht="34.5">
      <c r="A22" s="96">
        <v>951</v>
      </c>
      <c r="B22" s="75" t="s">
        <v>23</v>
      </c>
      <c r="C22" s="97" t="s">
        <v>57</v>
      </c>
      <c r="D22" s="98" t="s">
        <v>58</v>
      </c>
      <c r="E22" s="99">
        <v>86032.289999999994</v>
      </c>
      <c r="F22" s="78">
        <v>104746.7</v>
      </c>
      <c r="G22" s="99">
        <v>74905.600000000006</v>
      </c>
      <c r="H22" s="78">
        <v>9042</v>
      </c>
      <c r="I22" s="99">
        <v>73940.860000000001</v>
      </c>
      <c r="J22" s="78">
        <v>7143.0700000000006</v>
      </c>
      <c r="K22" s="99">
        <f t="shared" si="8"/>
        <v>-12091.429999999993</v>
      </c>
      <c r="L22" s="78">
        <f t="shared" si="9"/>
        <v>-964.74000000000524</v>
      </c>
      <c r="M22" s="99">
        <f t="shared" si="10"/>
        <v>-30805.839999999997</v>
      </c>
      <c r="N22" s="78">
        <f t="shared" si="11"/>
        <v>-1898.9299999999994</v>
      </c>
      <c r="O22" s="100">
        <f t="shared" si="12"/>
        <v>0.85945474658410237</v>
      </c>
      <c r="P22" s="79">
        <f t="shared" si="13"/>
        <v>0.78998783454987842</v>
      </c>
      <c r="Q22" s="100">
        <f t="shared" si="14"/>
        <v>0.98712058911483247</v>
      </c>
      <c r="R22" s="80">
        <f t="shared" si="15"/>
        <v>0.70590157016879773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101"/>
      <c r="B23" s="82"/>
      <c r="C23" s="102" t="s">
        <v>59</v>
      </c>
      <c r="D23" s="83" t="s">
        <v>60</v>
      </c>
      <c r="E23" s="56">
        <v>11400.059999999999</v>
      </c>
      <c r="F23" s="57">
        <v>11046.9</v>
      </c>
      <c r="G23" s="56">
        <v>6711.1000000000004</v>
      </c>
      <c r="H23" s="57">
        <v>428.5</v>
      </c>
      <c r="I23" s="56">
        <v>11105.110000000001</v>
      </c>
      <c r="J23" s="57">
        <v>-563.63</v>
      </c>
      <c r="K23" s="56">
        <f t="shared" si="8"/>
        <v>-294.94999999999891</v>
      </c>
      <c r="L23" s="57">
        <f t="shared" si="9"/>
        <v>4394.0100000000002</v>
      </c>
      <c r="M23" s="56">
        <f t="shared" si="10"/>
        <v>58.210000000000946</v>
      </c>
      <c r="N23" s="57">
        <f t="shared" si="11"/>
        <v>-992.13</v>
      </c>
      <c r="O23" s="59">
        <f t="shared" si="12"/>
        <v>0.97412732915440803</v>
      </c>
      <c r="P23" s="60">
        <f t="shared" si="13"/>
        <v>-1.3153558926487747</v>
      </c>
      <c r="Q23" s="59">
        <f t="shared" si="14"/>
        <v>1.654737673406744</v>
      </c>
      <c r="R23" s="85">
        <f t="shared" si="15"/>
        <v>1.0052693515827971</v>
      </c>
      <c r="S23" s="1"/>
      <c r="T23" s="1"/>
      <c r="U23" s="1"/>
      <c r="V23" s="1"/>
      <c r="W23" s="1"/>
      <c r="X23" s="1"/>
      <c r="Y23" s="1"/>
      <c r="Z23" s="1"/>
      <c r="AA23" s="1"/>
    </row>
    <row r="24" s="87" customFormat="1" ht="17.25">
      <c r="A24" s="103"/>
      <c r="B24" s="89"/>
      <c r="C24" s="104"/>
      <c r="D24" s="105" t="s">
        <v>56</v>
      </c>
      <c r="E24" s="106">
        <f>E22+E23</f>
        <v>97432.349999999991</v>
      </c>
      <c r="F24" s="92">
        <f>F22+F23</f>
        <v>115793.59999999999</v>
      </c>
      <c r="G24" s="106">
        <f>G22+G23</f>
        <v>81616.700000000012</v>
      </c>
      <c r="H24" s="92">
        <f>H22+H23</f>
        <v>9470.5</v>
      </c>
      <c r="I24" s="106">
        <f>I22+I23</f>
        <v>85045.970000000001</v>
      </c>
      <c r="J24" s="92">
        <f>J22+J23</f>
        <v>6579.4400000000005</v>
      </c>
      <c r="K24" s="106">
        <f t="shared" si="8"/>
        <v>-12386.37999999999</v>
      </c>
      <c r="L24" s="92">
        <f t="shared" si="9"/>
        <v>3429.2699999999895</v>
      </c>
      <c r="M24" s="106">
        <f t="shared" si="10"/>
        <v>-30747.62999999999</v>
      </c>
      <c r="N24" s="92">
        <f t="shared" si="11"/>
        <v>-2891.0599999999995</v>
      </c>
      <c r="O24" s="107">
        <f t="shared" si="12"/>
        <v>0.87287199785286929</v>
      </c>
      <c r="P24" s="94">
        <f t="shared" si="13"/>
        <v>0.69472995090016376</v>
      </c>
      <c r="Q24" s="107">
        <f t="shared" si="14"/>
        <v>1.0420167686270088</v>
      </c>
      <c r="R24" s="95">
        <f t="shared" si="15"/>
        <v>0.73446174918130192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</row>
    <row r="25" ht="17.25">
      <c r="A25" s="108" t="s">
        <v>61</v>
      </c>
      <c r="B25" s="75" t="s">
        <v>62</v>
      </c>
      <c r="C25" s="109" t="s">
        <v>63</v>
      </c>
      <c r="D25" s="83" t="s">
        <v>64</v>
      </c>
      <c r="E25" s="110">
        <v>7403.8299999999999</v>
      </c>
      <c r="F25" s="57">
        <v>7680</v>
      </c>
      <c r="G25" s="78">
        <v>7680</v>
      </c>
      <c r="H25" s="57">
        <v>0</v>
      </c>
      <c r="I25" s="78">
        <v>0</v>
      </c>
      <c r="J25" s="57">
        <v>0</v>
      </c>
      <c r="K25" s="78">
        <f t="shared" si="8"/>
        <v>-7403.8299999999999</v>
      </c>
      <c r="L25" s="57">
        <f t="shared" si="9"/>
        <v>-7680</v>
      </c>
      <c r="M25" s="78">
        <f t="shared" si="10"/>
        <v>-7680</v>
      </c>
      <c r="N25" s="57">
        <f t="shared" si="11"/>
        <v>0</v>
      </c>
      <c r="O25" s="79">
        <f t="shared" si="12"/>
        <v>0</v>
      </c>
      <c r="P25" s="60" t="str">
        <f t="shared" si="13"/>
        <v/>
      </c>
      <c r="Q25" s="79">
        <f t="shared" si="14"/>
        <v>0</v>
      </c>
      <c r="R25" s="80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108"/>
      <c r="B26" s="82"/>
      <c r="C26" s="54" t="s">
        <v>65</v>
      </c>
      <c r="D26" s="111" t="s">
        <v>66</v>
      </c>
      <c r="E26" s="57">
        <v>53816.610000000001</v>
      </c>
      <c r="F26" s="56">
        <v>80987</v>
      </c>
      <c r="G26" s="57">
        <v>59600</v>
      </c>
      <c r="H26" s="56">
        <v>6500</v>
      </c>
      <c r="I26" s="57">
        <v>55033.599999999999</v>
      </c>
      <c r="J26" s="56">
        <v>1135.6200000000001</v>
      </c>
      <c r="K26" s="57">
        <f t="shared" si="8"/>
        <v>1216.989999999998</v>
      </c>
      <c r="L26" s="56">
        <f t="shared" si="9"/>
        <v>-4566.4000000000015</v>
      </c>
      <c r="M26" s="57">
        <f t="shared" si="10"/>
        <v>-25953.400000000001</v>
      </c>
      <c r="N26" s="56">
        <f t="shared" si="11"/>
        <v>-5364.3800000000001</v>
      </c>
      <c r="O26" s="60">
        <f t="shared" si="12"/>
        <v>1.0226136503209697</v>
      </c>
      <c r="P26" s="59">
        <f t="shared" si="13"/>
        <v>0.17471076923076925</v>
      </c>
      <c r="Q26" s="60">
        <f t="shared" si="14"/>
        <v>0.92338255033557048</v>
      </c>
      <c r="R26" s="85">
        <f t="shared" si="15"/>
        <v>0.67953622186276808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108"/>
      <c r="B27" s="82"/>
      <c r="C27" s="112" t="s">
        <v>67</v>
      </c>
      <c r="D27" s="113" t="s">
        <v>68</v>
      </c>
      <c r="E27" s="56">
        <v>1121.6800000000001</v>
      </c>
      <c r="F27" s="57">
        <v>557</v>
      </c>
      <c r="G27" s="56">
        <v>417.69999999999999</v>
      </c>
      <c r="H27" s="57">
        <v>46.399999999999999</v>
      </c>
      <c r="I27" s="56">
        <v>912.70000000000005</v>
      </c>
      <c r="J27" s="57">
        <v>51.520000000000003</v>
      </c>
      <c r="K27" s="56">
        <f t="shared" si="8"/>
        <v>-208.98000000000002</v>
      </c>
      <c r="L27" s="57">
        <f t="shared" si="9"/>
        <v>495.00000000000006</v>
      </c>
      <c r="M27" s="56">
        <f t="shared" si="10"/>
        <v>355.70000000000005</v>
      </c>
      <c r="N27" s="57">
        <f t="shared" si="11"/>
        <v>5.1200000000000045</v>
      </c>
      <c r="O27" s="59">
        <f t="shared" si="12"/>
        <v>0.81369017901718854</v>
      </c>
      <c r="P27" s="60">
        <f t="shared" si="13"/>
        <v>1.1103448275862069</v>
      </c>
      <c r="Q27" s="59">
        <f t="shared" si="14"/>
        <v>2.1850610485994735</v>
      </c>
      <c r="R27" s="85">
        <f t="shared" si="15"/>
        <v>1.6385996409335728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108"/>
      <c r="B28" s="82"/>
      <c r="C28" s="114" t="s">
        <v>69</v>
      </c>
      <c r="D28" s="115" t="s">
        <v>70</v>
      </c>
      <c r="E28" s="57">
        <v>0</v>
      </c>
      <c r="F28" s="56">
        <v>13867.5</v>
      </c>
      <c r="G28" s="57">
        <v>3000</v>
      </c>
      <c r="H28" s="56">
        <v>3000</v>
      </c>
      <c r="I28" s="57">
        <v>0</v>
      </c>
      <c r="J28" s="56">
        <v>0</v>
      </c>
      <c r="K28" s="57">
        <f t="shared" si="8"/>
        <v>0</v>
      </c>
      <c r="L28" s="56">
        <f t="shared" si="9"/>
        <v>-3000</v>
      </c>
      <c r="M28" s="57">
        <f t="shared" si="10"/>
        <v>-13867.5</v>
      </c>
      <c r="N28" s="56">
        <f t="shared" si="11"/>
        <v>-3000</v>
      </c>
      <c r="O28" s="60" t="str">
        <f t="shared" si="12"/>
        <v/>
      </c>
      <c r="P28" s="59">
        <f t="shared" si="13"/>
        <v>0</v>
      </c>
      <c r="Q28" s="60">
        <f t="shared" si="14"/>
        <v>0</v>
      </c>
      <c r="R28" s="85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108"/>
      <c r="B29" s="82"/>
      <c r="C29" s="112" t="s">
        <v>71</v>
      </c>
      <c r="D29" s="113" t="s">
        <v>72</v>
      </c>
      <c r="E29" s="56">
        <f>E30+E32+E31</f>
        <v>296263.46000000002</v>
      </c>
      <c r="F29" s="57">
        <f>F30+F32+F31</f>
        <v>84753.799999999988</v>
      </c>
      <c r="G29" s="56">
        <f>G30+G32+G31</f>
        <v>64864.300000000003</v>
      </c>
      <c r="H29" s="57">
        <f>H30+H32+H31</f>
        <v>8203.1000000000004</v>
      </c>
      <c r="I29" s="56">
        <f>I30+I32+I31</f>
        <v>83025.209999999992</v>
      </c>
      <c r="J29" s="57">
        <f>J30+J32+J31</f>
        <v>822.41000000000008</v>
      </c>
      <c r="K29" s="56">
        <f t="shared" si="8"/>
        <v>-213238.25000000003</v>
      </c>
      <c r="L29" s="57">
        <f t="shared" si="9"/>
        <v>18160.909999999989</v>
      </c>
      <c r="M29" s="56">
        <f t="shared" si="10"/>
        <v>-1728.5899999999965</v>
      </c>
      <c r="N29" s="57">
        <f t="shared" si="11"/>
        <v>-7380.6900000000005</v>
      </c>
      <c r="O29" s="59">
        <f t="shared" si="12"/>
        <v>0.28024114077382334</v>
      </c>
      <c r="P29" s="60">
        <f t="shared" si="13"/>
        <v>0.10025600078019285</v>
      </c>
      <c r="Q29" s="59">
        <f t="shared" si="14"/>
        <v>1.2799831340197918</v>
      </c>
      <c r="R29" s="85">
        <f t="shared" si="15"/>
        <v>0.97960457230236286</v>
      </c>
      <c r="S29" s="1"/>
      <c r="T29" s="1"/>
      <c r="U29" s="1"/>
      <c r="V29" s="1"/>
      <c r="W29" s="1"/>
      <c r="X29" s="1"/>
      <c r="Y29" s="1"/>
      <c r="Z29" s="1"/>
      <c r="AA29" s="1"/>
    </row>
    <row r="30" s="116" customFormat="1" ht="17.25" customHeight="1">
      <c r="A30" s="117"/>
      <c r="B30" s="118"/>
      <c r="C30" s="119" t="s">
        <v>73</v>
      </c>
      <c r="D30" s="120" t="s">
        <v>74</v>
      </c>
      <c r="E30" s="121">
        <v>274282.89000000001</v>
      </c>
      <c r="F30" s="122">
        <v>45675.099999999999</v>
      </c>
      <c r="G30" s="121">
        <v>36523.400000000001</v>
      </c>
      <c r="H30" s="122">
        <v>4264.6000000000004</v>
      </c>
      <c r="I30" s="121">
        <v>59048.559999999998</v>
      </c>
      <c r="J30" s="122">
        <v>0</v>
      </c>
      <c r="K30" s="121">
        <f t="shared" si="8"/>
        <v>-215234.33000000002</v>
      </c>
      <c r="L30" s="122">
        <f t="shared" si="9"/>
        <v>22525.159999999996</v>
      </c>
      <c r="M30" s="121">
        <f t="shared" si="10"/>
        <v>13373.459999999999</v>
      </c>
      <c r="N30" s="122">
        <f t="shared" si="11"/>
        <v>-4264.6000000000004</v>
      </c>
      <c r="O30" s="123">
        <f t="shared" si="12"/>
        <v>0.21528342507985093</v>
      </c>
      <c r="P30" s="124">
        <f t="shared" si="13"/>
        <v>0</v>
      </c>
      <c r="Q30" s="123">
        <f t="shared" si="14"/>
        <v>1.6167322866983904</v>
      </c>
      <c r="R30" s="125">
        <f t="shared" si="15"/>
        <v>1.292795418072429</v>
      </c>
      <c r="S30" s="116"/>
      <c r="T30" s="116"/>
      <c r="U30" s="116"/>
      <c r="V30" s="116"/>
      <c r="W30" s="116"/>
      <c r="X30" s="116"/>
      <c r="Y30" s="116"/>
      <c r="Z30" s="116"/>
      <c r="AA30" s="116"/>
    </row>
    <row r="31" s="116" customFormat="1" ht="16.5" customHeight="1">
      <c r="A31" s="117"/>
      <c r="B31" s="118"/>
      <c r="C31" s="126" t="s">
        <v>75</v>
      </c>
      <c r="D31" s="127" t="s">
        <v>76</v>
      </c>
      <c r="E31" s="122">
        <v>0</v>
      </c>
      <c r="F31" s="121">
        <v>481</v>
      </c>
      <c r="G31" s="122">
        <v>363</v>
      </c>
      <c r="H31" s="121">
        <v>0</v>
      </c>
      <c r="I31" s="122">
        <v>0</v>
      </c>
      <c r="J31" s="121">
        <v>0</v>
      </c>
      <c r="K31" s="122">
        <f t="shared" si="8"/>
        <v>0</v>
      </c>
      <c r="L31" s="121">
        <f t="shared" si="9"/>
        <v>-363</v>
      </c>
      <c r="M31" s="122">
        <f t="shared" si="10"/>
        <v>-481</v>
      </c>
      <c r="N31" s="121">
        <f t="shared" si="11"/>
        <v>0</v>
      </c>
      <c r="O31" s="124" t="str">
        <f t="shared" si="12"/>
        <v/>
      </c>
      <c r="P31" s="123" t="str">
        <f t="shared" si="13"/>
        <v/>
      </c>
      <c r="Q31" s="124">
        <f t="shared" si="14"/>
        <v>0</v>
      </c>
      <c r="R31" s="125">
        <f t="shared" si="15"/>
        <v>0</v>
      </c>
      <c r="S31" s="116"/>
      <c r="T31" s="116"/>
      <c r="U31" s="116"/>
      <c r="V31" s="116"/>
      <c r="W31" s="116"/>
      <c r="X31" s="116"/>
      <c r="Y31" s="116"/>
      <c r="Z31" s="116"/>
      <c r="AA31" s="116"/>
    </row>
    <row r="32" s="116" customFormat="1" ht="17.25" customHeight="1">
      <c r="A32" s="117"/>
      <c r="B32" s="118"/>
      <c r="C32" s="119" t="s">
        <v>77</v>
      </c>
      <c r="D32" s="120" t="s">
        <v>78</v>
      </c>
      <c r="E32" s="121">
        <v>21980.57</v>
      </c>
      <c r="F32" s="122">
        <v>38597.699999999997</v>
      </c>
      <c r="G32" s="121">
        <v>27977.900000000001</v>
      </c>
      <c r="H32" s="122">
        <v>3938.5</v>
      </c>
      <c r="I32" s="121">
        <v>23976.650000000001</v>
      </c>
      <c r="J32" s="122">
        <v>822.41000000000008</v>
      </c>
      <c r="K32" s="121">
        <f t="shared" si="8"/>
        <v>1996.0800000000017</v>
      </c>
      <c r="L32" s="122">
        <f t="shared" si="9"/>
        <v>-4001.25</v>
      </c>
      <c r="M32" s="121">
        <f t="shared" si="10"/>
        <v>-14621.049999999996</v>
      </c>
      <c r="N32" s="122">
        <f t="shared" si="11"/>
        <v>-3116.0900000000001</v>
      </c>
      <c r="O32" s="123">
        <f t="shared" si="12"/>
        <v>1.090811111813752</v>
      </c>
      <c r="P32" s="124">
        <f t="shared" si="13"/>
        <v>0.20881299987304813</v>
      </c>
      <c r="Q32" s="123">
        <f t="shared" si="14"/>
        <v>0.85698533485358086</v>
      </c>
      <c r="R32" s="125">
        <f t="shared" si="15"/>
        <v>0.62119374988665133</v>
      </c>
      <c r="S32" s="116"/>
      <c r="T32" s="116"/>
      <c r="U32" s="116"/>
      <c r="V32" s="116"/>
      <c r="W32" s="116"/>
      <c r="X32" s="116"/>
      <c r="Y32" s="116"/>
      <c r="Z32" s="116"/>
      <c r="AA32" s="116"/>
    </row>
    <row r="33" s="87" customFormat="1" ht="17.25">
      <c r="A33" s="117"/>
      <c r="B33" s="128"/>
      <c r="C33" s="90"/>
      <c r="D33" s="91" t="s">
        <v>56</v>
      </c>
      <c r="E33" s="92">
        <f>SUM(E25:E29)</f>
        <v>358605.58000000002</v>
      </c>
      <c r="F33" s="93">
        <f>SUM(F25:F29)</f>
        <v>187845.29999999999</v>
      </c>
      <c r="G33" s="92">
        <f>SUM(G25:G29)</f>
        <v>135562</v>
      </c>
      <c r="H33" s="93">
        <f>SUM(H25:H29)</f>
        <v>17749.5</v>
      </c>
      <c r="I33" s="92">
        <f>SUM(I25:I29)</f>
        <v>138971.50999999998</v>
      </c>
      <c r="J33" s="93">
        <f>SUM(J25:J29)</f>
        <v>2009.5500000000002</v>
      </c>
      <c r="K33" s="92">
        <f t="shared" si="8"/>
        <v>-219634.07000000004</v>
      </c>
      <c r="L33" s="93">
        <f t="shared" si="9"/>
        <v>3409.5099999999802</v>
      </c>
      <c r="M33" s="92">
        <f t="shared" si="10"/>
        <v>-48873.790000000008</v>
      </c>
      <c r="N33" s="93">
        <f t="shared" si="11"/>
        <v>-15739.950000000001</v>
      </c>
      <c r="O33" s="94">
        <f t="shared" si="12"/>
        <v>0.38753303838718844</v>
      </c>
      <c r="P33" s="129">
        <f t="shared" si="13"/>
        <v>0.11321727372602046</v>
      </c>
      <c r="Q33" s="94">
        <f t="shared" si="14"/>
        <v>1.0251509272509993</v>
      </c>
      <c r="R33" s="95">
        <f t="shared" si="15"/>
        <v>0.73981893611391925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</row>
    <row r="34" ht="19.5" customHeight="1">
      <c r="A34" s="108" t="s">
        <v>79</v>
      </c>
      <c r="B34" s="130" t="s">
        <v>39</v>
      </c>
      <c r="C34" s="114" t="s">
        <v>80</v>
      </c>
      <c r="D34" s="98" t="s">
        <v>81</v>
      </c>
      <c r="E34" s="57">
        <v>202357.69</v>
      </c>
      <c r="F34" s="78">
        <v>293156.20000000001</v>
      </c>
      <c r="G34" s="57">
        <v>231700</v>
      </c>
      <c r="H34" s="78">
        <v>62900</v>
      </c>
      <c r="I34" s="57">
        <v>186373.81999999998</v>
      </c>
      <c r="J34" s="78">
        <v>17183.509999999998</v>
      </c>
      <c r="K34" s="57">
        <f t="shared" si="8"/>
        <v>-15983.870000000024</v>
      </c>
      <c r="L34" s="78">
        <f t="shared" si="9"/>
        <v>-45326.180000000022</v>
      </c>
      <c r="M34" s="57">
        <f t="shared" si="10"/>
        <v>-106782.38000000003</v>
      </c>
      <c r="N34" s="78">
        <f t="shared" si="11"/>
        <v>-45716.490000000005</v>
      </c>
      <c r="O34" s="60">
        <f t="shared" si="12"/>
        <v>0.9210117984643923</v>
      </c>
      <c r="P34" s="79">
        <f t="shared" si="13"/>
        <v>0.27318775834658188</v>
      </c>
      <c r="Q34" s="60">
        <f t="shared" si="14"/>
        <v>0.80437557186016395</v>
      </c>
      <c r="R34" s="80">
        <f t="shared" si="15"/>
        <v>0.635749201279045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81"/>
      <c r="B35" s="131"/>
      <c r="C35" s="62" t="s">
        <v>82</v>
      </c>
      <c r="D35" s="113" t="s">
        <v>83</v>
      </c>
      <c r="E35" s="56">
        <v>34705.75</v>
      </c>
      <c r="F35" s="57">
        <v>100194.10000000001</v>
      </c>
      <c r="G35" s="56">
        <v>98542</v>
      </c>
      <c r="H35" s="57">
        <v>16650</v>
      </c>
      <c r="I35" s="56">
        <v>150736.68000000002</v>
      </c>
      <c r="J35" s="57">
        <v>11611.6</v>
      </c>
      <c r="K35" s="56">
        <f t="shared" si="8"/>
        <v>116030.93000000002</v>
      </c>
      <c r="L35" s="57">
        <f t="shared" si="9"/>
        <v>52194.680000000022</v>
      </c>
      <c r="M35" s="56">
        <f t="shared" si="10"/>
        <v>50542.580000000016</v>
      </c>
      <c r="N35" s="57">
        <f t="shared" si="11"/>
        <v>-5038.3999999999996</v>
      </c>
      <c r="O35" s="59">
        <f t="shared" si="12"/>
        <v>4.3432768345303021</v>
      </c>
      <c r="P35" s="60">
        <f t="shared" si="13"/>
        <v>0.69739339339339346</v>
      </c>
      <c r="Q35" s="59">
        <f t="shared" si="14"/>
        <v>1.529669379553896</v>
      </c>
      <c r="R35" s="85">
        <f t="shared" si="15"/>
        <v>1.5044466690154412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81"/>
      <c r="B36" s="131"/>
      <c r="C36" s="54" t="s">
        <v>84</v>
      </c>
      <c r="D36" s="86" t="s">
        <v>85</v>
      </c>
      <c r="E36" s="57">
        <v>26645.099999999999</v>
      </c>
      <c r="F36" s="56">
        <v>53573.900000000001</v>
      </c>
      <c r="G36" s="57">
        <v>42931</v>
      </c>
      <c r="H36" s="56">
        <v>10524</v>
      </c>
      <c r="I36" s="57">
        <v>41446.519999999997</v>
      </c>
      <c r="J36" s="56">
        <v>2529.8299999999999</v>
      </c>
      <c r="K36" s="57">
        <f t="shared" si="8"/>
        <v>14801.419999999998</v>
      </c>
      <c r="L36" s="56">
        <f t="shared" si="9"/>
        <v>-1484.4800000000032</v>
      </c>
      <c r="M36" s="57">
        <f t="shared" si="10"/>
        <v>-12127.380000000005</v>
      </c>
      <c r="N36" s="56">
        <f t="shared" si="11"/>
        <v>-7994.1700000000001</v>
      </c>
      <c r="O36" s="60">
        <f t="shared" si="12"/>
        <v>1.5555025126571114</v>
      </c>
      <c r="P36" s="59">
        <f t="shared" si="13"/>
        <v>0.24038673508171798</v>
      </c>
      <c r="Q36" s="60">
        <f t="shared" si="14"/>
        <v>0.96542172323029973</v>
      </c>
      <c r="R36" s="85">
        <f t="shared" si="15"/>
        <v>0.77363268307888722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81"/>
      <c r="B37" s="131"/>
      <c r="C37" s="62" t="s">
        <v>86</v>
      </c>
      <c r="D37" s="113" t="s">
        <v>87</v>
      </c>
      <c r="E37" s="56">
        <v>408112.03000000003</v>
      </c>
      <c r="F37" s="57">
        <v>115809.2</v>
      </c>
      <c r="G37" s="56">
        <v>40536.400000000001</v>
      </c>
      <c r="H37" s="57">
        <v>5278.6999999999998</v>
      </c>
      <c r="I37" s="56">
        <v>10778.75</v>
      </c>
      <c r="J37" s="57">
        <v>0</v>
      </c>
      <c r="K37" s="56">
        <f t="shared" si="8"/>
        <v>-397333.28000000003</v>
      </c>
      <c r="L37" s="57">
        <f t="shared" si="9"/>
        <v>-29757.650000000001</v>
      </c>
      <c r="M37" s="56">
        <f t="shared" si="10"/>
        <v>-105030.45</v>
      </c>
      <c r="N37" s="57">
        <f t="shared" si="11"/>
        <v>-5278.6999999999998</v>
      </c>
      <c r="O37" s="59">
        <f t="shared" si="12"/>
        <v>0.026411252812126119</v>
      </c>
      <c r="P37" s="60">
        <f t="shared" si="13"/>
        <v>0</v>
      </c>
      <c r="Q37" s="59">
        <f t="shared" si="14"/>
        <v>0.26590299089213643</v>
      </c>
      <c r="R37" s="85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81"/>
      <c r="B38" s="131"/>
      <c r="C38" s="54" t="s">
        <v>88</v>
      </c>
      <c r="D38" s="86" t="s">
        <v>89</v>
      </c>
      <c r="E38" s="57">
        <v>3174.1900000000001</v>
      </c>
      <c r="F38" s="56">
        <v>3436.3000000000002</v>
      </c>
      <c r="G38" s="57">
        <v>2473</v>
      </c>
      <c r="H38" s="56">
        <v>1626</v>
      </c>
      <c r="I38" s="57">
        <v>2483.1100000000001</v>
      </c>
      <c r="J38" s="56">
        <v>0</v>
      </c>
      <c r="K38" s="57">
        <f t="shared" si="8"/>
        <v>-691.07999999999993</v>
      </c>
      <c r="L38" s="56">
        <f t="shared" si="9"/>
        <v>10.110000000000127</v>
      </c>
      <c r="M38" s="57">
        <f t="shared" si="10"/>
        <v>-953.19000000000005</v>
      </c>
      <c r="N38" s="56">
        <f t="shared" si="11"/>
        <v>-1626</v>
      </c>
      <c r="O38" s="60">
        <f t="shared" si="12"/>
        <v>0.78228146393253084</v>
      </c>
      <c r="P38" s="59">
        <f t="shared" si="13"/>
        <v>0</v>
      </c>
      <c r="Q38" s="60">
        <f t="shared" si="14"/>
        <v>1.0040881520420541</v>
      </c>
      <c r="R38" s="85">
        <f t="shared" si="15"/>
        <v>0.72261152984314525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81"/>
      <c r="B39" s="131"/>
      <c r="C39" s="62" t="s">
        <v>90</v>
      </c>
      <c r="D39" s="83" t="s">
        <v>91</v>
      </c>
      <c r="E39" s="56">
        <v>172.56</v>
      </c>
      <c r="F39" s="57">
        <v>0</v>
      </c>
      <c r="G39" s="56">
        <v>0</v>
      </c>
      <c r="H39" s="57">
        <v>0</v>
      </c>
      <c r="I39" s="56">
        <v>531.54000000000008</v>
      </c>
      <c r="J39" s="57">
        <v>3.2000000000000002</v>
      </c>
      <c r="K39" s="56">
        <f t="shared" si="8"/>
        <v>358.98000000000008</v>
      </c>
      <c r="L39" s="57">
        <f t="shared" si="9"/>
        <v>531.54000000000008</v>
      </c>
      <c r="M39" s="56">
        <f t="shared" si="10"/>
        <v>531.54000000000008</v>
      </c>
      <c r="N39" s="57">
        <f t="shared" si="11"/>
        <v>3.2000000000000002</v>
      </c>
      <c r="O39" s="59">
        <f t="shared" si="12"/>
        <v>3.0803198887343535</v>
      </c>
      <c r="P39" s="60" t="str">
        <f t="shared" si="13"/>
        <v/>
      </c>
      <c r="Q39" s="59" t="str">
        <f t="shared" si="14"/>
        <v/>
      </c>
      <c r="R39" s="85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81"/>
      <c r="B40" s="131"/>
      <c r="C40" s="114" t="s">
        <v>92</v>
      </c>
      <c r="D40" s="115" t="s">
        <v>93</v>
      </c>
      <c r="E40" s="57">
        <v>172405.78</v>
      </c>
      <c r="F40" s="56">
        <v>202788.70000000001</v>
      </c>
      <c r="G40" s="57">
        <v>145130</v>
      </c>
      <c r="H40" s="56">
        <v>19000</v>
      </c>
      <c r="I40" s="57">
        <v>94689.399999999994</v>
      </c>
      <c r="J40" s="56">
        <v>31.559999999999999</v>
      </c>
      <c r="K40" s="57">
        <f t="shared" si="8"/>
        <v>-77716.380000000005</v>
      </c>
      <c r="L40" s="56">
        <f t="shared" si="9"/>
        <v>-50440.600000000006</v>
      </c>
      <c r="M40" s="57">
        <f t="shared" si="10"/>
        <v>-108099.30000000002</v>
      </c>
      <c r="N40" s="56">
        <f t="shared" si="11"/>
        <v>-18968.439999999999</v>
      </c>
      <c r="O40" s="60">
        <f t="shared" si="12"/>
        <v>0.54922404573674966</v>
      </c>
      <c r="P40" s="59">
        <f t="shared" si="13"/>
        <v>0.0016610526315789472</v>
      </c>
      <c r="Q40" s="60">
        <f t="shared" si="14"/>
        <v>0.65244539378488253</v>
      </c>
      <c r="R40" s="85">
        <f t="shared" si="15"/>
        <v>0.46693627406260796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81"/>
      <c r="B41" s="131"/>
      <c r="C41" s="112" t="s">
        <v>94</v>
      </c>
      <c r="D41" s="113" t="s">
        <v>95</v>
      </c>
      <c r="E41" s="56">
        <v>806.94000000000005</v>
      </c>
      <c r="F41" s="57">
        <v>0</v>
      </c>
      <c r="G41" s="56">
        <v>0</v>
      </c>
      <c r="H41" s="57">
        <v>0</v>
      </c>
      <c r="I41" s="56">
        <v>12263.459999999999</v>
      </c>
      <c r="J41" s="57">
        <v>0</v>
      </c>
      <c r="K41" s="56">
        <f t="shared" si="8"/>
        <v>11456.519999999999</v>
      </c>
      <c r="L41" s="57">
        <f t="shared" si="9"/>
        <v>12263.459999999999</v>
      </c>
      <c r="M41" s="56">
        <f t="shared" si="10"/>
        <v>12263.459999999999</v>
      </c>
      <c r="N41" s="57">
        <f t="shared" si="11"/>
        <v>0</v>
      </c>
      <c r="O41" s="59">
        <f t="shared" si="12"/>
        <v>15.197486801992712</v>
      </c>
      <c r="P41" s="60" t="str">
        <f t="shared" si="13"/>
        <v/>
      </c>
      <c r="Q41" s="59" t="str">
        <f t="shared" si="14"/>
        <v/>
      </c>
      <c r="R41" s="85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81"/>
      <c r="B42" s="131"/>
      <c r="C42" s="114" t="s">
        <v>96</v>
      </c>
      <c r="D42" s="115" t="s">
        <v>97</v>
      </c>
      <c r="E42" s="57">
        <v>93352</v>
      </c>
      <c r="F42" s="56">
        <v>96901.899999999994</v>
      </c>
      <c r="G42" s="57">
        <v>64900</v>
      </c>
      <c r="H42" s="56">
        <v>9700</v>
      </c>
      <c r="I42" s="57">
        <v>57482.340000000004</v>
      </c>
      <c r="J42" s="56">
        <v>3088.6199999999999</v>
      </c>
      <c r="K42" s="57">
        <f t="shared" si="8"/>
        <v>-35869.659999999996</v>
      </c>
      <c r="L42" s="56">
        <f t="shared" si="9"/>
        <v>-7417.6599999999962</v>
      </c>
      <c r="M42" s="57">
        <f t="shared" si="10"/>
        <v>-39419.55999999999</v>
      </c>
      <c r="N42" s="56">
        <f t="shared" si="11"/>
        <v>-6611.3800000000001</v>
      </c>
      <c r="O42" s="60">
        <f t="shared" si="12"/>
        <v>0.61575906247321965</v>
      </c>
      <c r="P42" s="59">
        <f t="shared" si="13"/>
        <v>0.31841443298969069</v>
      </c>
      <c r="Q42" s="60">
        <f t="shared" si="14"/>
        <v>0.88570631741140227</v>
      </c>
      <c r="R42" s="85">
        <f t="shared" si="15"/>
        <v>0.59320137169653031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81"/>
      <c r="B43" s="131"/>
      <c r="C43" s="112" t="s">
        <v>98</v>
      </c>
      <c r="D43" s="113" t="s">
        <v>99</v>
      </c>
      <c r="E43" s="56">
        <v>127.01000000000001</v>
      </c>
      <c r="F43" s="57">
        <v>0</v>
      </c>
      <c r="G43" s="56">
        <v>0</v>
      </c>
      <c r="H43" s="57">
        <v>0</v>
      </c>
      <c r="I43" s="56">
        <v>4539.1700000000001</v>
      </c>
      <c r="J43" s="57">
        <v>0</v>
      </c>
      <c r="K43" s="56">
        <f t="shared" si="8"/>
        <v>4412.1599999999999</v>
      </c>
      <c r="L43" s="57">
        <f t="shared" si="9"/>
        <v>4539.1700000000001</v>
      </c>
      <c r="M43" s="56">
        <f t="shared" si="10"/>
        <v>4539.1700000000001</v>
      </c>
      <c r="N43" s="57">
        <f t="shared" si="11"/>
        <v>0</v>
      </c>
      <c r="O43" s="59">
        <f t="shared" si="12"/>
        <v>35.738681993543814</v>
      </c>
      <c r="P43" s="60" t="str">
        <f t="shared" si="13"/>
        <v/>
      </c>
      <c r="Q43" s="59" t="str">
        <f t="shared" si="14"/>
        <v/>
      </c>
      <c r="R43" s="85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81"/>
      <c r="B44" s="131"/>
      <c r="C44" s="54" t="s">
        <v>54</v>
      </c>
      <c r="D44" s="86" t="s">
        <v>55</v>
      </c>
      <c r="E44" s="57">
        <v>10810.84</v>
      </c>
      <c r="F44" s="56">
        <v>12978</v>
      </c>
      <c r="G44" s="57">
        <v>9906</v>
      </c>
      <c r="H44" s="56">
        <v>3302</v>
      </c>
      <c r="I44" s="57">
        <v>6333.3199999999997</v>
      </c>
      <c r="J44" s="56">
        <v>597.88999999999999</v>
      </c>
      <c r="K44" s="57">
        <f t="shared" si="8"/>
        <v>-4477.5200000000004</v>
      </c>
      <c r="L44" s="56">
        <f t="shared" si="9"/>
        <v>-3572.6800000000003</v>
      </c>
      <c r="M44" s="57">
        <f t="shared" si="10"/>
        <v>-6644.6800000000003</v>
      </c>
      <c r="N44" s="56">
        <f t="shared" si="11"/>
        <v>-2704.1100000000001</v>
      </c>
      <c r="O44" s="60">
        <f t="shared" si="12"/>
        <v>0.58583051825760069</v>
      </c>
      <c r="P44" s="59">
        <f t="shared" si="13"/>
        <v>0.18106904906117505</v>
      </c>
      <c r="Q44" s="60">
        <f t="shared" si="14"/>
        <v>0.6393418130426004</v>
      </c>
      <c r="R44" s="85">
        <f t="shared" si="15"/>
        <v>0.48800431499460623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81"/>
      <c r="B45" s="131"/>
      <c r="C45" s="62" t="s">
        <v>100</v>
      </c>
      <c r="D45" s="83" t="s">
        <v>101</v>
      </c>
      <c r="E45" s="56">
        <v>47586.739999999998</v>
      </c>
      <c r="F45" s="57">
        <v>68465.100000000006</v>
      </c>
      <c r="G45" s="56">
        <v>48540</v>
      </c>
      <c r="H45" s="57">
        <v>5112</v>
      </c>
      <c r="I45" s="56">
        <v>47943.75</v>
      </c>
      <c r="J45" s="57">
        <v>1387</v>
      </c>
      <c r="K45" s="56">
        <f t="shared" si="8"/>
        <v>357.01000000000204</v>
      </c>
      <c r="L45" s="57">
        <f t="shared" si="9"/>
        <v>-596.25</v>
      </c>
      <c r="M45" s="56">
        <f t="shared" si="10"/>
        <v>-20521.350000000006</v>
      </c>
      <c r="N45" s="57">
        <f t="shared" si="11"/>
        <v>-3725</v>
      </c>
      <c r="O45" s="59">
        <f t="shared" si="12"/>
        <v>1.007502300010465</v>
      </c>
      <c r="P45" s="60">
        <f t="shared" si="13"/>
        <v>0.27132237871674492</v>
      </c>
      <c r="Q45" s="59">
        <f t="shared" si="14"/>
        <v>0.98771631644004942</v>
      </c>
      <c r="R45" s="85">
        <f t="shared" si="15"/>
        <v>0.70026553674791969</v>
      </c>
      <c r="S45" s="1"/>
      <c r="T45" s="1"/>
      <c r="U45" s="1"/>
      <c r="V45" s="1"/>
      <c r="W45" s="1"/>
      <c r="X45" s="1"/>
      <c r="Y45" s="1"/>
      <c r="Z45" s="1"/>
      <c r="AA45" s="1"/>
    </row>
    <row r="46" s="132" customFormat="1" ht="17.25">
      <c r="A46" s="88"/>
      <c r="B46" s="133"/>
      <c r="C46" s="134"/>
      <c r="D46" s="105" t="s">
        <v>56</v>
      </c>
      <c r="E46" s="135">
        <f>SUM(E34:E45)</f>
        <v>1000256.63</v>
      </c>
      <c r="F46" s="136">
        <f>SUM(F34:F45)</f>
        <v>947303.40000000014</v>
      </c>
      <c r="G46" s="135">
        <f>SUM(G34:G45)</f>
        <v>684658.40000000002</v>
      </c>
      <c r="H46" s="136">
        <f>SUM(H34:H45)</f>
        <v>134092.70000000001</v>
      </c>
      <c r="I46" s="135">
        <f>SUM(I34:I45)</f>
        <v>615601.85999999999</v>
      </c>
      <c r="J46" s="136">
        <f>SUM(J34:J45)</f>
        <v>36433.210000000006</v>
      </c>
      <c r="K46" s="135">
        <f>SUM(K34:K45)</f>
        <v>-384654.77000000008</v>
      </c>
      <c r="L46" s="136">
        <f t="shared" si="9"/>
        <v>-69056.540000000037</v>
      </c>
      <c r="M46" s="135">
        <f>SUM(M34:M45)</f>
        <v>-331701.54000000004</v>
      </c>
      <c r="N46" s="136">
        <f>SUM(N34:N45)</f>
        <v>-97659.49000000002</v>
      </c>
      <c r="O46" s="129">
        <f t="shared" si="12"/>
        <v>0.61544391862716274</v>
      </c>
      <c r="P46" s="94">
        <f t="shared" si="13"/>
        <v>0.27170166608622248</v>
      </c>
      <c r="Q46" s="129">
        <f t="shared" si="14"/>
        <v>0.89913723398412981</v>
      </c>
      <c r="R46" s="137">
        <f t="shared" si="15"/>
        <v>0.64984656446920797</v>
      </c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</row>
    <row r="47" ht="17.25">
      <c r="A47" s="74" t="s">
        <v>102</v>
      </c>
      <c r="B47" s="75" t="s">
        <v>103</v>
      </c>
      <c r="C47" s="109" t="s">
        <v>104</v>
      </c>
      <c r="D47" s="83" t="s">
        <v>105</v>
      </c>
      <c r="E47" s="56">
        <v>370118.59999999998</v>
      </c>
      <c r="F47" s="57">
        <v>653882.09999999998</v>
      </c>
      <c r="G47" s="78">
        <v>464220.90000000002</v>
      </c>
      <c r="H47" s="57">
        <v>60131.300000000003</v>
      </c>
      <c r="I47" s="78">
        <v>384472.15999999997</v>
      </c>
      <c r="J47" s="57">
        <v>47.289999999999999</v>
      </c>
      <c r="K47" s="78">
        <f t="shared" ref="K47:K78" si="16">I47-E47</f>
        <v>14353.559999999998</v>
      </c>
      <c r="L47" s="57">
        <f t="shared" si="9"/>
        <v>-79748.740000000049</v>
      </c>
      <c r="M47" s="78">
        <f t="shared" ref="M47:M78" si="17">I47-F47</f>
        <v>-269409.94</v>
      </c>
      <c r="N47" s="57">
        <f t="shared" ref="N47:N78" si="18">J47-H47</f>
        <v>-60084.010000000002</v>
      </c>
      <c r="O47" s="79">
        <f t="shared" si="12"/>
        <v>1.0387809745308665</v>
      </c>
      <c r="P47" s="60">
        <f t="shared" si="13"/>
        <v>0.00078644566141094564</v>
      </c>
      <c r="Q47" s="79">
        <f t="shared" si="14"/>
        <v>0.82820950112327985</v>
      </c>
      <c r="R47" s="80">
        <f t="shared" si="15"/>
        <v>0.58798391942522965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81"/>
      <c r="B48" s="82"/>
      <c r="C48" s="54" t="s">
        <v>106</v>
      </c>
      <c r="D48" s="86" t="s">
        <v>107</v>
      </c>
      <c r="E48" s="57">
        <v>267632.14000000001</v>
      </c>
      <c r="F48" s="56">
        <v>423200.79999999999</v>
      </c>
      <c r="G48" s="57">
        <v>316258</v>
      </c>
      <c r="H48" s="56">
        <v>34854.400000000001</v>
      </c>
      <c r="I48" s="57">
        <v>309554.96000000002</v>
      </c>
      <c r="J48" s="56">
        <v>0</v>
      </c>
      <c r="K48" s="57">
        <f t="shared" si="16"/>
        <v>41922.820000000007</v>
      </c>
      <c r="L48" s="56">
        <f t="shared" si="9"/>
        <v>-6703.039999999979</v>
      </c>
      <c r="M48" s="57">
        <f t="shared" si="17"/>
        <v>-113645.83999999997</v>
      </c>
      <c r="N48" s="56">
        <f t="shared" si="18"/>
        <v>-34854.400000000001</v>
      </c>
      <c r="O48" s="60">
        <f t="shared" si="12"/>
        <v>1.1566434434967341</v>
      </c>
      <c r="P48" s="59">
        <f t="shared" si="13"/>
        <v>0</v>
      </c>
      <c r="Q48" s="60">
        <f t="shared" si="14"/>
        <v>0.97880515275502922</v>
      </c>
      <c r="R48" s="85">
        <f t="shared" si="15"/>
        <v>0.73146118816410566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81"/>
      <c r="B49" s="82"/>
      <c r="C49" s="62" t="s">
        <v>108</v>
      </c>
      <c r="D49" s="83" t="s">
        <v>109</v>
      </c>
      <c r="E49" s="56">
        <v>2724822.2400000002</v>
      </c>
      <c r="F49" s="57">
        <v>4515290.5999999996</v>
      </c>
      <c r="G49" s="56">
        <v>3297279.5</v>
      </c>
      <c r="H49" s="56">
        <v>401587.59999999998</v>
      </c>
      <c r="I49" s="56">
        <v>2775709.3300000001</v>
      </c>
      <c r="J49" s="57">
        <v>39150.290000000001</v>
      </c>
      <c r="K49" s="56">
        <f t="shared" si="16"/>
        <v>50887.089999999851</v>
      </c>
      <c r="L49" s="57">
        <f t="shared" si="9"/>
        <v>-521570.16999999993</v>
      </c>
      <c r="M49" s="56">
        <f t="shared" si="17"/>
        <v>-1739581.2699999996</v>
      </c>
      <c r="N49" s="58">
        <f t="shared" si="18"/>
        <v>-362437.31</v>
      </c>
      <c r="O49" s="59">
        <f t="shared" si="12"/>
        <v>1.018675379719449</v>
      </c>
      <c r="P49" s="60">
        <f t="shared" si="13"/>
        <v>0.097488791984613077</v>
      </c>
      <c r="Q49" s="59">
        <f t="shared" si="14"/>
        <v>0.84181802907518155</v>
      </c>
      <c r="R49" s="85">
        <f t="shared" si="15"/>
        <v>0.61473547904092829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81"/>
      <c r="B50" s="82"/>
      <c r="C50" s="54" t="s">
        <v>110</v>
      </c>
      <c r="D50" s="86" t="s">
        <v>111</v>
      </c>
      <c r="E50" s="57">
        <v>602.13</v>
      </c>
      <c r="F50" s="56">
        <v>4371.8000000000002</v>
      </c>
      <c r="G50" s="56">
        <v>2975</v>
      </c>
      <c r="H50" s="57">
        <v>467.5</v>
      </c>
      <c r="I50" s="56">
        <v>1937.99</v>
      </c>
      <c r="J50" s="56">
        <v>185.72</v>
      </c>
      <c r="K50" s="57">
        <f t="shared" si="16"/>
        <v>1335.8600000000001</v>
      </c>
      <c r="L50" s="56">
        <f t="shared" si="9"/>
        <v>-1037.01</v>
      </c>
      <c r="M50" s="57">
        <f t="shared" si="17"/>
        <v>-2433.8100000000004</v>
      </c>
      <c r="N50" s="56">
        <f t="shared" si="18"/>
        <v>-281.77999999999997</v>
      </c>
      <c r="O50" s="60">
        <f t="shared" si="12"/>
        <v>3.2185574543703188</v>
      </c>
      <c r="P50" s="59">
        <f t="shared" si="13"/>
        <v>0.39726203208556149</v>
      </c>
      <c r="Q50" s="60">
        <f t="shared" si="14"/>
        <v>0.65142521008403365</v>
      </c>
      <c r="R50" s="85">
        <f t="shared" si="15"/>
        <v>0.44329338030102017</v>
      </c>
      <c r="S50" s="1"/>
      <c r="T50" s="1"/>
      <c r="U50" s="1"/>
      <c r="V50" s="1"/>
      <c r="W50" s="1"/>
      <c r="X50" s="1"/>
      <c r="Y50" s="1"/>
      <c r="Z50" s="1"/>
      <c r="AA50" s="1"/>
    </row>
    <row r="51" s="87" customFormat="1" ht="17.25">
      <c r="A51" s="88"/>
      <c r="B51" s="89"/>
      <c r="C51" s="90"/>
      <c r="D51" s="91" t="s">
        <v>56</v>
      </c>
      <c r="E51" s="92">
        <f>SUM(E47:E50)</f>
        <v>3363175.1100000003</v>
      </c>
      <c r="F51" s="93">
        <f>SUM(F47:F50)</f>
        <v>5596745.2999999998</v>
      </c>
      <c r="G51" s="92">
        <f>SUM(G47:G50)</f>
        <v>4080733.3999999999</v>
      </c>
      <c r="H51" s="92">
        <f>SUM(H47:H50)</f>
        <v>497040.79999999999</v>
      </c>
      <c r="I51" s="93">
        <f>SUM(I47:I50)</f>
        <v>3471674.4400000004</v>
      </c>
      <c r="J51" s="92">
        <f>SUM(J47:J50)</f>
        <v>39383.300000000003</v>
      </c>
      <c r="K51" s="92">
        <f t="shared" si="16"/>
        <v>108499.33000000007</v>
      </c>
      <c r="L51" s="93">
        <f t="shared" si="9"/>
        <v>-609058.9599999995</v>
      </c>
      <c r="M51" s="92">
        <f t="shared" si="17"/>
        <v>-2125070.8599999994</v>
      </c>
      <c r="N51" s="93">
        <f t="shared" si="18"/>
        <v>-457657.5</v>
      </c>
      <c r="O51" s="94">
        <f t="shared" si="12"/>
        <v>1.0322609814985222</v>
      </c>
      <c r="P51" s="129">
        <f t="shared" si="13"/>
        <v>0.079235547665302331</v>
      </c>
      <c r="Q51" s="94">
        <f t="shared" si="14"/>
        <v>0.85074767197484658</v>
      </c>
      <c r="R51" s="95">
        <f t="shared" si="15"/>
        <v>0.62030238181465946</v>
      </c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</row>
    <row r="52" ht="17.25">
      <c r="A52" s="96">
        <v>991</v>
      </c>
      <c r="B52" s="75" t="s">
        <v>112</v>
      </c>
      <c r="C52" s="114" t="s">
        <v>67</v>
      </c>
      <c r="D52" s="98" t="s">
        <v>113</v>
      </c>
      <c r="E52" s="57">
        <v>43133.790000000001</v>
      </c>
      <c r="F52" s="78">
        <v>66470.800000000003</v>
      </c>
      <c r="G52" s="57">
        <v>48700</v>
      </c>
      <c r="H52" s="78">
        <v>5600</v>
      </c>
      <c r="I52" s="78">
        <v>45841.509999999995</v>
      </c>
      <c r="J52" s="57">
        <v>626.08000000000004</v>
      </c>
      <c r="K52" s="78">
        <f t="shared" si="16"/>
        <v>2707.7199999999939</v>
      </c>
      <c r="L52" s="78">
        <f t="shared" si="9"/>
        <v>-2858.4900000000052</v>
      </c>
      <c r="M52" s="57">
        <f t="shared" si="17"/>
        <v>-20629.290000000008</v>
      </c>
      <c r="N52" s="78">
        <f t="shared" si="18"/>
        <v>-4973.9200000000001</v>
      </c>
      <c r="O52" s="60">
        <f t="shared" si="12"/>
        <v>1.0627749149796482</v>
      </c>
      <c r="P52" s="79">
        <f t="shared" si="13"/>
        <v>0.11180000000000001</v>
      </c>
      <c r="Q52" s="60">
        <f t="shared" si="14"/>
        <v>0.94130410677618059</v>
      </c>
      <c r="R52" s="80">
        <f t="shared" si="15"/>
        <v>0.68964883828688672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101"/>
      <c r="B53" s="82"/>
      <c r="C53" s="62" t="s">
        <v>114</v>
      </c>
      <c r="D53" s="83" t="s">
        <v>115</v>
      </c>
      <c r="E53" s="56">
        <v>6179.6099999999997</v>
      </c>
      <c r="F53" s="57">
        <v>0</v>
      </c>
      <c r="G53" s="56">
        <v>0</v>
      </c>
      <c r="H53" s="57">
        <v>0</v>
      </c>
      <c r="I53" s="56">
        <v>2923.3400000000001</v>
      </c>
      <c r="J53" s="56">
        <v>0</v>
      </c>
      <c r="K53" s="57">
        <f t="shared" si="16"/>
        <v>-3256.2699999999995</v>
      </c>
      <c r="L53" s="56">
        <f t="shared" si="9"/>
        <v>2923.3400000000001</v>
      </c>
      <c r="M53" s="56">
        <f t="shared" si="17"/>
        <v>2923.3400000000001</v>
      </c>
      <c r="N53" s="57">
        <f t="shared" si="18"/>
        <v>0</v>
      </c>
      <c r="O53" s="59">
        <f t="shared" si="12"/>
        <v>0.47306221590035624</v>
      </c>
      <c r="P53" s="60" t="str">
        <f t="shared" si="13"/>
        <v/>
      </c>
      <c r="Q53" s="59" t="str">
        <f t="shared" si="14"/>
        <v/>
      </c>
      <c r="R53" s="85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87" customFormat="1" ht="17.25">
      <c r="A54" s="138"/>
      <c r="B54" s="89"/>
      <c r="C54" s="139"/>
      <c r="D54" s="105" t="s">
        <v>56</v>
      </c>
      <c r="E54" s="93">
        <f>SUM(E52:E53)</f>
        <v>49313.400000000001</v>
      </c>
      <c r="F54" s="92">
        <f>SUM(F52:F53)</f>
        <v>66470.800000000003</v>
      </c>
      <c r="G54" s="93">
        <f>SUM(G52:G53)</f>
        <v>48700</v>
      </c>
      <c r="H54" s="92">
        <f>SUM(H52:H53)</f>
        <v>5600</v>
      </c>
      <c r="I54" s="93">
        <f>SUM(I52:I53)</f>
        <v>48764.849999999991</v>
      </c>
      <c r="J54" s="92">
        <f>SUM(J52:J53)</f>
        <v>626.08000000000004</v>
      </c>
      <c r="K54" s="92">
        <f t="shared" si="16"/>
        <v>-548.55000000001019</v>
      </c>
      <c r="L54" s="93">
        <f t="shared" si="9"/>
        <v>64.849999999991269</v>
      </c>
      <c r="M54" s="92">
        <f t="shared" si="17"/>
        <v>-17705.950000000012</v>
      </c>
      <c r="N54" s="92">
        <f t="shared" si="18"/>
        <v>-4973.9200000000001</v>
      </c>
      <c r="O54" s="129">
        <f t="shared" si="12"/>
        <v>0.98887624864641233</v>
      </c>
      <c r="P54" s="94">
        <f t="shared" si="13"/>
        <v>0.11180000000000001</v>
      </c>
      <c r="Q54" s="129">
        <f t="shared" si="14"/>
        <v>1.0013316221765911</v>
      </c>
      <c r="R54" s="95">
        <f t="shared" si="15"/>
        <v>0.7336281495032404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</row>
    <row r="55" ht="17.25">
      <c r="A55" s="74" t="s">
        <v>116</v>
      </c>
      <c r="B55" s="75" t="s">
        <v>117</v>
      </c>
      <c r="C55" s="109" t="s">
        <v>118</v>
      </c>
      <c r="D55" s="140" t="s">
        <v>119</v>
      </c>
      <c r="E55" s="78">
        <v>21858.450000000001</v>
      </c>
      <c r="F55" s="99">
        <v>51086</v>
      </c>
      <c r="G55" s="78">
        <v>39755</v>
      </c>
      <c r="H55" s="99">
        <v>157.80000000000001</v>
      </c>
      <c r="I55" s="78">
        <v>49504.610000000001</v>
      </c>
      <c r="J55" s="99">
        <v>0</v>
      </c>
      <c r="K55" s="78">
        <f t="shared" si="16"/>
        <v>27646.16</v>
      </c>
      <c r="L55" s="78">
        <f t="shared" si="9"/>
        <v>9749.6100000000006</v>
      </c>
      <c r="M55" s="99">
        <f t="shared" si="17"/>
        <v>-1581.3899999999994</v>
      </c>
      <c r="N55" s="78">
        <f t="shared" si="18"/>
        <v>-157.80000000000001</v>
      </c>
      <c r="O55" s="141">
        <f t="shared" si="12"/>
        <v>2.2647813545791213</v>
      </c>
      <c r="P55" s="142">
        <f t="shared" si="13"/>
        <v>0</v>
      </c>
      <c r="Q55" s="141">
        <f t="shared" si="14"/>
        <v>1.2452423594516413</v>
      </c>
      <c r="R55" s="80">
        <f t="shared" si="15"/>
        <v>0.96904455232353293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81"/>
      <c r="B56" s="82"/>
      <c r="C56" s="54" t="s">
        <v>120</v>
      </c>
      <c r="D56" s="86" t="s">
        <v>121</v>
      </c>
      <c r="E56" s="57">
        <v>42298.169999999998</v>
      </c>
      <c r="F56" s="56">
        <v>50550.300000000003</v>
      </c>
      <c r="G56" s="57">
        <v>19700</v>
      </c>
      <c r="H56" s="56">
        <v>4200</v>
      </c>
      <c r="I56" s="57">
        <v>72836.860000000001</v>
      </c>
      <c r="J56" s="56">
        <v>0</v>
      </c>
      <c r="K56" s="57">
        <f t="shared" si="16"/>
        <v>30538.690000000002</v>
      </c>
      <c r="L56" s="56">
        <f t="shared" si="9"/>
        <v>53136.860000000001</v>
      </c>
      <c r="M56" s="56">
        <f t="shared" si="17"/>
        <v>22286.559999999998</v>
      </c>
      <c r="N56" s="57">
        <f t="shared" si="18"/>
        <v>-4200</v>
      </c>
      <c r="O56" s="143">
        <f t="shared" si="12"/>
        <v>1.7219860811945293</v>
      </c>
      <c r="P56" s="143">
        <f t="shared" si="13"/>
        <v>0</v>
      </c>
      <c r="Q56" s="129">
        <f t="shared" si="14"/>
        <v>3.697302538071066</v>
      </c>
      <c r="R56" s="85">
        <f t="shared" si="15"/>
        <v>1.440878886970008</v>
      </c>
      <c r="S56" s="1"/>
      <c r="T56" s="1"/>
      <c r="U56" s="1"/>
      <c r="V56" s="1"/>
      <c r="W56" s="1"/>
      <c r="X56" s="1"/>
      <c r="Y56" s="1"/>
      <c r="Z56" s="1"/>
      <c r="AA56" s="1"/>
    </row>
    <row r="57" s="87" customFormat="1" ht="17.25">
      <c r="A57" s="88"/>
      <c r="B57" s="89"/>
      <c r="C57" s="90"/>
      <c r="D57" s="144" t="s">
        <v>56</v>
      </c>
      <c r="E57" s="92">
        <f>SUM(E55:E56)</f>
        <v>64156.619999999995</v>
      </c>
      <c r="F57" s="106">
        <f>SUM(F55:F56)</f>
        <v>101636.3</v>
      </c>
      <c r="G57" s="92">
        <f>SUM(G55:G56)</f>
        <v>59455</v>
      </c>
      <c r="H57" s="106">
        <f>SUM(H55:H56)</f>
        <v>4357.8000000000002</v>
      </c>
      <c r="I57" s="92">
        <f>SUM(I55:I56)</f>
        <v>122341.47</v>
      </c>
      <c r="J57" s="106">
        <f>SUM(J55:J56)</f>
        <v>0</v>
      </c>
      <c r="K57" s="92">
        <f t="shared" si="16"/>
        <v>58184.850000000006</v>
      </c>
      <c r="L57" s="106">
        <f t="shared" si="9"/>
        <v>62886.470000000001</v>
      </c>
      <c r="M57" s="92">
        <f t="shared" si="17"/>
        <v>20705.169999999998</v>
      </c>
      <c r="N57" s="92">
        <f t="shared" si="18"/>
        <v>-4357.8000000000002</v>
      </c>
      <c r="O57" s="107">
        <f t="shared" si="12"/>
        <v>1.9069188807016331</v>
      </c>
      <c r="P57" s="94">
        <f t="shared" si="13"/>
        <v>0</v>
      </c>
      <c r="Q57" s="94">
        <f t="shared" si="14"/>
        <v>2.057715415019763</v>
      </c>
      <c r="R57" s="95">
        <f t="shared" si="15"/>
        <v>1.203718258142022</v>
      </c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</row>
    <row r="58" ht="17.25">
      <c r="A58" s="145"/>
      <c r="B58" s="130" t="s">
        <v>122</v>
      </c>
      <c r="C58" s="54" t="s">
        <v>123</v>
      </c>
      <c r="D58" s="146" t="s">
        <v>124</v>
      </c>
      <c r="E58" s="57">
        <v>245.69999999999999</v>
      </c>
      <c r="F58" s="78">
        <v>30.699999999999999</v>
      </c>
      <c r="G58" s="57">
        <v>30.699999999999999</v>
      </c>
      <c r="H58" s="78">
        <v>0</v>
      </c>
      <c r="I58" s="57">
        <v>5627.9099999999999</v>
      </c>
      <c r="J58" s="78">
        <v>0</v>
      </c>
      <c r="K58" s="57">
        <f t="shared" si="16"/>
        <v>5382.21</v>
      </c>
      <c r="L58" s="78">
        <f t="shared" si="9"/>
        <v>5597.21</v>
      </c>
      <c r="M58" s="57">
        <f t="shared" si="17"/>
        <v>5597.21</v>
      </c>
      <c r="N58" s="78">
        <f t="shared" si="18"/>
        <v>0</v>
      </c>
      <c r="O58" s="79">
        <f t="shared" si="12"/>
        <v>22.905616605616608</v>
      </c>
      <c r="P58" s="60" t="str">
        <f t="shared" si="13"/>
        <v/>
      </c>
      <c r="Q58" s="79">
        <f t="shared" si="14"/>
        <v>183.31954397394136</v>
      </c>
      <c r="R58" s="80">
        <f t="shared" si="15"/>
        <v>183.31954397394136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101"/>
      <c r="B59" s="131"/>
      <c r="C59" s="62" t="s">
        <v>88</v>
      </c>
      <c r="D59" s="83" t="s">
        <v>125</v>
      </c>
      <c r="E59" s="56">
        <v>676.17999999999995</v>
      </c>
      <c r="F59" s="58">
        <v>26</v>
      </c>
      <c r="G59" s="84">
        <v>26</v>
      </c>
      <c r="H59" s="58">
        <v>0</v>
      </c>
      <c r="I59" s="56">
        <v>1692.3800000000001</v>
      </c>
      <c r="J59" s="57">
        <v>0</v>
      </c>
      <c r="K59" s="56">
        <f t="shared" si="16"/>
        <v>1016.2000000000002</v>
      </c>
      <c r="L59" s="57">
        <f t="shared" si="9"/>
        <v>1666.3800000000001</v>
      </c>
      <c r="M59" s="56">
        <f t="shared" si="17"/>
        <v>1666.3800000000001</v>
      </c>
      <c r="N59" s="57">
        <f t="shared" si="18"/>
        <v>0</v>
      </c>
      <c r="O59" s="59">
        <f t="shared" si="12"/>
        <v>2.502854269573191</v>
      </c>
      <c r="P59" s="59" t="str">
        <f t="shared" si="13"/>
        <v/>
      </c>
      <c r="Q59" s="60">
        <f t="shared" si="14"/>
        <v>65.091538461538462</v>
      </c>
      <c r="R59" s="147">
        <f t="shared" si="15"/>
        <v>65.091538461538462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101"/>
      <c r="B60" s="131"/>
      <c r="C60" s="54" t="s">
        <v>52</v>
      </c>
      <c r="D60" s="86" t="s">
        <v>53</v>
      </c>
      <c r="E60" s="57">
        <v>352.19999999999999</v>
      </c>
      <c r="F60" s="56">
        <v>371</v>
      </c>
      <c r="G60" s="57">
        <v>371</v>
      </c>
      <c r="H60" s="56">
        <v>0</v>
      </c>
      <c r="I60" s="57">
        <v>0</v>
      </c>
      <c r="J60" s="56">
        <v>0</v>
      </c>
      <c r="K60" s="57">
        <f t="shared" si="16"/>
        <v>-352.19999999999999</v>
      </c>
      <c r="L60" s="56">
        <f t="shared" si="9"/>
        <v>-371</v>
      </c>
      <c r="M60" s="57">
        <f t="shared" si="17"/>
        <v>-371</v>
      </c>
      <c r="N60" s="56">
        <f t="shared" si="18"/>
        <v>0</v>
      </c>
      <c r="O60" s="60">
        <f t="shared" si="12"/>
        <v>0</v>
      </c>
      <c r="P60" s="59" t="str">
        <f t="shared" si="13"/>
        <v/>
      </c>
      <c r="Q60" s="59">
        <f t="shared" si="14"/>
        <v>0</v>
      </c>
      <c r="R60" s="85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101"/>
      <c r="B61" s="131"/>
      <c r="C61" s="62" t="s">
        <v>126</v>
      </c>
      <c r="D61" s="83" t="s">
        <v>127</v>
      </c>
      <c r="E61" s="56">
        <v>61938.440000000002</v>
      </c>
      <c r="F61" s="57">
        <v>55221.100000001301</v>
      </c>
      <c r="G61" s="56">
        <v>45165.199999999997</v>
      </c>
      <c r="H61" s="57">
        <v>2993.6999999999998</v>
      </c>
      <c r="I61" s="56">
        <v>58784.220000000001</v>
      </c>
      <c r="J61" s="57">
        <v>2117.2199999999998</v>
      </c>
      <c r="K61" s="56">
        <f t="shared" si="16"/>
        <v>-3154.2200000000012</v>
      </c>
      <c r="L61" s="57">
        <f t="shared" si="9"/>
        <v>13619.020000000004</v>
      </c>
      <c r="M61" s="56">
        <f t="shared" si="17"/>
        <v>3563.1199999987002</v>
      </c>
      <c r="N61" s="57">
        <f t="shared" si="18"/>
        <v>-876.48000000000002</v>
      </c>
      <c r="O61" s="59">
        <f t="shared" si="12"/>
        <v>0.94907492019495487</v>
      </c>
      <c r="P61" s="60">
        <f t="shared" si="13"/>
        <v>0.70722517286301234</v>
      </c>
      <c r="Q61" s="59">
        <f t="shared" si="14"/>
        <v>1.3015379097181017</v>
      </c>
      <c r="R61" s="85">
        <f t="shared" si="15"/>
        <v>1.0645246110634996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101"/>
      <c r="B62" s="131"/>
      <c r="C62" s="54" t="s">
        <v>54</v>
      </c>
      <c r="D62" s="86" t="s">
        <v>55</v>
      </c>
      <c r="E62" s="57">
        <v>95613.690000000002</v>
      </c>
      <c r="F62" s="56">
        <v>213281.60000000001</v>
      </c>
      <c r="G62" s="57">
        <v>130459.8</v>
      </c>
      <c r="H62" s="56">
        <v>29633.200000000001</v>
      </c>
      <c r="I62" s="57">
        <v>130873.89999999999</v>
      </c>
      <c r="J62" s="56">
        <v>4155.9099999999999</v>
      </c>
      <c r="K62" s="57">
        <f t="shared" si="16"/>
        <v>35260.209999999992</v>
      </c>
      <c r="L62" s="56">
        <f t="shared" si="9"/>
        <v>414.09999999999127</v>
      </c>
      <c r="M62" s="57">
        <f t="shared" si="17"/>
        <v>-82407.700000000012</v>
      </c>
      <c r="N62" s="56">
        <f t="shared" si="18"/>
        <v>-25477.290000000001</v>
      </c>
      <c r="O62" s="60">
        <f t="shared" si="12"/>
        <v>1.3687778392403849</v>
      </c>
      <c r="P62" s="59">
        <f t="shared" si="13"/>
        <v>0.14024506296991213</v>
      </c>
      <c r="Q62" s="60">
        <f t="shared" si="14"/>
        <v>1.0031741578631885</v>
      </c>
      <c r="R62" s="85">
        <f t="shared" si="15"/>
        <v>0.61362020915071902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101"/>
      <c r="B63" s="131"/>
      <c r="C63" s="62" t="s">
        <v>128</v>
      </c>
      <c r="D63" s="83" t="s">
        <v>129</v>
      </c>
      <c r="E63" s="56">
        <v>-134.88</v>
      </c>
      <c r="F63" s="57">
        <v>0</v>
      </c>
      <c r="G63" s="56">
        <v>0</v>
      </c>
      <c r="H63" s="57">
        <v>0</v>
      </c>
      <c r="I63" s="56">
        <v>1227.53</v>
      </c>
      <c r="J63" s="57">
        <v>825.43999999999994</v>
      </c>
      <c r="K63" s="56">
        <f t="shared" si="16"/>
        <v>1362.4099999999999</v>
      </c>
      <c r="L63" s="57">
        <f t="shared" si="9"/>
        <v>1227.53</v>
      </c>
      <c r="M63" s="56">
        <f t="shared" si="17"/>
        <v>1227.53</v>
      </c>
      <c r="N63" s="57">
        <f t="shared" si="18"/>
        <v>825.43999999999994</v>
      </c>
      <c r="O63" s="59">
        <f t="shared" si="12"/>
        <v>-9.1009045077105579</v>
      </c>
      <c r="P63" s="60" t="str">
        <f t="shared" si="13"/>
        <v/>
      </c>
      <c r="Q63" s="59" t="str">
        <f t="shared" si="14"/>
        <v/>
      </c>
      <c r="R63" s="85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101"/>
      <c r="B64" s="131"/>
      <c r="C64" s="54" t="s">
        <v>130</v>
      </c>
      <c r="D64" s="86" t="s">
        <v>131</v>
      </c>
      <c r="E64" s="57">
        <v>4962.1899999999996</v>
      </c>
      <c r="F64" s="56">
        <v>38614.970000000001</v>
      </c>
      <c r="G64" s="57">
        <v>38614.970000000001</v>
      </c>
      <c r="H64" s="56">
        <v>0</v>
      </c>
      <c r="I64" s="57">
        <v>40437.269999999997</v>
      </c>
      <c r="J64" s="56">
        <v>-7.6299999999999999</v>
      </c>
      <c r="K64" s="57">
        <f t="shared" si="16"/>
        <v>35475.079999999994</v>
      </c>
      <c r="L64" s="56">
        <f t="shared" si="9"/>
        <v>1822.2999999999956</v>
      </c>
      <c r="M64" s="57">
        <f t="shared" si="17"/>
        <v>1822.2999999999956</v>
      </c>
      <c r="N64" s="56">
        <f t="shared" si="18"/>
        <v>-7.6299999999999999</v>
      </c>
      <c r="O64" s="60">
        <f t="shared" si="12"/>
        <v>8.1490773227143656</v>
      </c>
      <c r="P64" s="59" t="str">
        <f t="shared" si="13"/>
        <v/>
      </c>
      <c r="Q64" s="60">
        <f t="shared" si="14"/>
        <v>1.0471915425546101</v>
      </c>
      <c r="R64" s="85">
        <f t="shared" si="15"/>
        <v>1.0471915425546101</v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101"/>
      <c r="B65" s="131"/>
      <c r="C65" s="62" t="s">
        <v>132</v>
      </c>
      <c r="D65" s="83" t="s">
        <v>133</v>
      </c>
      <c r="E65" s="56">
        <v>596.57000000000005</v>
      </c>
      <c r="F65" s="57">
        <v>0</v>
      </c>
      <c r="G65" s="56">
        <v>0</v>
      </c>
      <c r="H65" s="57">
        <v>0</v>
      </c>
      <c r="I65" s="56">
        <v>5852.1199999999999</v>
      </c>
      <c r="J65" s="57">
        <v>0</v>
      </c>
      <c r="K65" s="56">
        <f t="shared" si="16"/>
        <v>5255.5500000000002</v>
      </c>
      <c r="L65" s="57">
        <f t="shared" si="9"/>
        <v>5852.1199999999999</v>
      </c>
      <c r="M65" s="56">
        <f t="shared" si="17"/>
        <v>5852.1199999999999</v>
      </c>
      <c r="N65" s="57">
        <f t="shared" si="18"/>
        <v>0</v>
      </c>
      <c r="O65" s="59">
        <f t="shared" si="12"/>
        <v>9.8096116130546278</v>
      </c>
      <c r="P65" s="60" t="str">
        <f t="shared" si="13"/>
        <v/>
      </c>
      <c r="Q65" s="59" t="str">
        <f t="shared" si="14"/>
        <v/>
      </c>
      <c r="R65" s="85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87" customFormat="1" ht="15">
      <c r="A66" s="138"/>
      <c r="B66" s="148"/>
      <c r="C66" s="139"/>
      <c r="D66" s="105" t="s">
        <v>56</v>
      </c>
      <c r="E66" s="93">
        <f>SUM(E58:E65)</f>
        <v>164250.09000000003</v>
      </c>
      <c r="F66" s="92">
        <f>SUM(F58:F65)</f>
        <v>307545.37000000128</v>
      </c>
      <c r="G66" s="93">
        <f>SUM(G58:G65)</f>
        <v>214667.67000000001</v>
      </c>
      <c r="H66" s="92">
        <f>SUM(H58:H65)</f>
        <v>32626.900000000001</v>
      </c>
      <c r="I66" s="93">
        <f>SUM(I58:I65)</f>
        <v>244495.32999999996</v>
      </c>
      <c r="J66" s="92">
        <f>SUM(J58:J65)</f>
        <v>7090.9399999999987</v>
      </c>
      <c r="K66" s="93">
        <f t="shared" si="16"/>
        <v>80245.239999999932</v>
      </c>
      <c r="L66" s="92">
        <f t="shared" si="9"/>
        <v>29827.659999999945</v>
      </c>
      <c r="M66" s="93">
        <f t="shared" si="17"/>
        <v>-63050.040000001318</v>
      </c>
      <c r="N66" s="92">
        <f t="shared" si="18"/>
        <v>-25535.960000000003</v>
      </c>
      <c r="O66" s="129">
        <f t="shared" si="12"/>
        <v>1.4885552269712603</v>
      </c>
      <c r="P66" s="94">
        <f t="shared" si="13"/>
        <v>0.21733416291465013</v>
      </c>
      <c r="Q66" s="129">
        <f t="shared" si="14"/>
        <v>1.1389480772768434</v>
      </c>
      <c r="R66" s="95">
        <f t="shared" si="15"/>
        <v>0.79498946773283874</v>
      </c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</row>
    <row r="67" s="43" customFormat="1" ht="42" customHeight="1">
      <c r="A67" s="149"/>
      <c r="B67" s="150" t="s">
        <v>134</v>
      </c>
      <c r="C67" s="151"/>
      <c r="D67" s="152"/>
      <c r="E67" s="153">
        <f>E5+E17</f>
        <v>19067431.799552239</v>
      </c>
      <c r="F67" s="72">
        <f>F5+F17</f>
        <v>35893709.970000006</v>
      </c>
      <c r="G67" s="153">
        <f>G5+G17</f>
        <v>23627983.969999999</v>
      </c>
      <c r="H67" s="72">
        <f>H5+H17</f>
        <v>2707364.7000000002</v>
      </c>
      <c r="I67" s="153">
        <f>I5+I17</f>
        <v>20867550.960000001</v>
      </c>
      <c r="J67" s="72">
        <f>J5+J17</f>
        <v>489345</v>
      </c>
      <c r="K67" s="153">
        <f t="shared" si="16"/>
        <v>1800119.1604477614</v>
      </c>
      <c r="L67" s="72">
        <f t="shared" si="9"/>
        <v>-2760433.0099999979</v>
      </c>
      <c r="M67" s="153">
        <f t="shared" si="17"/>
        <v>-15026159.010000005</v>
      </c>
      <c r="N67" s="72">
        <f t="shared" si="18"/>
        <v>-2218019.7000000002</v>
      </c>
      <c r="O67" s="154">
        <f t="shared" si="12"/>
        <v>1.0944080555457938</v>
      </c>
      <c r="P67" s="50">
        <f t="shared" si="13"/>
        <v>0.18074587439217182</v>
      </c>
      <c r="Q67" s="154">
        <f t="shared" si="14"/>
        <v>0.88317103086302806</v>
      </c>
      <c r="R67" s="155">
        <f t="shared" si="15"/>
        <v>0.58137069078234371</v>
      </c>
      <c r="S67" s="43"/>
      <c r="T67" s="43"/>
      <c r="U67" s="43"/>
      <c r="V67" s="43"/>
      <c r="W67" s="43"/>
      <c r="X67" s="43"/>
      <c r="Y67" s="43"/>
      <c r="Z67" s="43"/>
      <c r="AA67" s="43"/>
    </row>
    <row r="68" s="43" customFormat="1" ht="21.75" customHeight="1">
      <c r="A68" s="156"/>
      <c r="B68" s="157" t="s">
        <v>135</v>
      </c>
      <c r="C68" s="158"/>
      <c r="D68" s="159"/>
      <c r="E68" s="72">
        <f>SUM(E69:E77)</f>
        <v>17511868.48</v>
      </c>
      <c r="F68" s="160">
        <f>SUM(F69:F77)</f>
        <v>27579375.799999997</v>
      </c>
      <c r="G68" s="72">
        <f>SUM(G69:G77)</f>
        <v>17207593.129999999</v>
      </c>
      <c r="H68" s="160">
        <f>SUM(H69:H77)</f>
        <v>1139400.21</v>
      </c>
      <c r="I68" s="72">
        <f>SUM(I69:I77)</f>
        <v>17039127.32</v>
      </c>
      <c r="J68" s="160">
        <f>SUM(J69:J77)</f>
        <v>1042927.8200000001</v>
      </c>
      <c r="K68" s="72">
        <f t="shared" si="16"/>
        <v>-472741.16000000015</v>
      </c>
      <c r="L68" s="160">
        <f t="shared" si="9"/>
        <v>-168465.80999999866</v>
      </c>
      <c r="M68" s="72">
        <f t="shared" si="17"/>
        <v>-10540248.479999997</v>
      </c>
      <c r="N68" s="160">
        <f t="shared" si="18"/>
        <v>-96472.389999999898</v>
      </c>
      <c r="O68" s="50">
        <f t="shared" si="12"/>
        <v>0.97300452772701496</v>
      </c>
      <c r="P68" s="161">
        <f t="shared" si="13"/>
        <v>0.91533054921940038</v>
      </c>
      <c r="Q68" s="50">
        <f t="shared" si="14"/>
        <v>0.99020979815554255</v>
      </c>
      <c r="R68" s="162">
        <f t="shared" si="15"/>
        <v>0.61782135475306887</v>
      </c>
      <c r="S68" s="43"/>
      <c r="T68" s="43"/>
      <c r="U68" s="43"/>
      <c r="V68" s="43"/>
      <c r="W68" s="43"/>
      <c r="X68" s="43"/>
      <c r="Y68" s="43"/>
      <c r="Z68" s="43"/>
      <c r="AA68" s="43"/>
    </row>
    <row r="69" ht="22.5">
      <c r="A69" s="52"/>
      <c r="B69" s="163"/>
      <c r="C69" s="62" t="s">
        <v>136</v>
      </c>
      <c r="D69" s="164" t="s">
        <v>137</v>
      </c>
      <c r="E69" s="56">
        <v>289250.79999999999</v>
      </c>
      <c r="F69" s="57">
        <v>449533.20000000001</v>
      </c>
      <c r="G69" s="56">
        <v>374431.40000000002</v>
      </c>
      <c r="H69" s="57">
        <v>0</v>
      </c>
      <c r="I69" s="56">
        <v>418867.5</v>
      </c>
      <c r="J69" s="57">
        <v>0</v>
      </c>
      <c r="K69" s="56">
        <f t="shared" si="16"/>
        <v>129616.70000000001</v>
      </c>
      <c r="L69" s="57">
        <f t="shared" si="9"/>
        <v>44436.099999999977</v>
      </c>
      <c r="M69" s="56">
        <f t="shared" si="17"/>
        <v>-30665.700000000012</v>
      </c>
      <c r="N69" s="57">
        <f t="shared" si="18"/>
        <v>0</v>
      </c>
      <c r="O69" s="59">
        <f t="shared" si="12"/>
        <v>1.4481118116181528</v>
      </c>
      <c r="P69" s="60" t="str">
        <f t="shared" si="13"/>
        <v/>
      </c>
      <c r="Q69" s="59">
        <f t="shared" si="14"/>
        <v>1.1186762114502149</v>
      </c>
      <c r="R69" s="59">
        <f t="shared" si="15"/>
        <v>0.93178323647730577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61"/>
      <c r="B70" s="165"/>
      <c r="C70" s="54" t="s">
        <v>138</v>
      </c>
      <c r="D70" s="166" t="s">
        <v>139</v>
      </c>
      <c r="E70" s="57">
        <v>3721868.2799999998</v>
      </c>
      <c r="F70" s="56">
        <v>7394093.0999999996</v>
      </c>
      <c r="G70" s="57">
        <v>2625752.9100000001</v>
      </c>
      <c r="H70" s="56">
        <v>57020.029999999999</v>
      </c>
      <c r="I70" s="57">
        <v>2556050.71</v>
      </c>
      <c r="J70" s="56">
        <v>57020.029999999999</v>
      </c>
      <c r="K70" s="57">
        <f t="shared" si="16"/>
        <v>-1165817.5699999998</v>
      </c>
      <c r="L70" s="56">
        <f t="shared" si="9"/>
        <v>-69702.200000000186</v>
      </c>
      <c r="M70" s="57">
        <f t="shared" si="17"/>
        <v>-4838042.3899999997</v>
      </c>
      <c r="N70" s="56">
        <f t="shared" si="18"/>
        <v>0</v>
      </c>
      <c r="O70" s="60">
        <f t="shared" si="12"/>
        <v>0.68676549455963021</v>
      </c>
      <c r="P70" s="59">
        <f t="shared" si="13"/>
        <v>1</v>
      </c>
      <c r="Q70" s="60">
        <f t="shared" si="14"/>
        <v>0.97345439483869778</v>
      </c>
      <c r="R70" s="59">
        <f t="shared" si="15"/>
        <v>0.34568819670393386</v>
      </c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ht="16.5" customHeight="1">
      <c r="A71" s="61"/>
      <c r="B71" s="165"/>
      <c r="C71" s="62" t="s">
        <v>140</v>
      </c>
      <c r="D71" s="164" t="s">
        <v>141</v>
      </c>
      <c r="E71" s="56">
        <v>10014758.970000001</v>
      </c>
      <c r="F71" s="57">
        <v>16467904.4</v>
      </c>
      <c r="G71" s="56">
        <v>11748284.939999999</v>
      </c>
      <c r="H71" s="167">
        <v>1006579.89</v>
      </c>
      <c r="I71" s="56">
        <v>11727003.43</v>
      </c>
      <c r="J71" s="58">
        <v>985307.79000000004</v>
      </c>
      <c r="K71" s="56">
        <f t="shared" si="16"/>
        <v>1712244.459999999</v>
      </c>
      <c r="L71" s="57">
        <f t="shared" si="9"/>
        <v>-21281.509999999776</v>
      </c>
      <c r="M71" s="56">
        <f t="shared" si="17"/>
        <v>-4740900.9700000007</v>
      </c>
      <c r="N71" s="57">
        <f t="shared" si="18"/>
        <v>-21272.099999999977</v>
      </c>
      <c r="O71" s="59">
        <f t="shared" si="12"/>
        <v>1.1709721087775713</v>
      </c>
      <c r="P71" s="60">
        <f t="shared" si="13"/>
        <v>0.97886695312381022</v>
      </c>
      <c r="Q71" s="59">
        <f t="shared" si="14"/>
        <v>0.99818854325472295</v>
      </c>
      <c r="R71" s="59">
        <f t="shared" si="15"/>
        <v>0.71211267354697538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61"/>
      <c r="B72" s="165"/>
      <c r="C72" s="54" t="s">
        <v>142</v>
      </c>
      <c r="D72" s="168" t="s">
        <v>143</v>
      </c>
      <c r="E72" s="57">
        <v>2601528.3700000001</v>
      </c>
      <c r="F72" s="56">
        <v>3216364.2000000002</v>
      </c>
      <c r="G72" s="57">
        <v>2407642.98</v>
      </c>
      <c r="H72" s="56">
        <v>75800.289999999994</v>
      </c>
      <c r="I72" s="57">
        <v>2329776.0299999998</v>
      </c>
      <c r="J72" s="56">
        <v>600</v>
      </c>
      <c r="K72" s="57">
        <f t="shared" si="16"/>
        <v>-271752.34000000032</v>
      </c>
      <c r="L72" s="56">
        <f t="shared" si="9"/>
        <v>-77866.950000000186</v>
      </c>
      <c r="M72" s="57">
        <f t="shared" si="17"/>
        <v>-886588.17000000039</v>
      </c>
      <c r="N72" s="56">
        <f t="shared" si="18"/>
        <v>-75200.289999999994</v>
      </c>
      <c r="O72" s="60">
        <f t="shared" si="12"/>
        <v>0.89554127368597547</v>
      </c>
      <c r="P72" s="59">
        <f t="shared" si="13"/>
        <v>0.0079155369986051508</v>
      </c>
      <c r="Q72" s="60">
        <f t="shared" si="14"/>
        <v>0.96765843165002807</v>
      </c>
      <c r="R72" s="59">
        <f t="shared" si="15"/>
        <v>0.72435081512224253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61"/>
      <c r="B73" s="165"/>
      <c r="C73" s="62" t="s">
        <v>144</v>
      </c>
      <c r="D73" s="169" t="s">
        <v>145</v>
      </c>
      <c r="E73" s="56">
        <v>446.22000000000003</v>
      </c>
      <c r="F73" s="57">
        <v>0</v>
      </c>
      <c r="G73" s="56">
        <v>0</v>
      </c>
      <c r="H73" s="57">
        <v>0</v>
      </c>
      <c r="I73" s="56">
        <v>7534.4099999999999</v>
      </c>
      <c r="J73" s="57">
        <v>0</v>
      </c>
      <c r="K73" s="56">
        <f t="shared" si="16"/>
        <v>7088.1899999999996</v>
      </c>
      <c r="L73" s="57">
        <f t="shared" si="9"/>
        <v>7534.4099999999999</v>
      </c>
      <c r="M73" s="56">
        <f t="shared" si="17"/>
        <v>7534.4099999999999</v>
      </c>
      <c r="N73" s="57">
        <f t="shared" si="18"/>
        <v>0</v>
      </c>
      <c r="O73" s="170">
        <f t="shared" si="12"/>
        <v>16.884967056608847</v>
      </c>
      <c r="P73" s="60" t="str">
        <f t="shared" si="13"/>
        <v/>
      </c>
      <c r="Q73" s="59" t="str">
        <f t="shared" si="14"/>
        <v/>
      </c>
      <c r="R73" s="59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61"/>
      <c r="B74" s="165"/>
      <c r="C74" s="54" t="s">
        <v>146</v>
      </c>
      <c r="D74" s="168" t="s">
        <v>147</v>
      </c>
      <c r="E74" s="57">
        <v>931777.56999999995</v>
      </c>
      <c r="F74" s="56">
        <v>44836.290000000001</v>
      </c>
      <c r="G74" s="57">
        <v>44836.290000000001</v>
      </c>
      <c r="H74" s="56">
        <v>0</v>
      </c>
      <c r="I74" s="57">
        <v>44836.290000000001</v>
      </c>
      <c r="J74" s="56">
        <v>0</v>
      </c>
      <c r="K74" s="57">
        <f t="shared" si="16"/>
        <v>-886941.27999999991</v>
      </c>
      <c r="L74" s="56">
        <f t="shared" ref="L74:L78" si="19">I74-G74</f>
        <v>0</v>
      </c>
      <c r="M74" s="57">
        <f t="shared" si="17"/>
        <v>0</v>
      </c>
      <c r="N74" s="56">
        <f t="shared" si="18"/>
        <v>0</v>
      </c>
      <c r="O74" s="60">
        <f t="shared" ref="O74:O78" si="20">IFERROR(I74/E74,"")</f>
        <v>0.048119091340651184</v>
      </c>
      <c r="P74" s="59" t="str">
        <f t="shared" ref="P74:P78" si="21">IFERROR(J74/H74,"")</f>
        <v/>
      </c>
      <c r="Q74" s="60">
        <f t="shared" ref="Q74:Q78" si="22">IFERROR(I74/G74,"")</f>
        <v>1</v>
      </c>
      <c r="R74" s="59">
        <f t="shared" ref="R74:R78" si="23">IFERROR(I74/F74,"")</f>
        <v>1</v>
      </c>
      <c r="S74" s="1"/>
      <c r="T74" s="1"/>
      <c r="U74" s="1"/>
      <c r="V74" s="1"/>
      <c r="W74" s="1"/>
      <c r="X74" s="1"/>
      <c r="Y74" s="1"/>
      <c r="Z74" s="1"/>
      <c r="AA74" s="1"/>
    </row>
    <row r="75" ht="30" customHeight="1">
      <c r="A75" s="44"/>
      <c r="B75" s="165"/>
      <c r="C75" s="62" t="s">
        <v>148</v>
      </c>
      <c r="D75" s="171" t="s">
        <v>149</v>
      </c>
      <c r="E75" s="64">
        <v>0</v>
      </c>
      <c r="F75" s="65">
        <v>0</v>
      </c>
      <c r="G75" s="64">
        <v>0</v>
      </c>
      <c r="H75" s="65">
        <v>0</v>
      </c>
      <c r="I75" s="64">
        <v>0</v>
      </c>
      <c r="J75" s="65">
        <v>0</v>
      </c>
      <c r="K75" s="64">
        <f t="shared" si="16"/>
        <v>0</v>
      </c>
      <c r="L75" s="65">
        <f t="shared" si="19"/>
        <v>0</v>
      </c>
      <c r="M75" s="64">
        <f t="shared" si="17"/>
        <v>0</v>
      </c>
      <c r="N75" s="65">
        <f t="shared" si="18"/>
        <v>0</v>
      </c>
      <c r="O75" s="172" t="str">
        <f t="shared" si="20"/>
        <v/>
      </c>
      <c r="P75" s="60" t="str">
        <f t="shared" si="21"/>
        <v/>
      </c>
      <c r="Q75" s="59" t="str">
        <f t="shared" si="22"/>
        <v/>
      </c>
      <c r="R75" s="59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61"/>
      <c r="B76" s="165"/>
      <c r="C76" s="54" t="s">
        <v>150</v>
      </c>
      <c r="D76" s="173" t="s">
        <v>151</v>
      </c>
      <c r="E76" s="57">
        <v>83501.699999999997</v>
      </c>
      <c r="F76" s="56">
        <v>6644.6099999999997</v>
      </c>
      <c r="G76" s="57">
        <v>6644.6099999999997</v>
      </c>
      <c r="H76" s="56">
        <v>0</v>
      </c>
      <c r="I76" s="57">
        <v>27648.740000000002</v>
      </c>
      <c r="J76" s="56">
        <v>0</v>
      </c>
      <c r="K76" s="57">
        <f t="shared" si="16"/>
        <v>-55852.959999999992</v>
      </c>
      <c r="L76" s="56">
        <f t="shared" si="19"/>
        <v>21004.130000000001</v>
      </c>
      <c r="M76" s="57">
        <f t="shared" si="17"/>
        <v>21004.130000000001</v>
      </c>
      <c r="N76" s="56">
        <f t="shared" si="18"/>
        <v>0</v>
      </c>
      <c r="O76" s="60">
        <f t="shared" si="20"/>
        <v>0.33111589344887593</v>
      </c>
      <c r="P76" s="59" t="str">
        <f t="shared" si="21"/>
        <v/>
      </c>
      <c r="Q76" s="60">
        <f t="shared" si="22"/>
        <v>4.1610779263192272</v>
      </c>
      <c r="R76" s="59">
        <f t="shared" si="23"/>
        <v>4.1610779263192272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61"/>
      <c r="B77" s="163"/>
      <c r="C77" s="174" t="s">
        <v>152</v>
      </c>
      <c r="D77" s="175" t="s">
        <v>153</v>
      </c>
      <c r="E77" s="176">
        <v>-131263.42999999999</v>
      </c>
      <c r="F77" s="57">
        <v>0</v>
      </c>
      <c r="G77" s="176">
        <v>0</v>
      </c>
      <c r="H77" s="57">
        <v>0</v>
      </c>
      <c r="I77" s="176">
        <v>-72589.789999999994</v>
      </c>
      <c r="J77" s="57">
        <v>0</v>
      </c>
      <c r="K77" s="176">
        <f t="shared" si="16"/>
        <v>58673.639999999999</v>
      </c>
      <c r="L77" s="57">
        <f t="shared" si="19"/>
        <v>-72589.789999999994</v>
      </c>
      <c r="M77" s="176">
        <f t="shared" si="17"/>
        <v>-72589.789999999994</v>
      </c>
      <c r="N77" s="57">
        <f t="shared" si="18"/>
        <v>0</v>
      </c>
      <c r="O77" s="177">
        <f t="shared" si="20"/>
        <v>0.5530084807322192</v>
      </c>
      <c r="P77" s="60" t="str">
        <f t="shared" si="21"/>
        <v/>
      </c>
      <c r="Q77" s="177" t="str">
        <f t="shared" si="22"/>
        <v/>
      </c>
      <c r="R77" s="177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43" customFormat="1" ht="28.5" customHeight="1">
      <c r="A78" s="178"/>
      <c r="B78" s="150" t="s">
        <v>154</v>
      </c>
      <c r="C78" s="151"/>
      <c r="D78" s="152"/>
      <c r="E78" s="153">
        <f>E67+E68</f>
        <v>36579300.279552236</v>
      </c>
      <c r="F78" s="153">
        <f>F67+F68</f>
        <v>63473085.770000003</v>
      </c>
      <c r="G78" s="153">
        <f>G67+G68</f>
        <v>40835577.099999994</v>
      </c>
      <c r="H78" s="153">
        <f>H67+H68</f>
        <v>3846764.9100000001</v>
      </c>
      <c r="I78" s="153">
        <f>I67+I68</f>
        <v>37906678.280000001</v>
      </c>
      <c r="J78" s="153">
        <f>J67+J68</f>
        <v>1532272.8200000001</v>
      </c>
      <c r="K78" s="153">
        <f t="shared" si="16"/>
        <v>1327378.000447765</v>
      </c>
      <c r="L78" s="153">
        <f t="shared" si="19"/>
        <v>-2928898.8199999928</v>
      </c>
      <c r="M78" s="153">
        <f t="shared" si="17"/>
        <v>-25566407.490000002</v>
      </c>
      <c r="N78" s="153">
        <f t="shared" si="18"/>
        <v>-2314492.0899999999</v>
      </c>
      <c r="O78" s="154">
        <f t="shared" si="20"/>
        <v>1.0362876815658983</v>
      </c>
      <c r="P78" s="154">
        <f t="shared" si="21"/>
        <v>0.39832764825755884</v>
      </c>
      <c r="Q78" s="154">
        <f t="shared" si="22"/>
        <v>0.92827580683315503</v>
      </c>
      <c r="R78" s="155">
        <f t="shared" si="23"/>
        <v>0.59720868806281135</v>
      </c>
      <c r="S78" s="43"/>
      <c r="T78" s="43"/>
      <c r="U78" s="43"/>
      <c r="V78" s="43"/>
      <c r="W78" s="43"/>
      <c r="X78" s="43"/>
      <c r="Y78" s="43"/>
      <c r="Z78" s="43"/>
      <c r="AA78" s="43"/>
    </row>
    <row r="79">
      <c r="A79" s="179" t="s">
        <v>155</v>
      </c>
      <c r="B79" s="180" t="s">
        <v>156</v>
      </c>
      <c r="C79" s="114"/>
      <c r="D79" s="181"/>
      <c r="E79" s="182"/>
      <c r="F79" s="183"/>
      <c r="G79" s="183"/>
      <c r="H79" s="183"/>
      <c r="I79" s="184"/>
      <c r="J79" s="184"/>
      <c r="K79" s="185"/>
      <c r="L79" s="185"/>
      <c r="M79" s="183"/>
      <c r="N79" s="183"/>
      <c r="O79" s="183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B5:D5"/>
    <mergeCell ref="A6:A16"/>
    <mergeCell ref="A17:D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B67:D67"/>
    <mergeCell ref="B68:D68"/>
    <mergeCell ref="A69:A77"/>
    <mergeCell ref="B69:B77"/>
    <mergeCell ref="B78:D78"/>
  </mergeCells>
  <printOptions headings="0" gridLines="0"/>
  <pageMargins left="0.16929133858267714" right="0" top="0.43307086614173229" bottom="0.33070866141732286" header="0.19685039370078738" footer="0.15748031496062992"/>
  <pageSetup paperSize="9" scale="55" firstPageNumber="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164</cp:revision>
  <dcterms:created xsi:type="dcterms:W3CDTF">2015-02-26T11:08:47Z</dcterms:created>
  <dcterms:modified xsi:type="dcterms:W3CDTF">2025-09-08T06:51:59Z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