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5.09.2025 (реестры)" sheetId="1" state="visible" r:id="rId1"/>
  </sheets>
  <definedNames>
    <definedName name="_xlnm._FilterDatabase" localSheetId="0" hidden="1">'на 15.09.2025 (реестры)'!$A$4:$R$80</definedName>
    <definedName name="Print_Area" localSheetId="0">'на 15.09.2025 (реестры)'!$A$1:$R$80</definedName>
    <definedName name="Print_Titles" localSheetId="0" hidden="0">'на 15.09.2025 (реестры)'!$3:$4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15.09.2025 (реестры)'!$A$4:$R$80</definedName>
  </definedNames>
  <calcPr/>
</workbook>
</file>

<file path=xl/sharedStrings.xml><?xml version="1.0" encoding="utf-8"?>
<sst xmlns="http://schemas.openxmlformats.org/spreadsheetml/2006/main" count="157" uniqueCount="157">
  <si>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</si>
  <si>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</si>
  <si>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</si>
  <si>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</si>
  <si>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</si>
  <si>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</si>
  <si>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12.09.2024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</si>
  <si>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</si>
  <si>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</si>
  <si>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</si>
  <si>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</si>
  <si>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</si>
  <si>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</si>
  <si>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</si>
  <si>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</si>
  <si>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сентябрь</t>
  </si>
  <si>
    <t>сентябрь</t>
  </si>
  <si>
    <t xml:space="preserve">с нач. года на 15.09.2025 (по 12.09.2025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</si>
  <si>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</si>
  <si>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</si>
  <si>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</si>
  <si>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сентябрь от плана сентября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</si>
  <si>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</si>
  <si>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</si>
  <si>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</si>
  <si>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</si>
  <si>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</si>
  <si>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</si>
  <si>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</si>
  <si>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</si>
  <si>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</si>
  <si>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</si>
  <si>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</si>
  <si>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</si>
  <si>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</si>
  <si>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</si>
  <si>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</si>
  <si>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</si>
  <si>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</si>
  <si>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</si>
  <si>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</si>
  <si>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</si>
  <si>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</si>
  <si>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</si>
  <si>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</si>
  <si>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</si>
  <si>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109 00000 00 0000 000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</si>
  <si>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</si>
  <si>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</si>
  <si>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</si>
  <si>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</si>
  <si>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</si>
  <si>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</si>
  <si>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</si>
  <si>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116 00000 00 0000 000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</si>
  <si>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</si>
  <si>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</si>
  <si>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</si>
  <si>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</si>
  <si>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</si>
  <si>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</si>
  <si>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</si>
  <si>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</si>
  <si>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</si>
  <si>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</si>
  <si>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</si>
  <si>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</si>
  <si>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</si>
  <si>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</si>
  <si>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</si>
  <si>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</si>
  <si>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</si>
  <si>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</si>
  <si>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</si>
  <si>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</si>
  <si>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</si>
  <si>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</si>
  <si>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</si>
  <si>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</si>
  <si>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</si>
  <si>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</si>
  <si>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</si>
  <si>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</si>
  <si>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</si>
  <si>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</si>
  <si>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</si>
  <si>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</si>
  <si>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</si>
  <si>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</si>
  <si>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</si>
  <si>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</si>
  <si>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</si>
  <si>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</si>
  <si>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</si>
  <si>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</si>
  <si>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</si>
  <si>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</si>
  <si>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</si>
  <si>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</si>
  <si>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</si>
  <si>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117 05040 ,  111 09044 </t>
  </si>
  <si>
    <t xml:space="preserve">Плата за фактическое пользование земельными участками</t>
  </si>
  <si>
    <t>945</t>
  </si>
  <si>
    <t>ДТ</t>
  </si>
  <si>
    <t xml:space="preserve">113 02000 04 0010 130</t>
  </si>
  <si>
    <t xml:space="preserve">Доходы от компенсации затрат государства (лпд )</t>
  </si>
  <si>
    <t xml:space="preserve">113 02000 04 0015 130</t>
  </si>
  <si>
    <t xml:space="preserve">Доходы от компенсации затрат государства (епд)</t>
  </si>
  <si>
    <t xml:space="preserve">113 02000 04 0020 130</t>
  </si>
  <si>
    <t xml:space="preserve">Доходы от компенсации затрат государства (плата за проезд)</t>
  </si>
  <si>
    <t xml:space="preserve">113 02994 04 0030 130</t>
  </si>
  <si>
    <t xml:space="preserve">Доходы от компенсации затрат государства (транспортные карты)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</si>
  <si>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</si>
  <si>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</si>
  <si>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</si>
  <si>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</si>
  <si>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</si>
  <si>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</si>
  <si>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</si>
  <si>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</si>
  <si>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</si>
  <si>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</si>
  <si>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</si>
  <si>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</si>
  <si>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 от сдачи в аренду объектов нежилого фонда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</si>
  <si>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</si>
  <si>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</si>
  <si>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</si>
  <si>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</si>
  <si>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</si>
  <si>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11705,  11109,  11402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</si>
  <si>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</si>
  <si>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</si>
  <si>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</si>
  <si>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</si>
  <si>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</si>
  <si>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202 10000 00 0000 000</t>
  </si>
  <si>
    <t>Дотации</t>
  </si>
  <si>
    <t xml:space="preserve">202 20000 00 0000 000</t>
  </si>
  <si>
    <t xml:space="preserve">Субсидии от других бюджетов бюджетной системы РФ *   </t>
  </si>
  <si>
    <t xml:space="preserve">202 30000 00 0000 000</t>
  </si>
  <si>
    <t xml:space="preserve">Субвенции от других бюджетов бюджетной системы РФ*</t>
  </si>
  <si>
    <t xml:space="preserve">202 40000 00 0000 000</t>
  </si>
  <si>
    <t xml:space="preserve">Иные межбюджетные трансферты  *</t>
  </si>
  <si>
    <t xml:space="preserve">203 04099 04 0000 150</t>
  </si>
  <si>
    <t xml:space="preserve">Прочие безвозмездные поступления от государственных (муниципальных) организаций</t>
  </si>
  <si>
    <t xml:space="preserve">207 04050 04 0000 150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</si>
  <si>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</si>
  <si>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</si>
  <si>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</si>
  <si>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218 04000 00 0000 000</t>
  </si>
  <si>
    <t xml:space="preserve">Доходы от возврата бюджетными и автономными учреждениями остатков субсидий прошлых лет</t>
  </si>
  <si>
    <t xml:space="preserve">219 04000 00 0000 000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</si>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</sst>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,##0_р_."/>
    <numFmt numFmtId="167" formatCode="#,##0.00_р_."/>
  </numFmts>
  <fonts count="26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color theme="1"/>
      <name val="Times New Roman"/>
    </font>
    <font>
      <sz val="14.000000"/>
      <color indexed="2"/>
      <name val="Times New Roman"/>
    </font>
    <font>
      <sz val="11.000000"/>
      <color theme="1"/>
      <name val="Times New Roman"/>
    </font>
    <font>
      <sz val="8.000000"/>
      <color indexed="2"/>
      <name val="Times New Roman"/>
    </font>
    <font>
      <sz val="14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color indexed="2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color theme="1"/>
      <name val="Times New Roman"/>
    </font>
    <font>
      <i/>
      <sz val="14.000000"/>
      <color indexed="2"/>
      <name val="Times New Roman"/>
    </font>
    <font>
      <i/>
      <sz val="14.000000"/>
      <name val="Times New Roman"/>
    </font>
    <font>
      <i/>
      <sz val="12.000000"/>
      <color theme="1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i/>
      <sz val="12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</fills>
  <borders count="3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191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vertical="top"/>
    </xf>
    <xf fontId="8" fillId="0" borderId="0" numFmtId="0" xfId="0" applyFont="1" applyAlignment="1">
      <alignment vertical="center"/>
    </xf>
    <xf fontId="9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6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6" fillId="0" borderId="0" numFmtId="49" xfId="0" applyNumberFormat="1" applyFont="1" applyAlignment="1">
      <alignment horizontal="center" vertical="center" wrapText="1"/>
    </xf>
    <xf fontId="10" fillId="0" borderId="0" numFmtId="0" xfId="0" applyFont="1" applyAlignment="1">
      <alignment horizontal="center" vertical="top" wrapText="1"/>
    </xf>
    <xf fontId="8" fillId="0" borderId="0" numFmtId="0" xfId="0" applyFont="1" applyAlignment="1">
      <alignment horizontal="center" vertical="center" wrapText="1"/>
    </xf>
    <xf fontId="9" fillId="0" borderId="0" numFmtId="162" xfId="0" applyNumberFormat="1" applyFont="1" applyAlignment="1">
      <alignment horizontal="center" vertical="center" wrapText="1"/>
    </xf>
    <xf fontId="9" fillId="0" borderId="0" numFmtId="163" xfId="0" applyNumberFormat="1" applyFont="1" applyAlignment="1">
      <alignment horizontal="center" vertical="center" wrapText="1"/>
    </xf>
    <xf fontId="6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3" fillId="0" borderId="1" numFmtId="49" xfId="0" applyNumberFormat="1" applyFont="1" applyBorder="1" applyAlignment="1">
      <alignment horizontal="center" vertical="center" wrapText="1"/>
    </xf>
    <xf fontId="14" fillId="0" borderId="2" numFmtId="0" xfId="0" applyFont="1" applyBorder="1" applyAlignment="1">
      <alignment horizontal="center" vertical="center" wrapText="1"/>
    </xf>
    <xf fontId="13" fillId="0" borderId="3" numFmtId="49" xfId="0" applyNumberFormat="1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center" wrapText="1"/>
    </xf>
    <xf fontId="15" fillId="0" borderId="3" numFmtId="162" xfId="0" applyNumberFormat="1" applyFont="1" applyBorder="1" applyAlignment="1">
      <alignment horizontal="center" vertical="center" wrapText="1"/>
    </xf>
    <xf fontId="14" fillId="0" borderId="4" numFmtId="162" xfId="0" applyNumberFormat="1" applyFont="1" applyBorder="1" applyAlignment="1">
      <alignment horizontal="center" vertical="center" wrapText="1"/>
    </xf>
    <xf fontId="14" fillId="0" borderId="5" numFmtId="162" xfId="0" applyNumberFormat="1" applyFont="1" applyBorder="1" applyAlignment="1">
      <alignment horizontal="center" vertical="center" wrapText="1"/>
    </xf>
    <xf fontId="14" fillId="0" borderId="6" numFmtId="162" xfId="0" applyNumberFormat="1" applyFont="1" applyBorder="1" applyAlignment="1">
      <alignment horizontal="center" vertical="center" wrapText="1"/>
    </xf>
    <xf fontId="14" fillId="0" borderId="4" numFmtId="163" xfId="0" applyNumberFormat="1" applyFont="1" applyBorder="1" applyAlignment="1">
      <alignment horizontal="center" vertical="center" wrapText="1"/>
    </xf>
    <xf fontId="14" fillId="0" borderId="6" numFmtId="163" xfId="0" applyNumberFormat="1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top" wrapText="1"/>
    </xf>
    <xf fontId="14" fillId="0" borderId="3" numFmtId="164" xfId="105" applyNumberFormat="1" applyFont="1" applyBorder="1" applyAlignment="1" applyProtection="1">
      <alignment horizontal="center" vertical="top" wrapText="1"/>
    </xf>
    <xf fontId="13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3" fillId="0" borderId="9" numFmtId="49" xfId="0" applyNumberFormat="1" applyFont="1" applyBorder="1" applyAlignment="1">
      <alignment horizontal="center" vertical="center" wrapText="1"/>
    </xf>
    <xf fontId="14" fillId="0" borderId="9" numFmtId="0" xfId="0" applyFont="1" applyBorder="1" applyAlignment="1">
      <alignment horizontal="center" vertical="center" wrapText="1"/>
    </xf>
    <xf fontId="15" fillId="0" borderId="9" numFmtId="162" xfId="0" applyNumberFormat="1" applyFont="1" applyBorder="1" applyAlignment="1">
      <alignment horizontal="center" vertical="center" wrapText="1"/>
    </xf>
    <xf fontId="14" fillId="0" borderId="0" numFmtId="163" xfId="0" applyNumberFormat="1" applyFont="1" applyAlignment="1">
      <alignment horizontal="center" vertical="center" wrapText="1"/>
    </xf>
    <xf fontId="14" fillId="0" borderId="9" numFmtId="163" xfId="0" applyNumberFormat="1" applyFont="1" applyBorder="1" applyAlignment="1">
      <alignment horizontal="center" vertical="center" wrapText="1"/>
    </xf>
    <xf fontId="15" fillId="0" borderId="9" numFmtId="163" xfId="0" applyNumberFormat="1" applyFont="1" applyBorder="1" applyAlignment="1">
      <alignment horizontal="center" vertical="top" wrapText="1"/>
    </xf>
    <xf fontId="14" fillId="0" borderId="9" numFmtId="162" xfId="0" applyNumberFormat="1" applyFont="1" applyBorder="1" applyAlignment="1">
      <alignment horizontal="center" vertical="top" wrapText="1"/>
    </xf>
    <xf fontId="14" fillId="0" borderId="0" numFmtId="162" xfId="0" applyNumberFormat="1" applyFont="1" applyAlignment="1">
      <alignment horizontal="center" vertical="top" wrapText="1"/>
    </xf>
    <xf fontId="14" fillId="0" borderId="9" numFmtId="0" xfId="0" applyFont="1" applyBorder="1" applyAlignment="1">
      <alignment horizontal="center" vertical="top" wrapText="1"/>
    </xf>
    <xf fontId="14" fillId="0" borderId="9" numFmtId="164" xfId="105" applyNumberFormat="1" applyFont="1" applyBorder="1" applyAlignment="1" applyProtection="1">
      <alignment horizontal="center" vertical="top" wrapText="1"/>
    </xf>
    <xf fontId="16" fillId="0" borderId="0" numFmtId="0" xfId="0" applyFont="1" applyAlignment="1">
      <alignment vertical="center"/>
    </xf>
    <xf fontId="17" fillId="0" borderId="9" numFmtId="49" xfId="0" applyNumberFormat="1" applyFont="1" applyBorder="1" applyAlignment="1">
      <alignment horizontal="center" vertical="center" wrapText="1"/>
    </xf>
    <xf fontId="16" fillId="0" borderId="4" numFmtId="0" xfId="0" applyFont="1" applyBorder="1" applyAlignment="1">
      <alignment horizontal="center" vertical="center" wrapText="1"/>
    </xf>
    <xf fontId="16" fillId="0" borderId="5" numFmtId="0" xfId="0" applyFont="1" applyBorder="1" applyAlignment="1">
      <alignment horizontal="center" vertical="center" wrapText="1"/>
    </xf>
    <xf fontId="16" fillId="0" borderId="6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16" fillId="0" borderId="9" numFmtId="162" xfId="0" applyNumberFormat="1" applyFont="1" applyBorder="1" applyAlignment="1">
      <alignment vertical="center" wrapText="1"/>
    </xf>
    <xf fontId="16" fillId="0" borderId="0" numFmtId="164" xfId="0" applyNumberFormat="1" applyFont="1" applyAlignment="1">
      <alignment horizontal="right" vertical="center" wrapText="1"/>
    </xf>
    <xf fontId="16" fillId="0" borderId="9" numFmtId="164" xfId="0" applyNumberFormat="1" applyFont="1" applyBorder="1" applyAlignment="1">
      <alignment horizontal="right" vertical="center" wrapText="1"/>
    </xf>
    <xf fontId="6" fillId="0" borderId="3" numFmtId="49" xfId="0" applyNumberFormat="1" applyFont="1" applyBorder="1" applyAlignment="1">
      <alignment horizontal="center" vertical="center" wrapText="1"/>
    </xf>
    <xf fontId="10" fillId="0" borderId="9" numFmtId="0" xfId="0" applyFont="1" applyBorder="1" applyAlignment="1">
      <alignment horizontal="center" vertical="center" wrapText="1"/>
    </xf>
    <xf fontId="8" fillId="0" borderId="0" numFmtId="49" xfId="0" applyNumberFormat="1" applyFont="1" applyAlignment="1">
      <alignment horizontal="center" vertical="center" wrapText="1"/>
    </xf>
    <xf fontId="9" fillId="0" borderId="9" numFmtId="0" xfId="0" applyFont="1" applyBorder="1" applyAlignment="1">
      <alignment vertical="center" wrapText="1"/>
    </xf>
    <xf fontId="9" fillId="0" borderId="9" numFmtId="162" xfId="0" applyNumberFormat="1" applyFont="1" applyBorder="1" applyAlignment="1">
      <alignment horizontal="right" vertical="center" wrapText="1"/>
    </xf>
    <xf fontId="9" fillId="0" borderId="0" numFmtId="162" xfId="0" applyNumberFormat="1" applyFont="1" applyAlignment="1">
      <alignment horizontal="right" vertical="center" wrapText="1"/>
    </xf>
    <xf fontId="9" fillId="0" borderId="0" numFmtId="4" xfId="0" applyNumberFormat="1" applyFont="1" applyAlignment="1">
      <alignment horizontal="right" vertical="center" wrapText="1"/>
    </xf>
    <xf fontId="9" fillId="0" borderId="9" numFmtId="164" xfId="0" applyNumberFormat="1" applyFont="1" applyBorder="1" applyAlignment="1">
      <alignment horizontal="right" vertical="center" wrapText="1"/>
    </xf>
    <xf fontId="9" fillId="0" borderId="0" numFmtId="164" xfId="0" applyNumberFormat="1" applyFont="1" applyAlignment="1">
      <alignment horizontal="right" vertical="center" wrapText="1"/>
    </xf>
    <xf fontId="6" fillId="0" borderId="9" numFmtId="49" xfId="0" applyNumberFormat="1" applyFont="1" applyBorder="1" applyAlignment="1">
      <alignment horizontal="center" vertical="center" wrapText="1"/>
    </xf>
    <xf fontId="8" fillId="0" borderId="9" numFmtId="49" xfId="0" applyNumberFormat="1" applyFont="1" applyBorder="1" applyAlignment="1">
      <alignment horizontal="center" vertical="center" wrapText="1"/>
    </xf>
    <xf fontId="9" fillId="0" borderId="0" numFmtId="0" xfId="0" applyFont="1" applyAlignment="1">
      <alignment vertical="center" wrapText="1"/>
    </xf>
    <xf fontId="9" fillId="0" borderId="9" numFmtId="162" xfId="0" applyNumberFormat="1" applyFont="1" applyBorder="1" applyAlignment="1">
      <alignment vertical="center" wrapText="1"/>
    </xf>
    <xf fontId="9" fillId="0" borderId="0" numFmtId="162" xfId="0" applyNumberFormat="1" applyFont="1" applyAlignment="1">
      <alignment vertical="center" wrapText="1"/>
    </xf>
    <xf fontId="9" fillId="0" borderId="0" numFmtId="4" xfId="0" applyNumberFormat="1" applyFont="1" applyAlignment="1">
      <alignment vertical="center" wrapText="1"/>
    </xf>
    <xf fontId="9" fillId="0" borderId="9" numFmtId="4" xfId="0" applyNumberFormat="1" applyFont="1" applyBorder="1" applyAlignment="1">
      <alignment vertical="center" wrapText="1"/>
    </xf>
    <xf fontId="16" fillId="0" borderId="4" numFmtId="165" xfId="0" applyNumberFormat="1" applyFont="1" applyBorder="1" applyAlignment="1">
      <alignment horizontal="center" vertical="center" wrapText="1"/>
    </xf>
    <xf fontId="16" fillId="0" borderId="10" numFmtId="165" xfId="0" applyNumberFormat="1" applyFont="1" applyBorder="1" applyAlignment="1">
      <alignment horizontal="center" vertical="center" wrapText="1"/>
    </xf>
    <xf fontId="16" fillId="0" borderId="11" numFmtId="165" xfId="0" applyNumberFormat="1" applyFont="1" applyBorder="1" applyAlignment="1">
      <alignment horizontal="center" vertical="center" wrapText="1"/>
    </xf>
    <xf fontId="16" fillId="0" borderId="12" numFmtId="162" xfId="0" applyNumberFormat="1" applyFont="1" applyBorder="1" applyAlignment="1">
      <alignment horizontal="right" vertical="center" wrapText="1"/>
    </xf>
    <xf fontId="16" fillId="0" borderId="0" numFmtId="162" xfId="0" applyNumberFormat="1" applyFont="1" applyAlignment="1">
      <alignment horizontal="right" vertical="center" wrapText="1"/>
    </xf>
    <xf fontId="16" fillId="0" borderId="12" numFmtId="164" xfId="0" applyNumberFormat="1" applyFont="1" applyBorder="1" applyAlignment="1">
      <alignment horizontal="right" vertical="center" wrapText="1"/>
    </xf>
    <xf fontId="6" fillId="0" borderId="13" numFmtId="49" xfId="0" applyNumberFormat="1" applyFont="1" applyBorder="1" applyAlignment="1">
      <alignment horizontal="center" vertical="center" wrapText="1"/>
    </xf>
    <xf fontId="10" fillId="0" borderId="14" numFmtId="0" xfId="0" applyFont="1" applyBorder="1" applyAlignment="1">
      <alignment horizontal="center" vertical="center" wrapText="1"/>
    </xf>
    <xf fontId="8" fillId="0" borderId="15" numFmtId="0" xfId="0" applyFont="1" applyBorder="1" applyAlignment="1">
      <alignment horizontal="center" vertical="center"/>
    </xf>
    <xf fontId="9" fillId="0" borderId="15" numFmtId="165" xfId="0" applyNumberFormat="1" applyFont="1" applyBorder="1" applyAlignment="1">
      <alignment vertical="center" wrapText="1"/>
    </xf>
    <xf fontId="9" fillId="0" borderId="15" numFmtId="162" xfId="0" applyNumberFormat="1" applyFont="1" applyBorder="1" applyAlignment="1">
      <alignment horizontal="right" vertical="center" wrapText="1"/>
    </xf>
    <xf fontId="9" fillId="0" borderId="15" numFmtId="164" xfId="0" applyNumberFormat="1" applyFont="1" applyBorder="1" applyAlignment="1">
      <alignment horizontal="right" vertical="center" wrapText="1"/>
    </xf>
    <xf fontId="9" fillId="0" borderId="16" numFmtId="164" xfId="0" applyNumberFormat="1" applyFont="1" applyBorder="1" applyAlignment="1">
      <alignment horizontal="right" vertical="center" wrapText="1"/>
    </xf>
    <xf fontId="6" fillId="0" borderId="17" numFmtId="49" xfId="0" applyNumberFormat="1" applyFont="1" applyBorder="1" applyAlignment="1">
      <alignment horizontal="center" vertical="center" wrapText="1"/>
    </xf>
    <xf fontId="10" fillId="0" borderId="18" numFmtId="0" xfId="0" applyFont="1" applyBorder="1" applyAlignment="1">
      <alignment horizontal="center" vertical="center" wrapText="1"/>
    </xf>
    <xf fontId="9" fillId="0" borderId="0" numFmtId="165" xfId="0" applyNumberFormat="1" applyFont="1" applyAlignment="1">
      <alignment vertical="center" wrapText="1"/>
    </xf>
    <xf fontId="9" fillId="0" borderId="9" numFmtId="4" xfId="0" applyNumberFormat="1" applyFont="1" applyBorder="1" applyAlignment="1">
      <alignment horizontal="right" vertical="center" wrapText="1"/>
    </xf>
    <xf fontId="9" fillId="0" borderId="17" numFmtId="164" xfId="0" applyNumberFormat="1" applyFont="1" applyBorder="1" applyAlignment="1">
      <alignment horizontal="right" vertical="center" wrapText="1"/>
    </xf>
    <xf fontId="9" fillId="0" borderId="9" numFmtId="165" xfId="0" applyNumberFormat="1" applyFont="1" applyBorder="1" applyAlignment="1">
      <alignment vertical="center" wrapText="1"/>
    </xf>
    <xf fontId="18" fillId="0" borderId="0" numFmtId="0" xfId="0" applyFont="1" applyAlignment="1">
      <alignment vertical="center"/>
    </xf>
    <xf fontId="19" fillId="0" borderId="17" numFmtId="49" xfId="0" applyNumberFormat="1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19" fillId="0" borderId="12" numFmtId="49" xfId="0" applyNumberFormat="1" applyFont="1" applyBorder="1" applyAlignment="1">
      <alignment horizontal="center" vertical="center" wrapText="1"/>
    </xf>
    <xf fontId="20" fillId="0" borderId="0" numFmtId="0" xfId="0" applyFont="1" applyAlignment="1">
      <alignment vertical="center" wrapText="1"/>
    </xf>
    <xf fontId="20" fillId="0" borderId="12" numFmtId="162" xfId="0" applyNumberFormat="1" applyFont="1" applyBorder="1" applyAlignment="1">
      <alignment horizontal="right" vertical="center" wrapText="1"/>
    </xf>
    <xf fontId="20" fillId="0" borderId="0" numFmtId="162" xfId="0" applyNumberFormat="1" applyFont="1" applyAlignment="1">
      <alignment horizontal="right" vertical="center" wrapText="1"/>
    </xf>
    <xf fontId="20" fillId="0" borderId="12" numFmtId="164" xfId="0" applyNumberFormat="1" applyFont="1" applyBorder="1" applyAlignment="1">
      <alignment horizontal="right" vertical="center" wrapText="1"/>
    </xf>
    <xf fontId="20" fillId="0" borderId="20" numFmtId="164" xfId="0" applyNumberFormat="1" applyFont="1" applyBorder="1" applyAlignment="1">
      <alignment horizontal="right" vertical="center" wrapText="1"/>
    </xf>
    <xf fontId="6" fillId="0" borderId="13" numFmtId="1" xfId="0" applyNumberFormat="1" applyFont="1" applyBorder="1" applyAlignment="1">
      <alignment horizontal="center" vertical="center" wrapText="1"/>
    </xf>
    <xf fontId="8" fillId="0" borderId="21" numFmtId="0" xfId="0" applyFont="1" applyBorder="1" applyAlignment="1">
      <alignment horizontal="center" vertical="center" wrapText="1"/>
    </xf>
    <xf fontId="9" fillId="0" borderId="15" numFmtId="0" xfId="0" applyFont="1" applyBorder="1" applyAlignment="1">
      <alignment horizontal="left" vertical="center" wrapText="1"/>
    </xf>
    <xf fontId="9" fillId="0" borderId="21" numFmtId="162" xfId="0" applyNumberFormat="1" applyFont="1" applyBorder="1" applyAlignment="1">
      <alignment horizontal="right" vertical="center" wrapText="1"/>
    </xf>
    <xf fontId="9" fillId="0" borderId="21" numFmtId="164" xfId="0" applyNumberFormat="1" applyFont="1" applyBorder="1" applyAlignment="1">
      <alignment horizontal="right" vertical="center" wrapText="1"/>
    </xf>
    <xf fontId="6" fillId="0" borderId="17" numFmtId="0" xfId="0" applyFont="1" applyBorder="1" applyAlignment="1">
      <alignment horizontal="center" vertical="center" wrapText="1"/>
    </xf>
    <xf fontId="8" fillId="0" borderId="9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22" numFmtId="49" xfId="0" applyNumberFormat="1" applyFont="1" applyBorder="1" applyAlignment="1">
      <alignment horizontal="center" vertical="center" wrapText="1"/>
    </xf>
    <xf fontId="20" fillId="0" borderId="12" numFmtId="0" xfId="0" applyFont="1" applyBorder="1" applyAlignment="1">
      <alignment vertical="center" wrapText="1"/>
    </xf>
    <xf fontId="20" fillId="0" borderId="22" numFmtId="162" xfId="0" applyNumberFormat="1" applyFont="1" applyBorder="1" applyAlignment="1">
      <alignment horizontal="right" vertical="center" wrapText="1"/>
    </xf>
    <xf fontId="20" fillId="0" borderId="22" numFmtId="164" xfId="0" applyNumberFormat="1" applyFont="1" applyBorder="1" applyAlignment="1">
      <alignment horizontal="right" vertical="center" wrapText="1"/>
    </xf>
    <xf fontId="6" fillId="0" borderId="23" numFmtId="49" xfId="0" applyNumberFormat="1" applyFont="1" applyBorder="1" applyAlignment="1">
      <alignment horizontal="center" vertical="center" wrapText="1"/>
    </xf>
    <xf fontId="8" fillId="0" borderId="15" numFmtId="49" xfId="0" applyNumberFormat="1" applyFont="1" applyBorder="1" applyAlignment="1">
      <alignment horizontal="center" vertical="center" wrapText="1"/>
    </xf>
    <xf fontId="9" fillId="0" borderId="24" numFmtId="162" xfId="0" applyNumberFormat="1" applyFont="1" applyBorder="1" applyAlignment="1">
      <alignment horizontal="right" vertical="center" wrapText="1"/>
    </xf>
    <xf fontId="9" fillId="0" borderId="9" numFmtId="165" xfId="0" applyNumberFormat="1" applyFont="1" applyBorder="1" applyAlignment="1">
      <alignment horizontal="left" vertical="center" wrapText="1"/>
    </xf>
    <xf fontId="8" fillId="0" borderId="9" numFmtId="0" xfId="0" applyFont="1" applyBorder="1" applyAlignment="1">
      <alignment horizontal="center" vertical="center"/>
    </xf>
    <xf fontId="9" fillId="0" borderId="0" numFmtId="0" xfId="0" applyFont="1" applyAlignment="1">
      <alignment horizontal="left" vertical="center" wrapText="1"/>
    </xf>
    <xf fontId="8" fillId="0" borderId="0" numFmtId="0" xfId="0" applyFont="1" applyAlignment="1">
      <alignment horizontal="center" vertical="center"/>
    </xf>
    <xf fontId="9" fillId="0" borderId="9" numFmtId="0" xfId="0" applyFont="1" applyBorder="1" applyAlignment="1">
      <alignment horizontal="left" vertical="center" wrapText="1"/>
    </xf>
    <xf fontId="21" fillId="0" borderId="0" numFmtId="0" xfId="0" applyFont="1" applyAlignment="1">
      <alignment vertical="center"/>
    </xf>
    <xf fontId="19" fillId="0" borderId="23" numFmtId="49" xfId="0" applyNumberFormat="1" applyFont="1" applyBorder="1" applyAlignment="1">
      <alignment horizontal="center" vertical="center" wrapText="1"/>
    </xf>
    <xf fontId="22" fillId="0" borderId="18" numFmtId="0" xfId="0" applyFont="1" applyBorder="1" applyAlignment="1">
      <alignment horizontal="center" vertical="center" wrapText="1"/>
    </xf>
    <xf fontId="23" fillId="0" borderId="0" numFmtId="0" xfId="0" applyFont="1" applyAlignment="1">
      <alignment horizontal="right" vertical="center"/>
    </xf>
    <xf fontId="24" fillId="0" borderId="9" numFmtId="0" xfId="0" applyFont="1" applyBorder="1" applyAlignment="1">
      <alignment horizontal="left" vertical="center" wrapText="1"/>
    </xf>
    <xf fontId="24" fillId="0" borderId="0" numFmtId="162" xfId="0" applyNumberFormat="1" applyFont="1" applyAlignment="1">
      <alignment horizontal="right" vertical="center" wrapText="1"/>
    </xf>
    <xf fontId="24" fillId="0" borderId="9" numFmtId="162" xfId="0" applyNumberFormat="1" applyFont="1" applyBorder="1" applyAlignment="1">
      <alignment horizontal="right" vertical="center" wrapText="1"/>
    </xf>
    <xf fontId="24" fillId="0" borderId="0" numFmtId="164" xfId="0" applyNumberFormat="1" applyFont="1" applyAlignment="1">
      <alignment horizontal="right" vertical="center" wrapText="1"/>
    </xf>
    <xf fontId="24" fillId="0" borderId="9" numFmtId="164" xfId="0" applyNumberFormat="1" applyFont="1" applyBorder="1" applyAlignment="1">
      <alignment horizontal="right" vertical="center" wrapText="1"/>
    </xf>
    <xf fontId="24" fillId="0" borderId="17" numFmtId="164" xfId="0" applyNumberFormat="1" applyFont="1" applyBorder="1" applyAlignment="1">
      <alignment horizontal="right" vertical="center" wrapText="1"/>
    </xf>
    <xf fontId="23" fillId="0" borderId="9" numFmtId="0" xfId="0" applyFont="1" applyBorder="1" applyAlignment="1">
      <alignment horizontal="right" vertical="center"/>
    </xf>
    <xf fontId="24" fillId="0" borderId="0" numFmtId="0" xfId="0" applyFont="1" applyAlignment="1">
      <alignment horizontal="left" vertical="center" wrapText="1"/>
    </xf>
    <xf fontId="20" fillId="0" borderId="19" numFmtId="49" xfId="0" applyNumberFormat="1" applyFont="1" applyBorder="1" applyAlignment="1">
      <alignment horizontal="center" vertical="center" wrapText="1"/>
    </xf>
    <xf fontId="20" fillId="0" borderId="0" numFmtId="164" xfId="0" applyNumberFormat="1" applyFont="1" applyAlignment="1">
      <alignment horizontal="right" vertical="center" wrapText="1"/>
    </xf>
    <xf fontId="10" fillId="0" borderId="14" numFmtId="0" xfId="0" applyFont="1" applyBorder="1" applyAlignment="1">
      <alignment horizontal="center" vertical="top" wrapText="1"/>
    </xf>
    <xf fontId="8" fillId="0" borderId="21" numFmtId="0" xfId="0" applyFont="1" applyBorder="1" applyAlignment="1">
      <alignment horizontal="center" vertical="center"/>
    </xf>
    <xf fontId="10" fillId="0" borderId="18" numFmtId="0" xfId="0" applyFont="1" applyBorder="1" applyAlignment="1">
      <alignment horizontal="center" vertical="top" wrapText="1"/>
    </xf>
    <xf fontId="20" fillId="0" borderId="0" numFmtId="0" xfId="0" applyFont="1" applyAlignment="1">
      <alignment vertical="center"/>
    </xf>
    <xf fontId="20" fillId="0" borderId="19" numFmtId="49" xfId="0" applyNumberFormat="1" applyFont="1" applyBorder="1" applyAlignment="1">
      <alignment horizontal="center" vertical="top" wrapText="1"/>
    </xf>
    <xf fontId="20" fillId="0" borderId="22" numFmtId="49" xfId="0" applyNumberFormat="1" applyFont="1" applyBorder="1" applyAlignment="1">
      <alignment horizontal="center" vertical="center" wrapText="1"/>
    </xf>
    <xf fontId="20" fillId="0" borderId="22" numFmtId="162" xfId="0" applyNumberFormat="1" applyFont="1" applyBorder="1" applyAlignment="1">
      <alignment vertical="center" wrapText="1"/>
    </xf>
    <xf fontId="20" fillId="0" borderId="12" numFmtId="162" xfId="0" applyNumberFormat="1" applyFont="1" applyBorder="1" applyAlignment="1">
      <alignment vertical="center" wrapText="1"/>
    </xf>
    <xf fontId="19" fillId="0" borderId="17" numFmtId="0" xfId="0" applyFont="1" applyBorder="1" applyAlignment="1">
      <alignment horizontal="center" vertical="center" wrapText="1"/>
    </xf>
    <xf fontId="19" fillId="0" borderId="0" numFmtId="49" xfId="0" applyNumberFormat="1" applyFont="1" applyAlignment="1">
      <alignment horizontal="center" vertical="center" wrapText="1"/>
    </xf>
    <xf fontId="9" fillId="0" borderId="21" numFmtId="165" xfId="0" applyNumberFormat="1" applyFont="1" applyBorder="1" applyAlignment="1">
      <alignment vertical="center" wrapText="1"/>
    </xf>
    <xf fontId="20" fillId="0" borderId="15" numFmtId="164" xfId="0" applyNumberFormat="1" applyFont="1" applyBorder="1" applyAlignment="1">
      <alignment horizontal="right" vertical="center" wrapText="1"/>
    </xf>
    <xf fontId="20" fillId="0" borderId="21" numFmtId="164" xfId="0" applyNumberFormat="1" applyFont="1" applyBorder="1" applyAlignment="1">
      <alignment horizontal="right" vertical="center" wrapText="1"/>
    </xf>
    <xf fontId="20" fillId="0" borderId="9" numFmtId="164" xfId="0" applyNumberFormat="1" applyFont="1" applyBorder="1" applyAlignment="1">
      <alignment horizontal="right" vertical="center" wrapText="1"/>
    </xf>
    <xf fontId="20" fillId="0" borderId="22" numFmtId="0" xfId="0" applyFont="1" applyBorder="1" applyAlignment="1">
      <alignment vertical="center" wrapText="1"/>
    </xf>
    <xf fontId="6" fillId="0" borderId="13" numFmtId="0" xfId="0" applyFont="1" applyBorder="1" applyAlignment="1">
      <alignment horizontal="center" vertical="center" wrapText="1"/>
    </xf>
    <xf fontId="9" fillId="0" borderId="15" numFmtId="165" xfId="0" applyNumberFormat="1" applyFont="1" applyBorder="1" applyAlignment="1">
      <alignment horizontal="left" vertical="center" wrapText="1"/>
    </xf>
    <xf fontId="11" fillId="0" borderId="17" numFmtId="164" xfId="0" applyNumberFormat="1" applyFont="1" applyBorder="1" applyAlignment="1">
      <alignment horizontal="right" vertical="center" wrapText="1"/>
    </xf>
    <xf fontId="9" fillId="3" borderId="9" numFmtId="162" xfId="0" applyNumberFormat="1" applyFont="1" applyFill="1" applyBorder="1" applyAlignment="1">
      <alignment horizontal="right" vertical="center" wrapText="1"/>
    </xf>
    <xf fontId="9" fillId="3" borderId="0" numFmtId="162" xfId="0" applyNumberFormat="1" applyFont="1" applyFill="1" applyAlignment="1">
      <alignment horizontal="right" vertical="center" wrapText="1"/>
    </xf>
    <xf fontId="20" fillId="0" borderId="19" numFmtId="0" xfId="0" applyFont="1" applyBorder="1" applyAlignment="1">
      <alignment horizontal="center" vertical="top" wrapText="1"/>
    </xf>
    <xf fontId="16" fillId="0" borderId="17" numFmtId="0" xfId="0" applyFont="1" applyBorder="1" applyAlignment="1">
      <alignment vertical="center"/>
    </xf>
    <xf fontId="16" fillId="0" borderId="25" numFmtId="166" xfId="0" applyNumberFormat="1" applyFont="1" applyBorder="1" applyAlignment="1">
      <alignment horizontal="center" vertical="center" wrapText="1"/>
    </xf>
    <xf fontId="16" fillId="0" borderId="26" numFmtId="166" xfId="0" applyNumberFormat="1" applyFont="1" applyBorder="1" applyAlignment="1">
      <alignment horizontal="center" vertical="center" wrapText="1"/>
    </xf>
    <xf fontId="16" fillId="0" borderId="27" numFmtId="166" xfId="0" applyNumberFormat="1" applyFont="1" applyBorder="1" applyAlignment="1">
      <alignment horizontal="center" vertical="center" wrapText="1"/>
    </xf>
    <xf fontId="16" fillId="0" borderId="28" numFmtId="162" xfId="0" applyNumberFormat="1" applyFont="1" applyBorder="1" applyAlignment="1">
      <alignment horizontal="right" vertical="center" wrapText="1"/>
    </xf>
    <xf fontId="16" fillId="0" borderId="28" numFmtId="164" xfId="0" applyNumberFormat="1" applyFont="1" applyBorder="1" applyAlignment="1">
      <alignment horizontal="right" vertical="center" wrapText="1"/>
    </xf>
    <xf fontId="16" fillId="0" borderId="29" numFmtId="164" xfId="0" applyNumberFormat="1" applyFont="1" applyBorder="1" applyAlignment="1">
      <alignment horizontal="right" vertical="center" wrapText="1"/>
    </xf>
    <xf fontId="17" fillId="0" borderId="17" numFmtId="49" xfId="0" applyNumberFormat="1" applyFont="1" applyBorder="1" applyAlignment="1">
      <alignment vertical="center" wrapText="1"/>
    </xf>
    <xf fontId="16" fillId="0" borderId="30" numFmtId="165" xfId="0" applyNumberFormat="1" applyFont="1" applyBorder="1" applyAlignment="1">
      <alignment horizontal="center" vertical="center" wrapText="1"/>
    </xf>
    <xf fontId="16" fillId="0" borderId="31" numFmtId="165" xfId="0" applyNumberFormat="1" applyFont="1" applyBorder="1" applyAlignment="1">
      <alignment horizontal="center" vertical="center" wrapText="1"/>
    </xf>
    <xf fontId="16" fillId="0" borderId="32" numFmtId="165" xfId="0" applyNumberFormat="1" applyFont="1" applyBorder="1" applyAlignment="1">
      <alignment horizontal="center" vertical="center" wrapText="1"/>
    </xf>
    <xf fontId="16" fillId="0" borderId="15" numFmtId="162" xfId="0" applyNumberFormat="1" applyFont="1" applyBorder="1" applyAlignment="1">
      <alignment horizontal="right" vertical="center" wrapText="1"/>
    </xf>
    <xf fontId="16" fillId="0" borderId="15" numFmtId="164" xfId="0" applyNumberFormat="1" applyFont="1" applyBorder="1" applyAlignment="1">
      <alignment horizontal="right" vertical="center" wrapText="1"/>
    </xf>
    <xf fontId="16" fillId="0" borderId="16" numFmtId="164" xfId="0" applyNumberFormat="1" applyFont="1" applyBorder="1" applyAlignment="1">
      <alignment horizontal="right" vertical="center" wrapText="1"/>
    </xf>
    <xf fontId="15" fillId="0" borderId="3" numFmtId="0" xfId="0" applyFont="1" applyBorder="1" applyAlignment="1">
      <alignment horizontal="center" vertical="top" wrapText="1"/>
    </xf>
    <xf fontId="25" fillId="0" borderId="0" numFmtId="162" xfId="0" applyNumberFormat="1" applyFont="1" applyAlignment="1">
      <alignment vertical="center" wrapText="1"/>
    </xf>
    <xf fontId="15" fillId="0" borderId="9" numFmtId="0" xfId="0" applyFont="1" applyBorder="1" applyAlignment="1">
      <alignment horizontal="center" vertical="top" wrapText="1"/>
    </xf>
    <xf fontId="25" fillId="0" borderId="9" numFmtId="162" xfId="0" applyNumberFormat="1" applyFont="1" applyBorder="1" applyAlignment="1">
      <alignment vertical="center" wrapText="1"/>
    </xf>
    <xf fontId="9" fillId="0" borderId="4" numFmtId="4" xfId="0" applyNumberFormat="1" applyFont="1" applyBorder="1" applyAlignment="1">
      <alignment horizontal="right" vertical="center" wrapText="1"/>
    </xf>
    <xf fontId="25" fillId="0" borderId="9" numFmtId="0" xfId="0" applyFont="1" applyBorder="1" applyAlignment="1">
      <alignment horizontal="left" vertical="center" wrapText="1"/>
    </xf>
    <xf fontId="25" fillId="0" borderId="0" numFmtId="0" xfId="0" applyFont="1" applyAlignment="1">
      <alignment horizontal="left" vertical="center" wrapText="1"/>
    </xf>
    <xf fontId="11" fillId="0" borderId="9" numFmtId="164" xfId="0" applyNumberFormat="1" applyFont="1" applyBorder="1" applyAlignment="1">
      <alignment horizontal="right" vertical="center" wrapText="1"/>
    </xf>
    <xf fontId="25" fillId="0" borderId="0" numFmtId="0" xfId="0" applyFont="1" applyAlignment="1">
      <alignment horizontal="left" vertical="top" wrapText="1"/>
    </xf>
    <xf fontId="9" fillId="3" borderId="9" numFmtId="162" xfId="0" applyNumberFormat="1" applyFont="1" applyFill="1" applyBorder="1" applyAlignment="1">
      <alignment vertical="center" wrapText="1"/>
    </xf>
    <xf fontId="9" fillId="3" borderId="0" numFmtId="162" xfId="0" applyNumberFormat="1" applyFont="1" applyFill="1" applyAlignment="1">
      <alignment vertical="center" wrapText="1"/>
    </xf>
    <xf fontId="10" fillId="0" borderId="9" numFmtId="164" xfId="0" applyNumberFormat="1" applyFont="1" applyBorder="1" applyAlignment="1">
      <alignment vertical="center" wrapText="1"/>
    </xf>
    <xf fontId="25" fillId="0" borderId="9" numFmtId="165" xfId="0" applyNumberFormat="1" applyFont="1" applyBorder="1" applyAlignment="1">
      <alignment vertical="center" wrapText="1"/>
    </xf>
    <xf fontId="8" fillId="0" borderId="3" numFmtId="49" xfId="0" applyNumberFormat="1" applyFont="1" applyBorder="1" applyAlignment="1">
      <alignment horizontal="center" vertical="center" wrapText="1"/>
    </xf>
    <xf fontId="25" fillId="0" borderId="0" numFmtId="165" xfId="0" applyNumberFormat="1" applyFont="1" applyAlignment="1">
      <alignment vertical="center" wrapText="1"/>
    </xf>
    <xf fontId="9" fillId="0" borderId="3" numFmtId="162" xfId="0" applyNumberFormat="1" applyFont="1" applyBorder="1" applyAlignment="1">
      <alignment horizontal="right" vertical="center" wrapText="1"/>
    </xf>
    <xf fontId="9" fillId="3" borderId="3" numFmtId="162" xfId="0" applyNumberFormat="1" applyFont="1" applyFill="1" applyBorder="1" applyAlignment="1">
      <alignment horizontal="right" vertical="center" wrapText="1"/>
    </xf>
    <xf fontId="9" fillId="0" borderId="3" numFmtId="164" xfId="0" applyNumberFormat="1" applyFont="1" applyBorder="1" applyAlignment="1">
      <alignment horizontal="right" vertical="center" wrapText="1"/>
    </xf>
    <xf fontId="17" fillId="0" borderId="4" numFmtId="0" xfId="0" applyFont="1" applyBorder="1" applyAlignment="1">
      <alignment vertical="center"/>
    </xf>
    <xf fontId="6" fillId="0" borderId="0" numFmtId="166" xfId="0" applyNumberFormat="1" applyFont="1" applyAlignment="1">
      <alignment horizontal="left" vertical="center"/>
    </xf>
    <xf fontId="11" fillId="0" borderId="0" numFmtId="167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9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  <xf fontId="6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15"/>
    <col customWidth="1" min="4" max="4" style="1" width="65.85546875"/>
    <col customWidth="1" min="5" max="5" style="5" width="16.140625"/>
    <col customWidth="1" min="6" max="6" style="1" width="16.140625"/>
    <col customWidth="1" min="7" max="7" style="1" width="16.5703125"/>
    <col customWidth="1" min="8" max="8" style="6" width="15.140625"/>
    <col bestFit="1" customWidth="1" min="9" max="9" style="7" width="19.7109375"/>
    <col customWidth="1" min="10" max="10" style="7" width="15.28515625"/>
    <col customWidth="1" min="11" max="11" style="8" width="15.28515625"/>
    <col customWidth="1" min="12" max="12" style="8" width="15.7109375"/>
    <col customWidth="1" min="13" max="13" style="1" width="17.5703125"/>
    <col bestFit="1" customWidth="1" min="14" max="14" style="1" width="17.85546875"/>
    <col customWidth="1" min="15" max="18" style="1" width="11.42578125"/>
    <col customWidth="1" min="19" max="37" style="1" width="9.140625"/>
    <col min="38" max="16384" style="1" width="9.140625"/>
  </cols>
  <sheetData>
    <row r="1" ht="17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"/>
      <c r="T1" s="1"/>
      <c r="U1" s="1"/>
      <c r="V1" s="1"/>
    </row>
    <row r="2" ht="15">
      <c r="A2" s="10"/>
      <c r="B2" s="11"/>
      <c r="C2" s="12"/>
      <c r="D2" s="9"/>
      <c r="E2" s="13"/>
      <c r="F2" s="9"/>
      <c r="G2" s="9"/>
      <c r="H2" s="13"/>
      <c r="I2" s="14"/>
      <c r="J2" s="14"/>
      <c r="K2" s="15"/>
      <c r="L2" s="15"/>
      <c r="M2" s="9"/>
      <c r="N2" s="9"/>
      <c r="O2" s="9"/>
      <c r="P2" s="16"/>
      <c r="Q2" s="16"/>
      <c r="R2" s="17" t="s">
        <v>1</v>
      </c>
      <c r="S2" s="1"/>
      <c r="T2" s="1"/>
      <c r="U2" s="1"/>
      <c r="V2" s="1"/>
    </row>
    <row r="3" s="18" customFormat="1" ht="15">
      <c r="A3" s="19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/>
      <c r="H3" s="26"/>
      <c r="I3" s="27" t="s">
        <v>8</v>
      </c>
      <c r="J3" s="28"/>
      <c r="K3" s="24" t="s">
        <v>9</v>
      </c>
      <c r="L3" s="25"/>
      <c r="M3" s="25"/>
      <c r="N3" s="26"/>
      <c r="O3" s="29" t="s">
        <v>10</v>
      </c>
      <c r="P3" s="30" t="s">
        <v>11</v>
      </c>
      <c r="Q3" s="30" t="s">
        <v>12</v>
      </c>
      <c r="R3" s="29" t="s">
        <v>13</v>
      </c>
      <c r="S3" s="18"/>
      <c r="T3" s="18"/>
      <c r="U3" s="18"/>
      <c r="V3" s="18"/>
    </row>
    <row r="4" s="18" customFormat="1" ht="66.75" customHeight="1">
      <c r="A4" s="31"/>
      <c r="B4" s="32"/>
      <c r="C4" s="33"/>
      <c r="D4" s="34"/>
      <c r="E4" s="35"/>
      <c r="F4" s="36" t="s">
        <v>14</v>
      </c>
      <c r="G4" s="37" t="s">
        <v>15</v>
      </c>
      <c r="H4" s="36" t="s">
        <v>16</v>
      </c>
      <c r="I4" s="38" t="s">
        <v>17</v>
      </c>
      <c r="J4" s="36" t="s">
        <v>16</v>
      </c>
      <c r="K4" s="39" t="s">
        <v>18</v>
      </c>
      <c r="L4" s="40" t="s">
        <v>19</v>
      </c>
      <c r="M4" s="39" t="s">
        <v>20</v>
      </c>
      <c r="N4" s="40" t="s">
        <v>21</v>
      </c>
      <c r="O4" s="41"/>
      <c r="P4" s="42"/>
      <c r="Q4" s="42"/>
      <c r="R4" s="41"/>
      <c r="S4" s="18"/>
      <c r="T4" s="18"/>
      <c r="U4" s="18"/>
      <c r="V4" s="18"/>
    </row>
    <row r="5" s="43" customFormat="1" ht="26.25" customHeight="1">
      <c r="A5" s="44"/>
      <c r="B5" s="45" t="s">
        <v>22</v>
      </c>
      <c r="C5" s="46"/>
      <c r="D5" s="47"/>
      <c r="E5" s="48">
        <f t="shared" ref="E5:N5" si="0">SUM(E6:E16)</f>
        <v>13859858.212388057</v>
      </c>
      <c r="F5" s="49">
        <f t="shared" si="0"/>
        <v>28065221.000000004</v>
      </c>
      <c r="G5" s="49">
        <f t="shared" si="0"/>
        <v>17956602.5</v>
      </c>
      <c r="H5" s="49">
        <f t="shared" si="0"/>
        <v>1961956.7</v>
      </c>
      <c r="I5" s="48">
        <f t="shared" si="0"/>
        <v>15945915.149999999</v>
      </c>
      <c r="J5" s="49">
        <f t="shared" si="0"/>
        <v>558209.48999999999</v>
      </c>
      <c r="K5" s="48">
        <f t="shared" si="0"/>
        <v>2086056.9376119403</v>
      </c>
      <c r="L5" s="49">
        <f t="shared" si="0"/>
        <v>-2010687.3499999994</v>
      </c>
      <c r="M5" s="48">
        <f t="shared" si="0"/>
        <v>-12119305.850000001</v>
      </c>
      <c r="N5" s="49">
        <f t="shared" si="0"/>
        <v>-1403747.2100000002</v>
      </c>
      <c r="O5" s="50">
        <f t="shared" ref="O5:O9" si="1">IFERROR(I5/E5,"")</f>
        <v>1.1505106982802613</v>
      </c>
      <c r="P5" s="51">
        <f t="shared" ref="P5:P9" si="2">IFERROR(J5/H5,"")</f>
        <v>0.28451672251482413</v>
      </c>
      <c r="Q5" s="50">
        <f t="shared" ref="Q5:Q9" si="3">IFERROR(I5/G5,"")</f>
        <v>0.88802517903929756</v>
      </c>
      <c r="R5" s="51">
        <f t="shared" ref="R5:R9" si="4">IFERROR(I5/F5,"")</f>
        <v>0.56817351090875057</v>
      </c>
      <c r="S5" s="43"/>
      <c r="T5" s="43"/>
      <c r="U5" s="43"/>
      <c r="V5" s="43"/>
      <c r="W5" s="43"/>
      <c r="X5" s="43"/>
      <c r="Y5" s="43"/>
    </row>
    <row r="6" ht="17.25">
      <c r="A6" s="52"/>
      <c r="B6" s="53" t="s">
        <v>23</v>
      </c>
      <c r="C6" s="54" t="s">
        <v>24</v>
      </c>
      <c r="D6" s="55" t="s">
        <v>25</v>
      </c>
      <c r="E6" s="56">
        <f>12145430.05/33.5*30</f>
        <v>10876504.52238806</v>
      </c>
      <c r="F6" s="57">
        <v>21478832.199999999</v>
      </c>
      <c r="G6" s="56">
        <v>14115929.1</v>
      </c>
      <c r="H6" s="57">
        <v>1577400.7</v>
      </c>
      <c r="I6" s="56">
        <v>12048118.16</v>
      </c>
      <c r="J6" s="57">
        <v>476132.22999999998</v>
      </c>
      <c r="K6" s="56">
        <f t="shared" ref="K6:K9" si="5">I6-E6</f>
        <v>1171613.6376119405</v>
      </c>
      <c r="L6" s="57">
        <f t="shared" ref="L6:L9" si="6">I6-G6</f>
        <v>-2067810.9399999995</v>
      </c>
      <c r="M6" s="56">
        <f t="shared" ref="M6:M9" si="7">I6-F6</f>
        <v>-9430714.0399999991</v>
      </c>
      <c r="N6" s="58">
        <f t="shared" ref="N6:N9" si="8">J6-H6</f>
        <v>-1101268.47</v>
      </c>
      <c r="O6" s="59">
        <f t="shared" si="1"/>
        <v>1.1077196846836506</v>
      </c>
      <c r="P6" s="60">
        <f t="shared" si="2"/>
        <v>0.30184608768082832</v>
      </c>
      <c r="Q6" s="59">
        <f t="shared" si="3"/>
        <v>0.85351223250334973</v>
      </c>
      <c r="R6" s="59">
        <f t="shared" si="4"/>
        <v>0.56092985167042742</v>
      </c>
      <c r="S6" s="1"/>
      <c r="T6" s="1"/>
      <c r="U6" s="1"/>
      <c r="V6" s="1"/>
      <c r="X6" s="1"/>
      <c r="Y6" s="1"/>
    </row>
    <row r="7" ht="17.25">
      <c r="A7" s="61"/>
      <c r="B7" s="53" t="s">
        <v>26</v>
      </c>
      <c r="C7" s="62" t="s">
        <v>27</v>
      </c>
      <c r="D7" s="63" t="s">
        <v>28</v>
      </c>
      <c r="E7" s="64">
        <v>54506.160000000003</v>
      </c>
      <c r="F7" s="64">
        <v>82008.100000000006</v>
      </c>
      <c r="G7" s="65">
        <v>61484.5</v>
      </c>
      <c r="H7" s="64">
        <v>7321</v>
      </c>
      <c r="I7" s="65">
        <v>55733.110000000001</v>
      </c>
      <c r="J7" s="64">
        <v>35.409999999999997</v>
      </c>
      <c r="K7" s="65">
        <f t="shared" si="5"/>
        <v>1226.9499999999971</v>
      </c>
      <c r="L7" s="64">
        <f t="shared" si="6"/>
        <v>-5751.3899999999994</v>
      </c>
      <c r="M7" s="65">
        <f t="shared" si="7"/>
        <v>-26274.990000000005</v>
      </c>
      <c r="N7" s="64">
        <f t="shared" si="8"/>
        <v>-7285.5900000000001</v>
      </c>
      <c r="O7" s="60">
        <f t="shared" si="1"/>
        <v>1.0225102997532756</v>
      </c>
      <c r="P7" s="59">
        <f t="shared" si="2"/>
        <v>0.0048367709329326589</v>
      </c>
      <c r="Q7" s="60">
        <f t="shared" si="3"/>
        <v>0.90645788776032987</v>
      </c>
      <c r="R7" s="59">
        <f t="shared" si="4"/>
        <v>0.67960494146309935</v>
      </c>
      <c r="S7" s="1"/>
      <c r="T7" s="1"/>
      <c r="U7" s="1"/>
      <c r="V7" s="1"/>
      <c r="X7" s="1"/>
      <c r="Y7" s="1"/>
    </row>
    <row r="8" ht="17.25">
      <c r="A8" s="61"/>
      <c r="B8" s="53" t="s">
        <v>23</v>
      </c>
      <c r="C8" s="54" t="s">
        <v>29</v>
      </c>
      <c r="D8" s="55" t="s">
        <v>30</v>
      </c>
      <c r="E8" s="65">
        <v>0</v>
      </c>
      <c r="F8" s="64">
        <v>52994.300000000003</v>
      </c>
      <c r="G8" s="64">
        <v>32497.099999999999</v>
      </c>
      <c r="H8" s="65">
        <v>0</v>
      </c>
      <c r="I8" s="64">
        <v>18895.619999999999</v>
      </c>
      <c r="J8" s="65">
        <v>34.789999999999999</v>
      </c>
      <c r="K8" s="64">
        <f t="shared" si="5"/>
        <v>18895.619999999999</v>
      </c>
      <c r="L8" s="65">
        <f t="shared" si="6"/>
        <v>-13601.48</v>
      </c>
      <c r="M8" s="64">
        <f t="shared" si="7"/>
        <v>-34098.680000000008</v>
      </c>
      <c r="N8" s="65">
        <f t="shared" si="8"/>
        <v>34.789999999999999</v>
      </c>
      <c r="O8" s="59" t="str">
        <f t="shared" si="1"/>
        <v/>
      </c>
      <c r="P8" s="60" t="str">
        <f t="shared" si="2"/>
        <v/>
      </c>
      <c r="Q8" s="59">
        <f t="shared" si="3"/>
        <v>0.5814555760360155</v>
      </c>
      <c r="R8" s="59">
        <f t="shared" si="4"/>
        <v>0.35655947903831164</v>
      </c>
      <c r="S8" s="1"/>
      <c r="T8" s="1"/>
      <c r="U8" s="1"/>
      <c r="V8" s="1"/>
      <c r="X8" s="1"/>
      <c r="Y8" s="1"/>
    </row>
    <row r="9" ht="17.25">
      <c r="A9" s="61"/>
      <c r="B9" s="53" t="s">
        <v>23</v>
      </c>
      <c r="C9" s="62" t="s">
        <v>31</v>
      </c>
      <c r="D9" s="63" t="s">
        <v>32</v>
      </c>
      <c r="E9" s="64">
        <v>878083.43000000005</v>
      </c>
      <c r="F9" s="65">
        <v>1259409.1000000001</v>
      </c>
      <c r="G9" s="64">
        <v>953831.40000000002</v>
      </c>
      <c r="H9" s="64">
        <v>17842.400000000001</v>
      </c>
      <c r="I9" s="65">
        <v>934851.27999999991</v>
      </c>
      <c r="J9" s="64">
        <v>4363.0299999999997</v>
      </c>
      <c r="K9" s="65">
        <f t="shared" si="5"/>
        <v>56767.84999999986</v>
      </c>
      <c r="L9" s="64">
        <f t="shared" si="6"/>
        <v>-18980.120000000112</v>
      </c>
      <c r="M9" s="65">
        <f t="shared" si="7"/>
        <v>-324557.82000000018</v>
      </c>
      <c r="N9" s="64">
        <f t="shared" si="8"/>
        <v>-13479.370000000003</v>
      </c>
      <c r="O9" s="60">
        <f t="shared" si="1"/>
        <v>1.064649722407357</v>
      </c>
      <c r="P9" s="59">
        <f t="shared" si="2"/>
        <v>0.24453156526027886</v>
      </c>
      <c r="Q9" s="60">
        <f t="shared" si="3"/>
        <v>0.98010117930695073</v>
      </c>
      <c r="R9" s="59">
        <f t="shared" si="4"/>
        <v>0.74229357243805838</v>
      </c>
      <c r="S9" s="1"/>
      <c r="T9" s="1"/>
      <c r="U9" s="1"/>
      <c r="V9" s="1"/>
      <c r="X9" s="1"/>
      <c r="Y9" s="1"/>
    </row>
    <row r="10" ht="17.25">
      <c r="A10" s="61"/>
      <c r="B10" s="53" t="s">
        <v>23</v>
      </c>
      <c r="C10" s="54" t="s">
        <v>33</v>
      </c>
      <c r="D10" s="55" t="s">
        <v>34</v>
      </c>
      <c r="E10" s="65">
        <v>642.70000000000005</v>
      </c>
      <c r="F10" s="64">
        <v>0</v>
      </c>
      <c r="G10" s="65">
        <v>0</v>
      </c>
      <c r="H10" s="64">
        <v>0</v>
      </c>
      <c r="I10" s="64">
        <v>256.86000000000001</v>
      </c>
      <c r="J10" s="65">
        <v>4.6399999999999997</v>
      </c>
      <c r="K10" s="64">
        <f t="shared" ref="K10:K45" si="9">I10-E10</f>
        <v>-385.84000000000003</v>
      </c>
      <c r="L10" s="65">
        <f t="shared" ref="L10:L73" si="10">I10-G10</f>
        <v>256.86000000000001</v>
      </c>
      <c r="M10" s="64">
        <f t="shared" ref="M10:M45" si="11">I10-F10</f>
        <v>256.86000000000001</v>
      </c>
      <c r="N10" s="65">
        <f t="shared" ref="N10:N45" si="12">J10-H10</f>
        <v>4.6399999999999997</v>
      </c>
      <c r="O10" s="59">
        <f t="shared" ref="O10:O73" si="13">IFERROR(I10/E10,"")</f>
        <v>0.39965769410300295</v>
      </c>
      <c r="P10" s="60" t="str">
        <f t="shared" ref="P10:P73" si="14">IFERROR(J10/H10,"")</f>
        <v/>
      </c>
      <c r="Q10" s="59" t="str">
        <f t="shared" ref="Q10:Q73" si="15">IFERROR(I10/G10,"")</f>
        <v/>
      </c>
      <c r="R10" s="59" t="str">
        <f t="shared" ref="R10:R73" si="16">IFERROR(I10/F10,"")</f>
        <v/>
      </c>
      <c r="S10" s="1"/>
      <c r="T10" s="1"/>
      <c r="U10" s="1"/>
      <c r="V10" s="1"/>
      <c r="X10" s="1"/>
      <c r="Y10" s="1"/>
    </row>
    <row r="11" ht="17.25">
      <c r="A11" s="61"/>
      <c r="B11" s="53" t="s">
        <v>23</v>
      </c>
      <c r="C11" s="62" t="s">
        <v>35</v>
      </c>
      <c r="D11" s="63" t="s">
        <v>36</v>
      </c>
      <c r="E11" s="64">
        <v>1361.4400000000001</v>
      </c>
      <c r="F11" s="65">
        <v>1208.9000000000001</v>
      </c>
      <c r="G11" s="64">
        <v>1208.9000000000001</v>
      </c>
      <c r="H11" s="65">
        <v>6</v>
      </c>
      <c r="I11" s="64">
        <v>1197.02</v>
      </c>
      <c r="J11" s="64">
        <v>0</v>
      </c>
      <c r="K11" s="65">
        <f t="shared" si="9"/>
        <v>-164.42000000000007</v>
      </c>
      <c r="L11" s="64">
        <f t="shared" si="10"/>
        <v>-11.880000000000109</v>
      </c>
      <c r="M11" s="65">
        <f t="shared" si="11"/>
        <v>-11.880000000000109</v>
      </c>
      <c r="N11" s="64">
        <f t="shared" si="12"/>
        <v>-6</v>
      </c>
      <c r="O11" s="60">
        <f t="shared" si="13"/>
        <v>0.87923081443177808</v>
      </c>
      <c r="P11" s="59">
        <f t="shared" si="14"/>
        <v>0</v>
      </c>
      <c r="Q11" s="60">
        <f t="shared" si="15"/>
        <v>0.9901728844404003</v>
      </c>
      <c r="R11" s="59">
        <f t="shared" si="16"/>
        <v>0.9901728844404003</v>
      </c>
      <c r="S11" s="1"/>
      <c r="T11" s="1"/>
      <c r="U11" s="1"/>
      <c r="V11" s="1"/>
      <c r="X11" s="1"/>
      <c r="Y11" s="1"/>
    </row>
    <row r="12" ht="17.25">
      <c r="A12" s="61"/>
      <c r="B12" s="53" t="s">
        <v>23</v>
      </c>
      <c r="C12" s="54" t="s">
        <v>37</v>
      </c>
      <c r="D12" s="55" t="s">
        <v>38</v>
      </c>
      <c r="E12" s="65">
        <v>315234.94</v>
      </c>
      <c r="F12" s="64">
        <v>615839.40000000002</v>
      </c>
      <c r="G12" s="65">
        <v>340592.29999999999</v>
      </c>
      <c r="H12" s="64">
        <v>10000</v>
      </c>
      <c r="I12" s="64">
        <v>342971.65000000002</v>
      </c>
      <c r="J12" s="65">
        <v>4377.1099999999997</v>
      </c>
      <c r="K12" s="64">
        <f t="shared" si="9"/>
        <v>27736.710000000021</v>
      </c>
      <c r="L12" s="65">
        <f t="shared" si="10"/>
        <v>2379.3500000000349</v>
      </c>
      <c r="M12" s="64">
        <f t="shared" si="11"/>
        <v>-272867.75</v>
      </c>
      <c r="N12" s="65">
        <f t="shared" si="12"/>
        <v>-5622.8900000000003</v>
      </c>
      <c r="O12" s="59">
        <f t="shared" si="13"/>
        <v>1.0879874229677713</v>
      </c>
      <c r="P12" s="60">
        <f t="shared" si="14"/>
        <v>0.43771099999999996</v>
      </c>
      <c r="Q12" s="59">
        <f t="shared" si="15"/>
        <v>1.0069859183545842</v>
      </c>
      <c r="R12" s="59">
        <f t="shared" si="16"/>
        <v>0.55691735540142451</v>
      </c>
      <c r="S12" s="1"/>
      <c r="T12" s="1"/>
      <c r="U12" s="1"/>
      <c r="V12" s="1"/>
      <c r="X12" s="1"/>
      <c r="Y12" s="1"/>
    </row>
    <row r="13" ht="17.25">
      <c r="A13" s="61"/>
      <c r="B13" s="53" t="s">
        <v>39</v>
      </c>
      <c r="C13" s="62" t="s">
        <v>40</v>
      </c>
      <c r="D13" s="63" t="s">
        <v>41</v>
      </c>
      <c r="E13" s="64">
        <v>60544.900000000001</v>
      </c>
      <c r="F13" s="65">
        <v>1486170.1000000001</v>
      </c>
      <c r="G13" s="64">
        <v>335900</v>
      </c>
      <c r="H13" s="65">
        <v>260000</v>
      </c>
      <c r="I13" s="64">
        <v>310223.64000000001</v>
      </c>
      <c r="J13" s="64">
        <v>38760.479999999996</v>
      </c>
      <c r="K13" s="65">
        <f t="shared" si="9"/>
        <v>249678.74000000002</v>
      </c>
      <c r="L13" s="64">
        <f t="shared" si="10"/>
        <v>-25676.359999999986</v>
      </c>
      <c r="M13" s="65">
        <f t="shared" si="11"/>
        <v>-1175946.46</v>
      </c>
      <c r="N13" s="64">
        <f t="shared" si="12"/>
        <v>-221239.52000000002</v>
      </c>
      <c r="O13" s="60">
        <f t="shared" si="13"/>
        <v>5.1238608041304881</v>
      </c>
      <c r="P13" s="59">
        <f t="shared" si="14"/>
        <v>0.14907876923076921</v>
      </c>
      <c r="Q13" s="60">
        <f t="shared" si="15"/>
        <v>0.92355951175945228</v>
      </c>
      <c r="R13" s="59">
        <f t="shared" si="16"/>
        <v>0.20874033194450622</v>
      </c>
      <c r="S13" s="1"/>
      <c r="T13" s="1"/>
      <c r="U13" s="1"/>
      <c r="V13" s="1"/>
      <c r="X13" s="1"/>
      <c r="Y13" s="1"/>
    </row>
    <row r="14" ht="17.25">
      <c r="A14" s="61"/>
      <c r="B14" s="53" t="s">
        <v>39</v>
      </c>
      <c r="C14" s="54" t="s">
        <v>42</v>
      </c>
      <c r="D14" s="55" t="s">
        <v>43</v>
      </c>
      <c r="E14" s="65">
        <v>1491857.8200000001</v>
      </c>
      <c r="F14" s="64">
        <v>2439929.7999999998</v>
      </c>
      <c r="G14" s="65">
        <v>1635086</v>
      </c>
      <c r="H14" s="64">
        <v>34200</v>
      </c>
      <c r="I14" s="64">
        <v>1777917.9100000001</v>
      </c>
      <c r="J14" s="65">
        <v>9128.0400000000009</v>
      </c>
      <c r="K14" s="64">
        <f t="shared" si="9"/>
        <v>286060.09000000008</v>
      </c>
      <c r="L14" s="65">
        <f t="shared" si="10"/>
        <v>142831.91000000015</v>
      </c>
      <c r="M14" s="64">
        <f t="shared" si="11"/>
        <v>-662011.88999999966</v>
      </c>
      <c r="N14" s="66">
        <f t="shared" si="12"/>
        <v>-25071.959999999999</v>
      </c>
      <c r="O14" s="59">
        <f t="shared" si="13"/>
        <v>1.1917475554071233</v>
      </c>
      <c r="P14" s="60">
        <f t="shared" si="14"/>
        <v>0.26690175438596492</v>
      </c>
      <c r="Q14" s="59">
        <f t="shared" si="15"/>
        <v>1.0873543715743392</v>
      </c>
      <c r="R14" s="59">
        <f t="shared" si="16"/>
        <v>0.72867584550998155</v>
      </c>
      <c r="S14" s="1"/>
      <c r="T14" s="1"/>
      <c r="U14" s="1"/>
      <c r="V14" s="1"/>
      <c r="X14" s="1"/>
      <c r="Y14" s="1"/>
    </row>
    <row r="15" ht="17.25">
      <c r="A15" s="61"/>
      <c r="B15" s="53"/>
      <c r="C15" s="62" t="s">
        <v>44</v>
      </c>
      <c r="D15" s="63" t="s">
        <v>45</v>
      </c>
      <c r="E15" s="64">
        <v>181392.69</v>
      </c>
      <c r="F15" s="64">
        <v>648829.09999999998</v>
      </c>
      <c r="G15" s="64">
        <v>480073.20000000001</v>
      </c>
      <c r="H15" s="64">
        <v>55186.599999999999</v>
      </c>
      <c r="I15" s="64">
        <v>455749.90000000002</v>
      </c>
      <c r="J15" s="64">
        <v>25373.760000000002</v>
      </c>
      <c r="K15" s="65">
        <f t="shared" si="9"/>
        <v>274357.21000000002</v>
      </c>
      <c r="L15" s="64">
        <f t="shared" si="10"/>
        <v>-24323.299999999988</v>
      </c>
      <c r="M15" s="64">
        <f t="shared" si="11"/>
        <v>-193079.19999999995</v>
      </c>
      <c r="N15" s="67">
        <f t="shared" si="12"/>
        <v>-29812.839999999997</v>
      </c>
      <c r="O15" s="59">
        <f t="shared" si="13"/>
        <v>2.5125042249497485</v>
      </c>
      <c r="P15" s="59">
        <f t="shared" si="14"/>
        <v>0.45978117876441027</v>
      </c>
      <c r="Q15" s="59">
        <f t="shared" si="15"/>
        <v>0.94933418487014065</v>
      </c>
      <c r="R15" s="59">
        <f t="shared" si="16"/>
        <v>0.70241901912229276</v>
      </c>
      <c r="S15" s="1"/>
      <c r="T15" s="1"/>
      <c r="U15" s="1"/>
      <c r="V15" s="1"/>
      <c r="X15" s="1"/>
      <c r="Y15" s="1"/>
    </row>
    <row r="16" ht="18.75" customHeight="1">
      <c r="A16" s="61"/>
      <c r="B16" s="53" t="s">
        <v>39</v>
      </c>
      <c r="C16" s="54" t="s">
        <v>46</v>
      </c>
      <c r="D16" s="55" t="s">
        <v>47</v>
      </c>
      <c r="E16" s="65">
        <v>-270.38999999999999</v>
      </c>
      <c r="F16" s="64">
        <v>0</v>
      </c>
      <c r="G16" s="65">
        <v>0</v>
      </c>
      <c r="H16" s="64">
        <v>0</v>
      </c>
      <c r="I16" s="65">
        <v>0</v>
      </c>
      <c r="J16" s="64">
        <v>0</v>
      </c>
      <c r="K16" s="64">
        <f t="shared" si="9"/>
        <v>270.38999999999999</v>
      </c>
      <c r="L16" s="65">
        <f t="shared" si="10"/>
        <v>0</v>
      </c>
      <c r="M16" s="64">
        <f t="shared" si="11"/>
        <v>0</v>
      </c>
      <c r="N16" s="65">
        <f t="shared" si="12"/>
        <v>0</v>
      </c>
      <c r="O16" s="59">
        <f t="shared" si="13"/>
        <v>0</v>
      </c>
      <c r="P16" s="60" t="str">
        <f t="shared" si="14"/>
        <v/>
      </c>
      <c r="Q16" s="59" t="str">
        <f t="shared" si="15"/>
        <v/>
      </c>
      <c r="R16" s="59" t="str">
        <f t="shared" si="16"/>
        <v/>
      </c>
      <c r="S16" s="1"/>
      <c r="T16" s="1"/>
      <c r="U16" s="1"/>
      <c r="V16" s="1"/>
      <c r="X16" s="1"/>
      <c r="Y16" s="1"/>
    </row>
    <row r="17" s="43" customFormat="1" ht="27.75" customHeight="1">
      <c r="A17" s="68" t="s">
        <v>48</v>
      </c>
      <c r="B17" s="69"/>
      <c r="C17" s="69"/>
      <c r="D17" s="70"/>
      <c r="E17" s="71">
        <f t="shared" ref="E17:J17" si="17">E21+E24+E33+E46+E51+E54+E57+E66</f>
        <v>5512600.2400000002</v>
      </c>
      <c r="F17" s="72">
        <f t="shared" si="17"/>
        <v>7828488.9700000007</v>
      </c>
      <c r="G17" s="71">
        <f t="shared" si="17"/>
        <v>5671381.4699999997</v>
      </c>
      <c r="H17" s="72">
        <f t="shared" si="17"/>
        <v>745408.00000000012</v>
      </c>
      <c r="I17" s="71">
        <f t="shared" si="17"/>
        <v>5238039.0900000008</v>
      </c>
      <c r="J17" s="72">
        <f t="shared" si="17"/>
        <v>247538.87999999998</v>
      </c>
      <c r="K17" s="71">
        <f t="shared" si="9"/>
        <v>-274561.14999999944</v>
      </c>
      <c r="L17" s="71">
        <f t="shared" si="10"/>
        <v>-433342.37999999896</v>
      </c>
      <c r="M17" s="72">
        <f t="shared" si="11"/>
        <v>-2590449.8799999999</v>
      </c>
      <c r="N17" s="71">
        <f t="shared" si="12"/>
        <v>-497869.12000000011</v>
      </c>
      <c r="O17" s="50">
        <f t="shared" si="13"/>
        <v>0.95019389434268153</v>
      </c>
      <c r="P17" s="73">
        <f t="shared" si="14"/>
        <v>0.33208508628831451</v>
      </c>
      <c r="Q17" s="50">
        <f t="shared" si="15"/>
        <v>0.92359138910118155</v>
      </c>
      <c r="R17" s="73">
        <f t="shared" si="16"/>
        <v>0.66909963213501222</v>
      </c>
      <c r="S17" s="43"/>
      <c r="T17" s="43"/>
      <c r="U17" s="43"/>
      <c r="V17" s="43"/>
      <c r="W17" s="43"/>
      <c r="X17" s="43"/>
      <c r="Y17" s="43"/>
    </row>
    <row r="18" ht="18" customHeight="1">
      <c r="A18" s="74" t="s">
        <v>49</v>
      </c>
      <c r="B18" s="75" t="s">
        <v>26</v>
      </c>
      <c r="C18" s="76" t="s">
        <v>50</v>
      </c>
      <c r="D18" s="77" t="s">
        <v>51</v>
      </c>
      <c r="E18" s="57">
        <v>159912.34</v>
      </c>
      <c r="F18" s="78">
        <v>261278.39999999999</v>
      </c>
      <c r="G18" s="57">
        <v>191245.79999999999</v>
      </c>
      <c r="H18" s="78">
        <v>21869.799999999999</v>
      </c>
      <c r="I18" s="57">
        <v>201519.11000000002</v>
      </c>
      <c r="J18" s="78">
        <v>13419.379999999999</v>
      </c>
      <c r="K18" s="57">
        <f t="shared" si="9"/>
        <v>41606.770000000019</v>
      </c>
      <c r="L18" s="78">
        <f t="shared" si="10"/>
        <v>10273.310000000027</v>
      </c>
      <c r="M18" s="78">
        <f t="shared" si="11"/>
        <v>-59759.289999999979</v>
      </c>
      <c r="N18" s="58">
        <f t="shared" si="12"/>
        <v>-8450.4200000000001</v>
      </c>
      <c r="O18" s="79">
        <f t="shared" si="13"/>
        <v>1.2601848612808744</v>
      </c>
      <c r="P18" s="60">
        <f t="shared" si="14"/>
        <v>0.61360323368297831</v>
      </c>
      <c r="Q18" s="79">
        <f t="shared" si="15"/>
        <v>1.0537178332805219</v>
      </c>
      <c r="R18" s="80">
        <f t="shared" si="16"/>
        <v>0.77128116981732897</v>
      </c>
      <c r="S18" s="1"/>
      <c r="T18" s="1"/>
      <c r="U18" s="1"/>
      <c r="V18" s="1"/>
      <c r="X18" s="1"/>
      <c r="Y18" s="1"/>
    </row>
    <row r="19" ht="17.25">
      <c r="A19" s="81"/>
      <c r="B19" s="82"/>
      <c r="C19" s="62" t="s">
        <v>52</v>
      </c>
      <c r="D19" s="83" t="s">
        <v>53</v>
      </c>
      <c r="E19" s="56">
        <v>4074.3499999999999</v>
      </c>
      <c r="F19" s="57">
        <v>3515.5999999999999</v>
      </c>
      <c r="G19" s="56">
        <v>3515.5999999999999</v>
      </c>
      <c r="H19" s="57">
        <v>0</v>
      </c>
      <c r="I19" s="56">
        <v>647</v>
      </c>
      <c r="J19" s="57">
        <v>0</v>
      </c>
      <c r="K19" s="56">
        <f t="shared" si="9"/>
        <v>-3427.3499999999999</v>
      </c>
      <c r="L19" s="57">
        <f t="shared" si="10"/>
        <v>-2868.5999999999999</v>
      </c>
      <c r="M19" s="56">
        <f t="shared" si="11"/>
        <v>-2868.5999999999999</v>
      </c>
      <c r="N19" s="84">
        <f t="shared" si="12"/>
        <v>0</v>
      </c>
      <c r="O19" s="60">
        <f t="shared" si="13"/>
        <v>0.15879833593088469</v>
      </c>
      <c r="P19" s="59" t="str">
        <f t="shared" si="14"/>
        <v/>
      </c>
      <c r="Q19" s="60">
        <f t="shared" si="15"/>
        <v>0.18403686426214588</v>
      </c>
      <c r="R19" s="85">
        <f t="shared" si="16"/>
        <v>0.18403686426214588</v>
      </c>
      <c r="S19" s="1"/>
      <c r="T19" s="1"/>
      <c r="U19" s="1"/>
      <c r="V19" s="1"/>
      <c r="X19" s="1"/>
      <c r="Y19" s="1"/>
    </row>
    <row r="20" ht="17.25">
      <c r="A20" s="81"/>
      <c r="B20" s="82"/>
      <c r="C20" s="54" t="s">
        <v>54</v>
      </c>
      <c r="D20" s="86" t="s">
        <v>55</v>
      </c>
      <c r="E20" s="57">
        <v>101421.21000000001</v>
      </c>
      <c r="F20" s="56">
        <v>240354.89999999999</v>
      </c>
      <c r="G20" s="57">
        <v>171226.89999999999</v>
      </c>
      <c r="H20" s="56">
        <v>22600</v>
      </c>
      <c r="I20" s="57">
        <v>175634.19</v>
      </c>
      <c r="J20" s="56">
        <v>8653.5100000000002</v>
      </c>
      <c r="K20" s="57">
        <f t="shared" si="9"/>
        <v>74212.979999999996</v>
      </c>
      <c r="L20" s="56">
        <f t="shared" si="10"/>
        <v>4407.2900000000081</v>
      </c>
      <c r="M20" s="57">
        <f t="shared" si="11"/>
        <v>-64720.709999999992</v>
      </c>
      <c r="N20" s="84">
        <f t="shared" si="12"/>
        <v>-13946.49</v>
      </c>
      <c r="O20" s="59">
        <f t="shared" si="13"/>
        <v>1.7317303747411414</v>
      </c>
      <c r="P20" s="60">
        <f t="shared" si="14"/>
        <v>0.38289867256637167</v>
      </c>
      <c r="Q20" s="59">
        <f t="shared" si="15"/>
        <v>1.0257394720105311</v>
      </c>
      <c r="R20" s="85">
        <f t="shared" si="16"/>
        <v>0.73072856014169052</v>
      </c>
      <c r="S20" s="1"/>
      <c r="T20" s="1"/>
      <c r="U20" s="1"/>
      <c r="V20" s="1"/>
      <c r="X20" s="1"/>
      <c r="Y20" s="1"/>
    </row>
    <row r="21" s="87" customFormat="1" ht="17.25">
      <c r="A21" s="88"/>
      <c r="B21" s="89"/>
      <c r="C21" s="90"/>
      <c r="D21" s="91" t="s">
        <v>56</v>
      </c>
      <c r="E21" s="92">
        <f t="shared" ref="E21:J21" si="18">SUM(E18:E20)</f>
        <v>265407.90000000002</v>
      </c>
      <c r="F21" s="93">
        <f t="shared" si="18"/>
        <v>505148.90000000002</v>
      </c>
      <c r="G21" s="92">
        <f t="shared" si="18"/>
        <v>365988.29999999999</v>
      </c>
      <c r="H21" s="93">
        <f t="shared" si="18"/>
        <v>44469.800000000003</v>
      </c>
      <c r="I21" s="92">
        <f t="shared" si="18"/>
        <v>377800.30000000005</v>
      </c>
      <c r="J21" s="93">
        <f t="shared" si="18"/>
        <v>22072.889999999999</v>
      </c>
      <c r="K21" s="92">
        <f t="shared" si="9"/>
        <v>112392.40000000002</v>
      </c>
      <c r="L21" s="93">
        <f t="shared" si="10"/>
        <v>11812.000000000058</v>
      </c>
      <c r="M21" s="92">
        <f t="shared" si="11"/>
        <v>-127348.59999999998</v>
      </c>
      <c r="N21" s="93">
        <f t="shared" si="12"/>
        <v>-22396.910000000003</v>
      </c>
      <c r="O21" s="94">
        <f t="shared" si="13"/>
        <v>1.4234704392747919</v>
      </c>
      <c r="P21" s="94">
        <f t="shared" si="14"/>
        <v>0.49635685341512664</v>
      </c>
      <c r="Q21" s="94">
        <f t="shared" si="15"/>
        <v>1.0322742557617282</v>
      </c>
      <c r="R21" s="95">
        <f t="shared" si="16"/>
        <v>0.74789888684306749</v>
      </c>
      <c r="S21" s="87"/>
      <c r="T21" s="87"/>
      <c r="U21" s="87"/>
      <c r="V21" s="87"/>
      <c r="W21" s="87"/>
      <c r="X21" s="87"/>
      <c r="Y21" s="87"/>
    </row>
    <row r="22" ht="34.5">
      <c r="A22" s="96">
        <v>951</v>
      </c>
      <c r="B22" s="75" t="s">
        <v>23</v>
      </c>
      <c r="C22" s="97" t="s">
        <v>57</v>
      </c>
      <c r="D22" s="98" t="s">
        <v>58</v>
      </c>
      <c r="E22" s="99">
        <v>87742.570000000007</v>
      </c>
      <c r="F22" s="78">
        <v>104746.7</v>
      </c>
      <c r="G22" s="99">
        <v>74905.600000000006</v>
      </c>
      <c r="H22" s="78">
        <v>9042</v>
      </c>
      <c r="I22" s="99">
        <v>89927.800000000003</v>
      </c>
      <c r="J22" s="78">
        <v>23130.009999999998</v>
      </c>
      <c r="K22" s="99">
        <f t="shared" si="9"/>
        <v>2185.2299999999959</v>
      </c>
      <c r="L22" s="78">
        <f t="shared" si="10"/>
        <v>15022.199999999997</v>
      </c>
      <c r="M22" s="99">
        <f t="shared" si="11"/>
        <v>-14818.899999999994</v>
      </c>
      <c r="N22" s="78">
        <f t="shared" si="12"/>
        <v>14088.009999999998</v>
      </c>
      <c r="O22" s="100">
        <f t="shared" si="13"/>
        <v>1.024905014749397</v>
      </c>
      <c r="P22" s="79">
        <f t="shared" si="14"/>
        <v>2.5580634815306347</v>
      </c>
      <c r="Q22" s="100">
        <f t="shared" si="15"/>
        <v>1.2005484236158577</v>
      </c>
      <c r="R22" s="80">
        <f t="shared" si="16"/>
        <v>0.85852633066244577</v>
      </c>
      <c r="S22" s="1"/>
      <c r="T22" s="1"/>
      <c r="U22" s="1"/>
      <c r="V22" s="1"/>
      <c r="X22" s="1"/>
      <c r="Y22" s="1"/>
    </row>
    <row r="23" ht="17.25">
      <c r="A23" s="101"/>
      <c r="B23" s="82"/>
      <c r="C23" s="102" t="s">
        <v>59</v>
      </c>
      <c r="D23" s="83" t="s">
        <v>60</v>
      </c>
      <c r="E23" s="56">
        <v>11689.209999999999</v>
      </c>
      <c r="F23" s="57">
        <v>11046.9</v>
      </c>
      <c r="G23" s="56">
        <v>6711.1000000000004</v>
      </c>
      <c r="H23" s="57">
        <v>428.5</v>
      </c>
      <c r="I23" s="56">
        <v>11181.25</v>
      </c>
      <c r="J23" s="57">
        <v>-487.49000000000001</v>
      </c>
      <c r="K23" s="56">
        <f t="shared" si="9"/>
        <v>-507.95999999999913</v>
      </c>
      <c r="L23" s="57">
        <f t="shared" si="10"/>
        <v>4470.1499999999996</v>
      </c>
      <c r="M23" s="56">
        <f t="shared" si="11"/>
        <v>134.35000000000036</v>
      </c>
      <c r="N23" s="57">
        <f t="shared" si="12"/>
        <v>-915.99000000000001</v>
      </c>
      <c r="O23" s="59">
        <f t="shared" si="13"/>
        <v>0.95654453979353615</v>
      </c>
      <c r="P23" s="60">
        <f t="shared" si="14"/>
        <v>-1.1376662777129523</v>
      </c>
      <c r="Q23" s="59">
        <f t="shared" si="15"/>
        <v>1.6660830564289013</v>
      </c>
      <c r="R23" s="85">
        <f t="shared" si="16"/>
        <v>1.0121617829436313</v>
      </c>
      <c r="S23" s="1"/>
      <c r="T23" s="1"/>
      <c r="U23" s="1"/>
      <c r="V23" s="1"/>
      <c r="X23" s="1"/>
      <c r="Y23" s="1"/>
    </row>
    <row r="24" s="87" customFormat="1" ht="17.25">
      <c r="A24" s="103"/>
      <c r="B24" s="89"/>
      <c r="C24" s="104"/>
      <c r="D24" s="105" t="s">
        <v>56</v>
      </c>
      <c r="E24" s="106">
        <f t="shared" ref="E24:J24" si="19">E22+E23</f>
        <v>99431.779999999999</v>
      </c>
      <c r="F24" s="92">
        <f t="shared" si="19"/>
        <v>115793.59999999999</v>
      </c>
      <c r="G24" s="106">
        <f t="shared" si="19"/>
        <v>81616.700000000012</v>
      </c>
      <c r="H24" s="92">
        <f t="shared" si="19"/>
        <v>9470.5</v>
      </c>
      <c r="I24" s="106">
        <f t="shared" si="19"/>
        <v>101109.05</v>
      </c>
      <c r="J24" s="92">
        <f t="shared" si="19"/>
        <v>22642.519999999997</v>
      </c>
      <c r="K24" s="106">
        <f t="shared" si="9"/>
        <v>1677.2700000000041</v>
      </c>
      <c r="L24" s="92">
        <f t="shared" si="10"/>
        <v>19492.349999999991</v>
      </c>
      <c r="M24" s="106">
        <f t="shared" si="11"/>
        <v>-14684.549999999988</v>
      </c>
      <c r="N24" s="92">
        <f t="shared" si="12"/>
        <v>13172.019999999997</v>
      </c>
      <c r="O24" s="107">
        <f t="shared" si="13"/>
        <v>1.0168685504775234</v>
      </c>
      <c r="P24" s="94">
        <f t="shared" si="14"/>
        <v>2.3908473681431812</v>
      </c>
      <c r="Q24" s="107">
        <f t="shared" si="15"/>
        <v>1.2388279604541717</v>
      </c>
      <c r="R24" s="95">
        <f t="shared" si="16"/>
        <v>0.87318340564590802</v>
      </c>
      <c r="S24" s="87"/>
      <c r="T24" s="87"/>
      <c r="U24" s="87"/>
      <c r="V24" s="87"/>
      <c r="W24" s="87"/>
      <c r="X24" s="87"/>
      <c r="Y24" s="87"/>
    </row>
    <row r="25" ht="17.25">
      <c r="A25" s="108" t="s">
        <v>61</v>
      </c>
      <c r="B25" s="75" t="s">
        <v>62</v>
      </c>
      <c r="C25" s="109" t="s">
        <v>63</v>
      </c>
      <c r="D25" s="83" t="s">
        <v>64</v>
      </c>
      <c r="E25" s="110">
        <v>7403.8299999999999</v>
      </c>
      <c r="F25" s="57">
        <v>7680</v>
      </c>
      <c r="G25" s="78">
        <v>7680</v>
      </c>
      <c r="H25" s="57">
        <v>0</v>
      </c>
      <c r="I25" s="78">
        <v>0</v>
      </c>
      <c r="J25" s="57">
        <v>0</v>
      </c>
      <c r="K25" s="78">
        <f t="shared" si="9"/>
        <v>-7403.8299999999999</v>
      </c>
      <c r="L25" s="57">
        <f t="shared" si="10"/>
        <v>-7680</v>
      </c>
      <c r="M25" s="78">
        <f t="shared" si="11"/>
        <v>-7680</v>
      </c>
      <c r="N25" s="57">
        <f t="shared" si="12"/>
        <v>0</v>
      </c>
      <c r="O25" s="79">
        <f t="shared" si="13"/>
        <v>0</v>
      </c>
      <c r="P25" s="60" t="str">
        <f t="shared" si="14"/>
        <v/>
      </c>
      <c r="Q25" s="79">
        <f t="shared" si="15"/>
        <v>0</v>
      </c>
      <c r="R25" s="80">
        <f t="shared" si="16"/>
        <v>0</v>
      </c>
      <c r="S25" s="1"/>
      <c r="T25" s="1"/>
      <c r="U25" s="1"/>
      <c r="V25" s="1"/>
      <c r="X25" s="1"/>
      <c r="Y25" s="1"/>
    </row>
    <row r="26" ht="17.25">
      <c r="A26" s="108"/>
      <c r="B26" s="82"/>
      <c r="C26" s="54" t="s">
        <v>65</v>
      </c>
      <c r="D26" s="111" t="s">
        <v>66</v>
      </c>
      <c r="E26" s="57">
        <v>54129.150000000001</v>
      </c>
      <c r="F26" s="56">
        <v>80987</v>
      </c>
      <c r="G26" s="57">
        <v>59600</v>
      </c>
      <c r="H26" s="56">
        <v>6500</v>
      </c>
      <c r="I26" s="57">
        <v>55810.779999999999</v>
      </c>
      <c r="J26" s="56">
        <v>1912.8</v>
      </c>
      <c r="K26" s="57">
        <f t="shared" si="9"/>
        <v>1681.6299999999974</v>
      </c>
      <c r="L26" s="56">
        <f t="shared" si="10"/>
        <v>-3789.2200000000012</v>
      </c>
      <c r="M26" s="57">
        <f t="shared" si="11"/>
        <v>-25176.220000000001</v>
      </c>
      <c r="N26" s="56">
        <f t="shared" si="12"/>
        <v>-4587.1999999999998</v>
      </c>
      <c r="O26" s="60">
        <f t="shared" si="13"/>
        <v>1.0310669944013531</v>
      </c>
      <c r="P26" s="59">
        <f t="shared" si="14"/>
        <v>0.29427692307692305</v>
      </c>
      <c r="Q26" s="60">
        <f t="shared" si="15"/>
        <v>0.93642248322147648</v>
      </c>
      <c r="R26" s="85">
        <f t="shared" si="16"/>
        <v>0.68913257683331897</v>
      </c>
      <c r="S26" s="1"/>
      <c r="T26" s="1"/>
      <c r="U26" s="1"/>
      <c r="V26" s="1"/>
      <c r="X26" s="1"/>
      <c r="Y26" s="1"/>
    </row>
    <row r="27" ht="17.25">
      <c r="A27" s="108"/>
      <c r="B27" s="82"/>
      <c r="C27" s="112" t="s">
        <v>67</v>
      </c>
      <c r="D27" s="113" t="s">
        <v>68</v>
      </c>
      <c r="E27" s="56">
        <v>1121.6800000000001</v>
      </c>
      <c r="F27" s="57">
        <v>557</v>
      </c>
      <c r="G27" s="56">
        <v>417.69999999999999</v>
      </c>
      <c r="H27" s="57">
        <v>46.399999999999999</v>
      </c>
      <c r="I27" s="56">
        <v>912.70000000000005</v>
      </c>
      <c r="J27" s="57">
        <v>51.520000000000003</v>
      </c>
      <c r="K27" s="56">
        <f t="shared" si="9"/>
        <v>-208.98000000000002</v>
      </c>
      <c r="L27" s="57">
        <f t="shared" si="10"/>
        <v>495.00000000000006</v>
      </c>
      <c r="M27" s="56">
        <f t="shared" si="11"/>
        <v>355.70000000000005</v>
      </c>
      <c r="N27" s="57">
        <f t="shared" si="12"/>
        <v>5.1200000000000045</v>
      </c>
      <c r="O27" s="59">
        <f t="shared" si="13"/>
        <v>0.81369017901718854</v>
      </c>
      <c r="P27" s="60">
        <f t="shared" si="14"/>
        <v>1.1103448275862069</v>
      </c>
      <c r="Q27" s="59">
        <f t="shared" si="15"/>
        <v>2.1850610485994735</v>
      </c>
      <c r="R27" s="85">
        <f t="shared" si="16"/>
        <v>1.6385996409335728</v>
      </c>
      <c r="S27" s="1"/>
      <c r="T27" s="1"/>
      <c r="U27" s="1"/>
      <c r="V27" s="1"/>
      <c r="X27" s="1"/>
      <c r="Y27" s="1"/>
    </row>
    <row r="28" ht="17.25">
      <c r="A28" s="108"/>
      <c r="B28" s="82"/>
      <c r="C28" s="114" t="s">
        <v>69</v>
      </c>
      <c r="D28" s="115" t="s">
        <v>70</v>
      </c>
      <c r="E28" s="57">
        <v>0</v>
      </c>
      <c r="F28" s="56">
        <v>13867.5</v>
      </c>
      <c r="G28" s="57">
        <v>3000</v>
      </c>
      <c r="H28" s="56">
        <v>3000</v>
      </c>
      <c r="I28" s="57">
        <v>0</v>
      </c>
      <c r="J28" s="56">
        <v>0</v>
      </c>
      <c r="K28" s="57">
        <f t="shared" si="9"/>
        <v>0</v>
      </c>
      <c r="L28" s="56">
        <f t="shared" si="10"/>
        <v>-3000</v>
      </c>
      <c r="M28" s="57">
        <f t="shared" si="11"/>
        <v>-13867.5</v>
      </c>
      <c r="N28" s="56">
        <f t="shared" si="12"/>
        <v>-3000</v>
      </c>
      <c r="O28" s="60" t="str">
        <f t="shared" si="13"/>
        <v/>
      </c>
      <c r="P28" s="59">
        <f t="shared" si="14"/>
        <v>0</v>
      </c>
      <c r="Q28" s="60">
        <f t="shared" si="15"/>
        <v>0</v>
      </c>
      <c r="R28" s="85">
        <f t="shared" si="16"/>
        <v>0</v>
      </c>
      <c r="S28" s="1"/>
      <c r="T28" s="1"/>
      <c r="U28" s="1"/>
      <c r="V28" s="1"/>
      <c r="X28" s="1"/>
      <c r="Y28" s="1"/>
    </row>
    <row r="29" ht="17.25">
      <c r="A29" s="108"/>
      <c r="B29" s="82"/>
      <c r="C29" s="112" t="s">
        <v>71</v>
      </c>
      <c r="D29" s="113" t="s">
        <v>72</v>
      </c>
      <c r="E29" s="56">
        <f t="shared" ref="E29:J29" si="20">E30+E32+E31</f>
        <v>296690.17999999999</v>
      </c>
      <c r="F29" s="57">
        <f t="shared" si="20"/>
        <v>84753.799999999988</v>
      </c>
      <c r="G29" s="56">
        <f t="shared" si="20"/>
        <v>64864.300000000003</v>
      </c>
      <c r="H29" s="57">
        <f t="shared" si="20"/>
        <v>8203.1000000000004</v>
      </c>
      <c r="I29" s="56">
        <f t="shared" si="20"/>
        <v>83984.919999999998</v>
      </c>
      <c r="J29" s="57">
        <f t="shared" si="20"/>
        <v>1782.1199999999999</v>
      </c>
      <c r="K29" s="56">
        <f t="shared" si="9"/>
        <v>-212705.26000000001</v>
      </c>
      <c r="L29" s="57">
        <f t="shared" si="10"/>
        <v>19120.619999999995</v>
      </c>
      <c r="M29" s="56">
        <f t="shared" si="11"/>
        <v>-768.8799999999901</v>
      </c>
      <c r="N29" s="57">
        <f t="shared" si="12"/>
        <v>-6420.9800000000005</v>
      </c>
      <c r="O29" s="59">
        <f t="shared" si="13"/>
        <v>0.28307280005020724</v>
      </c>
      <c r="P29" s="60">
        <f t="shared" si="14"/>
        <v>0.21724957637966133</v>
      </c>
      <c r="Q29" s="59">
        <f t="shared" si="15"/>
        <v>1.2947787920319804</v>
      </c>
      <c r="R29" s="85">
        <f t="shared" si="16"/>
        <v>0.99092807638123614</v>
      </c>
      <c r="S29" s="1"/>
      <c r="T29" s="1"/>
      <c r="U29" s="1"/>
      <c r="V29" s="1"/>
      <c r="W29" s="1"/>
      <c r="X29" s="1"/>
      <c r="Y29" s="1"/>
    </row>
    <row r="30" s="116" customFormat="1" ht="17.25" customHeight="1">
      <c r="A30" s="117"/>
      <c r="B30" s="118"/>
      <c r="C30" s="119" t="s">
        <v>73</v>
      </c>
      <c r="D30" s="120" t="s">
        <v>74</v>
      </c>
      <c r="E30" s="121">
        <v>274282.89000000001</v>
      </c>
      <c r="F30" s="122">
        <v>45675.099999999999</v>
      </c>
      <c r="G30" s="121">
        <v>36523.400000000001</v>
      </c>
      <c r="H30" s="122">
        <v>4264.6000000000004</v>
      </c>
      <c r="I30" s="121">
        <v>59048.559999999998</v>
      </c>
      <c r="J30" s="122">
        <v>0</v>
      </c>
      <c r="K30" s="121">
        <f t="shared" si="9"/>
        <v>-215234.33000000002</v>
      </c>
      <c r="L30" s="122">
        <f t="shared" si="10"/>
        <v>22525.159999999996</v>
      </c>
      <c r="M30" s="121">
        <f t="shared" si="11"/>
        <v>13373.459999999999</v>
      </c>
      <c r="N30" s="122">
        <f t="shared" si="12"/>
        <v>-4264.6000000000004</v>
      </c>
      <c r="O30" s="123">
        <f t="shared" si="13"/>
        <v>0.21528342507985093</v>
      </c>
      <c r="P30" s="124">
        <f t="shared" si="14"/>
        <v>0</v>
      </c>
      <c r="Q30" s="123">
        <f t="shared" si="15"/>
        <v>1.6167322866983904</v>
      </c>
      <c r="R30" s="125">
        <f t="shared" si="16"/>
        <v>1.292795418072429</v>
      </c>
      <c r="S30" s="116"/>
      <c r="T30" s="116"/>
      <c r="U30" s="116"/>
      <c r="V30" s="116"/>
      <c r="X30" s="116"/>
      <c r="Y30" s="116"/>
    </row>
    <row r="31" s="116" customFormat="1" ht="16.5" customHeight="1">
      <c r="A31" s="117"/>
      <c r="B31" s="118"/>
      <c r="C31" s="126" t="s">
        <v>75</v>
      </c>
      <c r="D31" s="127" t="s">
        <v>76</v>
      </c>
      <c r="E31" s="122"/>
      <c r="F31" s="121">
        <v>481</v>
      </c>
      <c r="G31" s="122">
        <v>363</v>
      </c>
      <c r="H31" s="121">
        <v>0</v>
      </c>
      <c r="I31" s="122">
        <v>0</v>
      </c>
      <c r="J31" s="121">
        <v>0</v>
      </c>
      <c r="K31" s="122">
        <f t="shared" si="9"/>
        <v>0</v>
      </c>
      <c r="L31" s="121">
        <f t="shared" si="10"/>
        <v>-363</v>
      </c>
      <c r="M31" s="122">
        <f t="shared" si="11"/>
        <v>-481</v>
      </c>
      <c r="N31" s="121">
        <f t="shared" si="12"/>
        <v>0</v>
      </c>
      <c r="O31" s="124" t="str">
        <f t="shared" si="13"/>
        <v/>
      </c>
      <c r="P31" s="123" t="str">
        <f t="shared" si="14"/>
        <v/>
      </c>
      <c r="Q31" s="124">
        <f t="shared" si="15"/>
        <v>0</v>
      </c>
      <c r="R31" s="125">
        <f t="shared" si="16"/>
        <v>0</v>
      </c>
      <c r="S31" s="116"/>
      <c r="T31" s="116"/>
      <c r="U31" s="116"/>
      <c r="V31" s="116"/>
      <c r="X31" s="116"/>
      <c r="Y31" s="116"/>
    </row>
    <row r="32" s="116" customFormat="1" ht="17.25" customHeight="1">
      <c r="A32" s="117"/>
      <c r="B32" s="118"/>
      <c r="C32" s="119" t="s">
        <v>77</v>
      </c>
      <c r="D32" s="120" t="s">
        <v>78</v>
      </c>
      <c r="E32" s="121">
        <v>22407.290000000001</v>
      </c>
      <c r="F32" s="122">
        <v>38597.699999999997</v>
      </c>
      <c r="G32" s="121">
        <v>27977.900000000001</v>
      </c>
      <c r="H32" s="122">
        <v>3938.5</v>
      </c>
      <c r="I32" s="121">
        <v>24936.360000000001</v>
      </c>
      <c r="J32" s="122">
        <v>1782.1199999999999</v>
      </c>
      <c r="K32" s="121">
        <f t="shared" si="9"/>
        <v>2529.0699999999997</v>
      </c>
      <c r="L32" s="122">
        <f t="shared" si="10"/>
        <v>-3041.5400000000009</v>
      </c>
      <c r="M32" s="121">
        <f t="shared" si="11"/>
        <v>-13661.339999999997</v>
      </c>
      <c r="N32" s="122">
        <f t="shared" si="12"/>
        <v>-2156.3800000000001</v>
      </c>
      <c r="O32" s="123">
        <f t="shared" si="13"/>
        <v>1.1128681781688012</v>
      </c>
      <c r="P32" s="124">
        <f t="shared" si="14"/>
        <v>0.45248698743176335</v>
      </c>
      <c r="Q32" s="123">
        <f t="shared" si="15"/>
        <v>0.89128776641563512</v>
      </c>
      <c r="R32" s="125">
        <f t="shared" si="16"/>
        <v>0.64605818481412114</v>
      </c>
      <c r="S32" s="116"/>
      <c r="T32" s="116"/>
      <c r="U32" s="116"/>
      <c r="V32" s="116"/>
      <c r="X32" s="116"/>
      <c r="Y32" s="116"/>
    </row>
    <row r="33" s="87" customFormat="1" ht="17.25">
      <c r="A33" s="117"/>
      <c r="B33" s="128"/>
      <c r="C33" s="90"/>
      <c r="D33" s="91" t="s">
        <v>56</v>
      </c>
      <c r="E33" s="92">
        <f t="shared" ref="E33:J33" si="21">SUM(E25:E29)</f>
        <v>359344.83999999997</v>
      </c>
      <c r="F33" s="93">
        <f t="shared" si="21"/>
        <v>187845.29999999999</v>
      </c>
      <c r="G33" s="92">
        <f t="shared" si="21"/>
        <v>135562</v>
      </c>
      <c r="H33" s="93">
        <f t="shared" si="21"/>
        <v>17749.5</v>
      </c>
      <c r="I33" s="92">
        <f t="shared" si="21"/>
        <v>140708.39999999999</v>
      </c>
      <c r="J33" s="93">
        <f t="shared" si="21"/>
        <v>3746.4399999999996</v>
      </c>
      <c r="K33" s="92">
        <f t="shared" si="9"/>
        <v>-218636.43999999997</v>
      </c>
      <c r="L33" s="93">
        <f t="shared" si="10"/>
        <v>5146.3999999999942</v>
      </c>
      <c r="M33" s="92">
        <f t="shared" si="11"/>
        <v>-47136.899999999994</v>
      </c>
      <c r="N33" s="93">
        <f t="shared" si="12"/>
        <v>-14003.060000000001</v>
      </c>
      <c r="O33" s="94">
        <f t="shared" si="13"/>
        <v>0.39156927924719892</v>
      </c>
      <c r="P33" s="129">
        <f t="shared" si="14"/>
        <v>0.21107298797149213</v>
      </c>
      <c r="Q33" s="94">
        <f t="shared" si="15"/>
        <v>1.0379634410823091</v>
      </c>
      <c r="R33" s="95">
        <f t="shared" si="16"/>
        <v>0.74906532130428605</v>
      </c>
      <c r="S33" s="87"/>
      <c r="T33" s="87"/>
      <c r="U33" s="87"/>
      <c r="V33" s="87"/>
      <c r="W33" s="87"/>
      <c r="X33" s="87"/>
      <c r="Y33" s="87"/>
    </row>
    <row r="34" ht="19.5" customHeight="1">
      <c r="A34" s="108" t="s">
        <v>79</v>
      </c>
      <c r="B34" s="130" t="s">
        <v>39</v>
      </c>
      <c r="C34" s="131" t="s">
        <v>80</v>
      </c>
      <c r="D34" s="98" t="s">
        <v>81</v>
      </c>
      <c r="E34" s="99">
        <v>226660.89999999999</v>
      </c>
      <c r="F34" s="78">
        <v>293156.20000000001</v>
      </c>
      <c r="G34" s="99">
        <v>231700</v>
      </c>
      <c r="H34" s="78">
        <v>62900</v>
      </c>
      <c r="I34" s="99">
        <v>207282.95000000001</v>
      </c>
      <c r="J34" s="78">
        <v>38092.639999999999</v>
      </c>
      <c r="K34" s="99">
        <f t="shared" si="9"/>
        <v>-19377.949999999983</v>
      </c>
      <c r="L34" s="78">
        <f t="shared" si="10"/>
        <v>-24417.049999999988</v>
      </c>
      <c r="M34" s="99">
        <f t="shared" si="11"/>
        <v>-85873.25</v>
      </c>
      <c r="N34" s="78">
        <f t="shared" si="12"/>
        <v>-24807.360000000001</v>
      </c>
      <c r="O34" s="100">
        <f t="shared" si="13"/>
        <v>0.91450686907181622</v>
      </c>
      <c r="P34" s="79">
        <f t="shared" si="14"/>
        <v>0.6056063593004769</v>
      </c>
      <c r="Q34" s="100">
        <f t="shared" si="15"/>
        <v>0.89461782477341389</v>
      </c>
      <c r="R34" s="80">
        <f t="shared" si="16"/>
        <v>0.70707339636685151</v>
      </c>
      <c r="S34" s="1"/>
      <c r="T34" s="1"/>
      <c r="U34" s="1"/>
      <c r="V34" s="1"/>
      <c r="X34" s="1"/>
      <c r="Y34" s="1"/>
    </row>
    <row r="35" ht="37.5" customHeight="1">
      <c r="A35" s="81"/>
      <c r="B35" s="132"/>
      <c r="C35" s="62" t="s">
        <v>82</v>
      </c>
      <c r="D35" s="113" t="s">
        <v>83</v>
      </c>
      <c r="E35" s="56">
        <v>34080.239999999998</v>
      </c>
      <c r="F35" s="57">
        <v>100194.10000000001</v>
      </c>
      <c r="G35" s="56">
        <v>98542</v>
      </c>
      <c r="H35" s="57">
        <v>16650</v>
      </c>
      <c r="I35" s="56">
        <v>162823.17999999999</v>
      </c>
      <c r="J35" s="57">
        <v>23698.150000000001</v>
      </c>
      <c r="K35" s="56">
        <f t="shared" si="9"/>
        <v>128742.94</v>
      </c>
      <c r="L35" s="57">
        <f t="shared" si="10"/>
        <v>64281.179999999993</v>
      </c>
      <c r="M35" s="56">
        <f t="shared" si="11"/>
        <v>62629.079999999987</v>
      </c>
      <c r="N35" s="57">
        <f t="shared" si="12"/>
        <v>7048.1500000000015</v>
      </c>
      <c r="O35" s="59">
        <f t="shared" si="13"/>
        <v>4.7776418241186098</v>
      </c>
      <c r="P35" s="60">
        <f t="shared" si="14"/>
        <v>1.4233123123123124</v>
      </c>
      <c r="Q35" s="59">
        <f t="shared" si="15"/>
        <v>1.6523226644476465</v>
      </c>
      <c r="R35" s="85">
        <f t="shared" si="16"/>
        <v>1.625077524524897</v>
      </c>
      <c r="S35" s="1"/>
      <c r="T35" s="1"/>
      <c r="U35" s="1"/>
      <c r="V35" s="1"/>
      <c r="X35" s="1"/>
      <c r="Y35" s="1"/>
    </row>
    <row r="36" ht="34.5">
      <c r="A36" s="81"/>
      <c r="B36" s="132"/>
      <c r="C36" s="54" t="s">
        <v>84</v>
      </c>
      <c r="D36" s="86" t="s">
        <v>85</v>
      </c>
      <c r="E36" s="57">
        <v>29582.84</v>
      </c>
      <c r="F36" s="56">
        <v>53573.900000000001</v>
      </c>
      <c r="G36" s="57">
        <v>42931</v>
      </c>
      <c r="H36" s="56">
        <v>10524</v>
      </c>
      <c r="I36" s="57">
        <v>43452.919999999998</v>
      </c>
      <c r="J36" s="56">
        <v>4536.2299999999996</v>
      </c>
      <c r="K36" s="57">
        <f t="shared" si="9"/>
        <v>13870.079999999998</v>
      </c>
      <c r="L36" s="56">
        <f t="shared" si="10"/>
        <v>521.91999999999825</v>
      </c>
      <c r="M36" s="57">
        <f t="shared" si="11"/>
        <v>-10120.980000000003</v>
      </c>
      <c r="N36" s="56">
        <f t="shared" si="12"/>
        <v>-5987.7700000000004</v>
      </c>
      <c r="O36" s="60">
        <f t="shared" si="13"/>
        <v>1.4688555933101757</v>
      </c>
      <c r="P36" s="59">
        <f t="shared" si="14"/>
        <v>0.43103667806917517</v>
      </c>
      <c r="Q36" s="60">
        <f t="shared" si="15"/>
        <v>1.0121571824555682</v>
      </c>
      <c r="R36" s="85">
        <f t="shared" si="16"/>
        <v>0.81108375533608712</v>
      </c>
      <c r="S36" s="1"/>
      <c r="T36" s="1"/>
      <c r="U36" s="1"/>
      <c r="V36" s="1"/>
      <c r="X36" s="1"/>
      <c r="Y36" s="1"/>
    </row>
    <row r="37" ht="40.5" customHeight="1">
      <c r="A37" s="81"/>
      <c r="B37" s="132"/>
      <c r="C37" s="62" t="s">
        <v>86</v>
      </c>
      <c r="D37" s="113" t="s">
        <v>87</v>
      </c>
      <c r="E37" s="56">
        <v>413235.04999999999</v>
      </c>
      <c r="F37" s="57">
        <v>115809.2</v>
      </c>
      <c r="G37" s="56">
        <v>40536.400000000001</v>
      </c>
      <c r="H37" s="57">
        <v>5278.6999999999998</v>
      </c>
      <c r="I37" s="56">
        <v>10778.75</v>
      </c>
      <c r="J37" s="57">
        <v>0</v>
      </c>
      <c r="K37" s="56">
        <f t="shared" si="9"/>
        <v>-402456.29999999999</v>
      </c>
      <c r="L37" s="57">
        <f t="shared" si="10"/>
        <v>-29757.650000000001</v>
      </c>
      <c r="M37" s="56">
        <f t="shared" si="11"/>
        <v>-105030.45</v>
      </c>
      <c r="N37" s="57">
        <f t="shared" si="12"/>
        <v>-5278.6999999999998</v>
      </c>
      <c r="O37" s="59">
        <f t="shared" si="13"/>
        <v>0.026083823238130455</v>
      </c>
      <c r="P37" s="60">
        <f t="shared" si="14"/>
        <v>0</v>
      </c>
      <c r="Q37" s="59">
        <f t="shared" si="15"/>
        <v>0.26590299089213643</v>
      </c>
      <c r="R37" s="85">
        <f t="shared" si="16"/>
        <v>0.093073348231401301</v>
      </c>
      <c r="S37" s="1"/>
      <c r="T37" s="1"/>
      <c r="U37" s="1"/>
      <c r="V37" s="1"/>
      <c r="X37" s="1"/>
      <c r="Y37" s="1"/>
    </row>
    <row r="38" ht="17.25">
      <c r="A38" s="81"/>
      <c r="B38" s="132"/>
      <c r="C38" s="54" t="s">
        <v>88</v>
      </c>
      <c r="D38" s="86" t="s">
        <v>89</v>
      </c>
      <c r="E38" s="57">
        <v>3159.52</v>
      </c>
      <c r="F38" s="56">
        <v>3436.3000000000002</v>
      </c>
      <c r="G38" s="57">
        <v>2473</v>
      </c>
      <c r="H38" s="56">
        <v>1626</v>
      </c>
      <c r="I38" s="57">
        <v>2487.1199999999999</v>
      </c>
      <c r="J38" s="56">
        <v>4.0199999999999996</v>
      </c>
      <c r="K38" s="57">
        <f t="shared" si="9"/>
        <v>-672.40000000000009</v>
      </c>
      <c r="L38" s="56">
        <f t="shared" si="10"/>
        <v>14.119999999999891</v>
      </c>
      <c r="M38" s="57">
        <f t="shared" si="11"/>
        <v>-949.18000000000029</v>
      </c>
      <c r="N38" s="56">
        <f t="shared" si="12"/>
        <v>-1621.98</v>
      </c>
      <c r="O38" s="60">
        <f t="shared" si="13"/>
        <v>0.78718286321972952</v>
      </c>
      <c r="P38" s="59">
        <f t="shared" si="14"/>
        <v>0.0024723247232472322</v>
      </c>
      <c r="Q38" s="60">
        <f t="shared" si="15"/>
        <v>1.0057096643752528</v>
      </c>
      <c r="R38" s="85">
        <f t="shared" si="16"/>
        <v>0.72377848267031397</v>
      </c>
      <c r="S38" s="1"/>
      <c r="T38" s="1"/>
      <c r="U38" s="1"/>
      <c r="V38" s="1"/>
      <c r="X38" s="1"/>
      <c r="Y38" s="1"/>
    </row>
    <row r="39" ht="17.25">
      <c r="A39" s="81"/>
      <c r="B39" s="132"/>
      <c r="C39" s="62" t="s">
        <v>90</v>
      </c>
      <c r="D39" s="83" t="s">
        <v>91</v>
      </c>
      <c r="E39" s="56">
        <v>236.18000000000001</v>
      </c>
      <c r="F39" s="57">
        <v>0</v>
      </c>
      <c r="G39" s="56">
        <v>0</v>
      </c>
      <c r="H39" s="57">
        <v>0</v>
      </c>
      <c r="I39" s="56">
        <v>534.04999999999995</v>
      </c>
      <c r="J39" s="57">
        <v>5.71</v>
      </c>
      <c r="K39" s="56">
        <f t="shared" si="9"/>
        <v>297.86999999999995</v>
      </c>
      <c r="L39" s="57">
        <f t="shared" si="10"/>
        <v>534.04999999999995</v>
      </c>
      <c r="M39" s="56">
        <f t="shared" si="11"/>
        <v>534.04999999999995</v>
      </c>
      <c r="N39" s="57">
        <f t="shared" si="12"/>
        <v>5.71</v>
      </c>
      <c r="O39" s="59">
        <f t="shared" si="13"/>
        <v>2.2611990854433057</v>
      </c>
      <c r="P39" s="60" t="str">
        <f t="shared" si="14"/>
        <v/>
      </c>
      <c r="Q39" s="59" t="str">
        <f t="shared" si="15"/>
        <v/>
      </c>
      <c r="R39" s="85" t="str">
        <f t="shared" si="16"/>
        <v/>
      </c>
      <c r="S39" s="1"/>
      <c r="T39" s="1"/>
      <c r="U39" s="1"/>
      <c r="V39" s="1"/>
      <c r="X39" s="1"/>
      <c r="Y39" s="1"/>
    </row>
    <row r="40" ht="34.5">
      <c r="A40" s="81"/>
      <c r="B40" s="132"/>
      <c r="C40" s="114" t="s">
        <v>92</v>
      </c>
      <c r="D40" s="115" t="s">
        <v>93</v>
      </c>
      <c r="E40" s="57">
        <v>172489.45999999999</v>
      </c>
      <c r="F40" s="56">
        <v>202788.70000000001</v>
      </c>
      <c r="G40" s="57">
        <v>145130</v>
      </c>
      <c r="H40" s="56">
        <v>19000</v>
      </c>
      <c r="I40" s="57">
        <v>107956.89999999999</v>
      </c>
      <c r="J40" s="56">
        <v>13299.07</v>
      </c>
      <c r="K40" s="57">
        <f t="shared" si="9"/>
        <v>-64532.559999999998</v>
      </c>
      <c r="L40" s="56">
        <f t="shared" si="10"/>
        <v>-37173.100000000006</v>
      </c>
      <c r="M40" s="57">
        <f t="shared" si="11"/>
        <v>-94831.800000000017</v>
      </c>
      <c r="N40" s="56">
        <f t="shared" si="12"/>
        <v>-5700.9300000000003</v>
      </c>
      <c r="O40" s="60">
        <f t="shared" si="13"/>
        <v>0.62587534333981909</v>
      </c>
      <c r="P40" s="59">
        <f t="shared" si="14"/>
        <v>0.69995105263157897</v>
      </c>
      <c r="Q40" s="60">
        <f t="shared" si="15"/>
        <v>0.74386343278440015</v>
      </c>
      <c r="R40" s="85">
        <f t="shared" si="16"/>
        <v>0.53236151718512914</v>
      </c>
      <c r="S40" s="1"/>
      <c r="T40" s="1"/>
      <c r="U40" s="1"/>
      <c r="V40" s="1"/>
      <c r="X40" s="1"/>
      <c r="Y40" s="1"/>
    </row>
    <row r="41" ht="34.5">
      <c r="A41" s="81"/>
      <c r="B41" s="132"/>
      <c r="C41" s="112" t="s">
        <v>94</v>
      </c>
      <c r="D41" s="113" t="s">
        <v>95</v>
      </c>
      <c r="E41" s="56">
        <v>806.94000000000005</v>
      </c>
      <c r="F41" s="57">
        <v>0</v>
      </c>
      <c r="G41" s="56">
        <v>0</v>
      </c>
      <c r="H41" s="57">
        <v>0</v>
      </c>
      <c r="I41" s="56">
        <v>12263.459999999999</v>
      </c>
      <c r="J41" s="57">
        <v>0</v>
      </c>
      <c r="K41" s="56">
        <f t="shared" si="9"/>
        <v>11456.519999999999</v>
      </c>
      <c r="L41" s="57">
        <f t="shared" si="10"/>
        <v>12263.459999999999</v>
      </c>
      <c r="M41" s="56">
        <f t="shared" si="11"/>
        <v>12263.459999999999</v>
      </c>
      <c r="N41" s="57">
        <f t="shared" si="12"/>
        <v>0</v>
      </c>
      <c r="O41" s="59">
        <f t="shared" si="13"/>
        <v>15.197486801992712</v>
      </c>
      <c r="P41" s="60" t="str">
        <f t="shared" si="14"/>
        <v/>
      </c>
      <c r="Q41" s="59" t="str">
        <f t="shared" si="15"/>
        <v/>
      </c>
      <c r="R41" s="85" t="str">
        <f t="shared" si="16"/>
        <v/>
      </c>
      <c r="S41" s="1"/>
      <c r="T41" s="1"/>
      <c r="U41" s="1"/>
      <c r="V41" s="1"/>
      <c r="X41" s="1"/>
      <c r="Y41" s="1"/>
    </row>
    <row r="42" ht="34.5">
      <c r="A42" s="81"/>
      <c r="B42" s="132"/>
      <c r="C42" s="114" t="s">
        <v>96</v>
      </c>
      <c r="D42" s="115" t="s">
        <v>97</v>
      </c>
      <c r="E42" s="57">
        <v>94207.539999999994</v>
      </c>
      <c r="F42" s="56">
        <v>96901.899999999994</v>
      </c>
      <c r="G42" s="57">
        <v>64900</v>
      </c>
      <c r="H42" s="56">
        <v>9700</v>
      </c>
      <c r="I42" s="57">
        <v>59668.089999999997</v>
      </c>
      <c r="J42" s="56">
        <v>5274.3699999999999</v>
      </c>
      <c r="K42" s="57">
        <f t="shared" si="9"/>
        <v>-34539.449999999997</v>
      </c>
      <c r="L42" s="56">
        <f t="shared" si="10"/>
        <v>-5231.9100000000035</v>
      </c>
      <c r="M42" s="57">
        <f t="shared" si="11"/>
        <v>-37233.809999999998</v>
      </c>
      <c r="N42" s="56">
        <f t="shared" si="12"/>
        <v>-4425.6300000000001</v>
      </c>
      <c r="O42" s="60">
        <f t="shared" si="13"/>
        <v>0.63336851806129324</v>
      </c>
      <c r="P42" s="59">
        <f t="shared" si="14"/>
        <v>0.54374948453608252</v>
      </c>
      <c r="Q42" s="60">
        <f t="shared" si="15"/>
        <v>0.91938505392912162</v>
      </c>
      <c r="R42" s="85">
        <f t="shared" si="16"/>
        <v>0.61575768896172312</v>
      </c>
      <c r="S42" s="1"/>
      <c r="T42" s="1"/>
      <c r="U42" s="1"/>
      <c r="V42" s="1"/>
      <c r="X42" s="1"/>
      <c r="Y42" s="1"/>
    </row>
    <row r="43" ht="44.25" customHeight="1">
      <c r="A43" s="81"/>
      <c r="B43" s="132"/>
      <c r="C43" s="112" t="s">
        <v>98</v>
      </c>
      <c r="D43" s="113" t="s">
        <v>99</v>
      </c>
      <c r="E43" s="56">
        <v>127.01000000000001</v>
      </c>
      <c r="F43" s="57">
        <v>0</v>
      </c>
      <c r="G43" s="56">
        <v>0</v>
      </c>
      <c r="H43" s="57">
        <v>0</v>
      </c>
      <c r="I43" s="56">
        <v>4539.1700000000001</v>
      </c>
      <c r="J43" s="57">
        <v>0</v>
      </c>
      <c r="K43" s="56">
        <f t="shared" si="9"/>
        <v>4412.1599999999999</v>
      </c>
      <c r="L43" s="57">
        <f t="shared" si="10"/>
        <v>4539.1700000000001</v>
      </c>
      <c r="M43" s="56">
        <f t="shared" si="11"/>
        <v>4539.1700000000001</v>
      </c>
      <c r="N43" s="57">
        <f t="shared" si="12"/>
        <v>0</v>
      </c>
      <c r="O43" s="59">
        <f t="shared" si="13"/>
        <v>35.738681993543814</v>
      </c>
      <c r="P43" s="60" t="str">
        <f t="shared" si="14"/>
        <v/>
      </c>
      <c r="Q43" s="59" t="str">
        <f t="shared" si="15"/>
        <v/>
      </c>
      <c r="R43" s="85"/>
      <c r="S43" s="1"/>
      <c r="T43" s="1"/>
      <c r="U43" s="1"/>
      <c r="V43" s="1"/>
      <c r="X43" s="1"/>
      <c r="Y43" s="1"/>
    </row>
    <row r="44" ht="17.25">
      <c r="A44" s="81"/>
      <c r="B44" s="132"/>
      <c r="C44" s="54" t="s">
        <v>54</v>
      </c>
      <c r="D44" s="86" t="s">
        <v>55</v>
      </c>
      <c r="E44" s="57">
        <v>10807.52</v>
      </c>
      <c r="F44" s="56">
        <v>12978</v>
      </c>
      <c r="G44" s="57">
        <v>9906</v>
      </c>
      <c r="H44" s="56">
        <v>3302</v>
      </c>
      <c r="I44" s="57">
        <v>6694.7400000000007</v>
      </c>
      <c r="J44" s="56">
        <v>959.31000000000006</v>
      </c>
      <c r="K44" s="57">
        <f t="shared" si="9"/>
        <v>-4112.7799999999997</v>
      </c>
      <c r="L44" s="56">
        <f t="shared" si="10"/>
        <v>-3211.2599999999993</v>
      </c>
      <c r="M44" s="57">
        <f t="shared" si="11"/>
        <v>-6283.2599999999993</v>
      </c>
      <c r="N44" s="56">
        <f t="shared" si="12"/>
        <v>-2342.6900000000001</v>
      </c>
      <c r="O44" s="60">
        <f t="shared" si="13"/>
        <v>0.61945201119220694</v>
      </c>
      <c r="P44" s="59">
        <f t="shared" si="14"/>
        <v>0.29052392489400364</v>
      </c>
      <c r="Q44" s="60">
        <f t="shared" si="15"/>
        <v>0.67582677165354332</v>
      </c>
      <c r="R44" s="85">
        <f t="shared" si="16"/>
        <v>0.51585298196948692</v>
      </c>
      <c r="S44" s="1"/>
      <c r="T44" s="1"/>
      <c r="U44" s="1"/>
      <c r="V44" s="1"/>
      <c r="X44" s="1"/>
      <c r="Y44" s="1"/>
    </row>
    <row r="45" ht="34.5">
      <c r="A45" s="81"/>
      <c r="B45" s="132"/>
      <c r="C45" s="62" t="s">
        <v>100</v>
      </c>
      <c r="D45" s="83" t="s">
        <v>101</v>
      </c>
      <c r="E45" s="56">
        <v>49199.779999999999</v>
      </c>
      <c r="F45" s="57">
        <v>68465.100000000006</v>
      </c>
      <c r="G45" s="56">
        <v>48540</v>
      </c>
      <c r="H45" s="57">
        <v>5112</v>
      </c>
      <c r="I45" s="56">
        <v>50314.630000000005</v>
      </c>
      <c r="J45" s="57">
        <v>3757.8699999999999</v>
      </c>
      <c r="K45" s="56">
        <f t="shared" si="9"/>
        <v>1114.8500000000058</v>
      </c>
      <c r="L45" s="57">
        <f t="shared" si="10"/>
        <v>1774.6300000000047</v>
      </c>
      <c r="M45" s="56">
        <f t="shared" si="11"/>
        <v>-18150.470000000001</v>
      </c>
      <c r="N45" s="57">
        <f t="shared" si="12"/>
        <v>-1354.1300000000001</v>
      </c>
      <c r="O45" s="59">
        <f t="shared" si="13"/>
        <v>1.0226596541691855</v>
      </c>
      <c r="P45" s="60">
        <f t="shared" si="14"/>
        <v>0.73510758998435055</v>
      </c>
      <c r="Q45" s="59">
        <f t="shared" si="15"/>
        <v>1.0365601565718996</v>
      </c>
      <c r="R45" s="85">
        <f t="shared" si="16"/>
        <v>0.73489456672085485</v>
      </c>
      <c r="S45" s="1"/>
      <c r="T45" s="1"/>
      <c r="U45" s="1"/>
      <c r="V45" s="1"/>
      <c r="X45" s="1"/>
      <c r="Y45" s="1"/>
    </row>
    <row r="46" s="133" customFormat="1" ht="17.25">
      <c r="A46" s="88"/>
      <c r="B46" s="134"/>
      <c r="C46" s="135"/>
      <c r="D46" s="105" t="s">
        <v>56</v>
      </c>
      <c r="E46" s="136">
        <f t="shared" ref="E46:K46" si="22">SUM(E34:E45)</f>
        <v>1034592.9800000001</v>
      </c>
      <c r="F46" s="137">
        <f t="shared" si="22"/>
        <v>947303.40000000014</v>
      </c>
      <c r="G46" s="136">
        <f t="shared" si="22"/>
        <v>684658.40000000002</v>
      </c>
      <c r="H46" s="137">
        <f t="shared" si="22"/>
        <v>134092.70000000001</v>
      </c>
      <c r="I46" s="136">
        <f t="shared" si="22"/>
        <v>668795.95999999996</v>
      </c>
      <c r="J46" s="137">
        <f t="shared" si="22"/>
        <v>89627.369999999995</v>
      </c>
      <c r="K46" s="136">
        <f t="shared" si="22"/>
        <v>-365797.02000000002</v>
      </c>
      <c r="L46" s="137">
        <f t="shared" si="10"/>
        <v>-15862.440000000061</v>
      </c>
      <c r="M46" s="136">
        <f>SUM(M34:M45)</f>
        <v>-278507.44000000006</v>
      </c>
      <c r="N46" s="137">
        <f>SUM(N34:N45)</f>
        <v>-44465.330000000002</v>
      </c>
      <c r="O46" s="107">
        <f t="shared" si="13"/>
        <v>0.64643388552665404</v>
      </c>
      <c r="P46" s="94">
        <f t="shared" si="14"/>
        <v>0.6683985779986531</v>
      </c>
      <c r="Q46" s="107">
        <f t="shared" si="15"/>
        <v>0.97683159952466803</v>
      </c>
      <c r="R46" s="95">
        <f t="shared" si="16"/>
        <v>0.70599974622702699</v>
      </c>
      <c r="S46" s="133"/>
      <c r="T46" s="133"/>
      <c r="U46" s="133"/>
      <c r="V46" s="133"/>
      <c r="W46" s="133"/>
      <c r="X46" s="133"/>
      <c r="Y46" s="133"/>
    </row>
    <row r="47" ht="17.25">
      <c r="A47" s="74" t="s">
        <v>102</v>
      </c>
      <c r="B47" s="75" t="s">
        <v>103</v>
      </c>
      <c r="C47" s="109" t="s">
        <v>104</v>
      </c>
      <c r="D47" s="83" t="s">
        <v>105</v>
      </c>
      <c r="E47" s="110">
        <v>386304.95000000001</v>
      </c>
      <c r="F47" s="57">
        <v>653882.09999999998</v>
      </c>
      <c r="G47" s="78">
        <v>464220.90000000002</v>
      </c>
      <c r="H47" s="57">
        <v>60131.300000000003</v>
      </c>
      <c r="I47" s="78">
        <v>384472.15999999997</v>
      </c>
      <c r="J47" s="57">
        <v>47.289999999999999</v>
      </c>
      <c r="K47" s="78">
        <f t="shared" ref="K47:K78" si="23">I47-E47</f>
        <v>-1832.7900000000373</v>
      </c>
      <c r="L47" s="57">
        <f t="shared" si="10"/>
        <v>-79748.740000000049</v>
      </c>
      <c r="M47" s="78">
        <f t="shared" ref="M47:M78" si="24">I47-F47</f>
        <v>-269409.94</v>
      </c>
      <c r="N47" s="57">
        <f t="shared" ref="N47:N78" si="25">J47-H47</f>
        <v>-60084.010000000002</v>
      </c>
      <c r="O47" s="79">
        <f t="shared" si="13"/>
        <v>0.99525558758695676</v>
      </c>
      <c r="P47" s="60">
        <f t="shared" si="14"/>
        <v>0.00078644566141094564</v>
      </c>
      <c r="Q47" s="79">
        <f t="shared" si="15"/>
        <v>0.82820950112327985</v>
      </c>
      <c r="R47" s="80">
        <f t="shared" si="16"/>
        <v>0.58798391942522965</v>
      </c>
      <c r="S47" s="1"/>
      <c r="T47" s="1"/>
      <c r="U47" s="1"/>
      <c r="V47" s="1"/>
      <c r="X47" s="1"/>
      <c r="Y47" s="1"/>
    </row>
    <row r="48" ht="17.25">
      <c r="A48" s="81"/>
      <c r="B48" s="82"/>
      <c r="C48" s="54" t="s">
        <v>106</v>
      </c>
      <c r="D48" s="86" t="s">
        <v>107</v>
      </c>
      <c r="E48" s="57">
        <v>275881.63</v>
      </c>
      <c r="F48" s="56">
        <v>423200.79999999999</v>
      </c>
      <c r="G48" s="57">
        <v>316258</v>
      </c>
      <c r="H48" s="56">
        <v>34854.400000000001</v>
      </c>
      <c r="I48" s="57">
        <v>309632.96000000002</v>
      </c>
      <c r="J48" s="56">
        <v>78</v>
      </c>
      <c r="K48" s="57">
        <f t="shared" si="23"/>
        <v>33751.330000000016</v>
      </c>
      <c r="L48" s="56">
        <f t="shared" si="10"/>
        <v>-6625.039999999979</v>
      </c>
      <c r="M48" s="57">
        <f t="shared" si="24"/>
        <v>-113567.83999999997</v>
      </c>
      <c r="N48" s="56">
        <f t="shared" si="25"/>
        <v>-34776.400000000001</v>
      </c>
      <c r="O48" s="60">
        <f t="shared" si="13"/>
        <v>1.1223398962808797</v>
      </c>
      <c r="P48" s="59">
        <f t="shared" si="14"/>
        <v>0.0022378810135879543</v>
      </c>
      <c r="Q48" s="60">
        <f t="shared" si="15"/>
        <v>0.9790517868322699</v>
      </c>
      <c r="R48" s="85">
        <f t="shared" si="16"/>
        <v>0.73164549783459776</v>
      </c>
      <c r="S48" s="1"/>
      <c r="T48" s="1"/>
      <c r="U48" s="1"/>
      <c r="V48" s="1"/>
      <c r="X48" s="1"/>
      <c r="Y48" s="1"/>
    </row>
    <row r="49" ht="34.5">
      <c r="A49" s="81"/>
      <c r="B49" s="82"/>
      <c r="C49" s="62" t="s">
        <v>108</v>
      </c>
      <c r="D49" s="86" t="s">
        <v>109</v>
      </c>
      <c r="E49" s="56">
        <v>2808972.9199999999</v>
      </c>
      <c r="F49" s="57">
        <v>4515290.5999999996</v>
      </c>
      <c r="G49" s="56">
        <v>3297279.5</v>
      </c>
      <c r="H49" s="56">
        <v>401587.59999999998</v>
      </c>
      <c r="I49" s="56">
        <v>2829749.9899999998</v>
      </c>
      <c r="J49" s="57">
        <v>93190.949999999997</v>
      </c>
      <c r="K49" s="56">
        <f t="shared" si="23"/>
        <v>20777.069999999832</v>
      </c>
      <c r="L49" s="57">
        <f t="shared" si="10"/>
        <v>-467529.51000000024</v>
      </c>
      <c r="M49" s="56">
        <f t="shared" si="24"/>
        <v>-1685540.6099999999</v>
      </c>
      <c r="N49" s="58">
        <f t="shared" si="25"/>
        <v>-308396.64999999997</v>
      </c>
      <c r="O49" s="59">
        <f t="shared" si="13"/>
        <v>1.0073966786408179</v>
      </c>
      <c r="P49" s="60">
        <f t="shared" si="14"/>
        <v>0.23205634337315198</v>
      </c>
      <c r="Q49" s="59">
        <f t="shared" si="15"/>
        <v>0.85820749802981511</v>
      </c>
      <c r="R49" s="85">
        <f t="shared" si="16"/>
        <v>0.6267038471455193</v>
      </c>
      <c r="S49" s="1"/>
      <c r="T49" s="1"/>
      <c r="U49" s="1"/>
      <c r="V49" s="1"/>
      <c r="X49" s="1"/>
      <c r="Y49" s="1"/>
    </row>
    <row r="50" ht="34.5">
      <c r="A50" s="81"/>
      <c r="B50" s="82"/>
      <c r="C50" s="54" t="s">
        <v>110</v>
      </c>
      <c r="D50" s="86" t="s">
        <v>111</v>
      </c>
      <c r="E50" s="57">
        <v>602.13</v>
      </c>
      <c r="F50" s="56">
        <v>4371.8000000000002</v>
      </c>
      <c r="G50" s="56">
        <v>2975</v>
      </c>
      <c r="H50" s="57">
        <v>467.5</v>
      </c>
      <c r="I50" s="56">
        <v>1937.99</v>
      </c>
      <c r="J50" s="56">
        <v>185.72</v>
      </c>
      <c r="K50" s="57">
        <f t="shared" si="23"/>
        <v>1335.8600000000001</v>
      </c>
      <c r="L50" s="56">
        <f t="shared" si="10"/>
        <v>-1037.01</v>
      </c>
      <c r="M50" s="57">
        <f t="shared" si="24"/>
        <v>-2433.8100000000004</v>
      </c>
      <c r="N50" s="56">
        <f t="shared" si="25"/>
        <v>-281.77999999999997</v>
      </c>
      <c r="O50" s="60">
        <f t="shared" si="13"/>
        <v>3.2185574543703188</v>
      </c>
      <c r="P50" s="59">
        <f t="shared" si="14"/>
        <v>0.39726203208556149</v>
      </c>
      <c r="Q50" s="60">
        <f t="shared" si="15"/>
        <v>0.65142521008403365</v>
      </c>
      <c r="R50" s="85">
        <f t="shared" si="16"/>
        <v>0.44329338030102017</v>
      </c>
      <c r="S50" s="1"/>
      <c r="T50" s="1"/>
      <c r="U50" s="1"/>
      <c r="V50" s="1"/>
      <c r="X50" s="1"/>
      <c r="Y50" s="1"/>
    </row>
    <row r="51" s="87" customFormat="1" ht="17.25">
      <c r="A51" s="88"/>
      <c r="B51" s="89"/>
      <c r="C51" s="90"/>
      <c r="D51" s="91" t="s">
        <v>56</v>
      </c>
      <c r="E51" s="92">
        <f t="shared" ref="E51:J51" si="26">SUM(E47:E50)</f>
        <v>3471761.6299999999</v>
      </c>
      <c r="F51" s="93">
        <f t="shared" si="26"/>
        <v>5596745.2999999998</v>
      </c>
      <c r="G51" s="92">
        <f t="shared" si="26"/>
        <v>4080733.3999999999</v>
      </c>
      <c r="H51" s="92">
        <f t="shared" si="26"/>
        <v>497040.79999999999</v>
      </c>
      <c r="I51" s="93">
        <f t="shared" si="26"/>
        <v>3525793.1000000001</v>
      </c>
      <c r="J51" s="92">
        <f t="shared" si="26"/>
        <v>93501.959999999992</v>
      </c>
      <c r="K51" s="92">
        <f t="shared" si="23"/>
        <v>54031.470000000205</v>
      </c>
      <c r="L51" s="93">
        <f t="shared" si="10"/>
        <v>-554940.29999999981</v>
      </c>
      <c r="M51" s="92">
        <f t="shared" si="24"/>
        <v>-2070952.1999999997</v>
      </c>
      <c r="N51" s="93">
        <f t="shared" si="25"/>
        <v>-403538.83999999997</v>
      </c>
      <c r="O51" s="94">
        <f t="shared" si="13"/>
        <v>1.0155631278176205</v>
      </c>
      <c r="P51" s="129">
        <f t="shared" si="14"/>
        <v>0.18811727327012187</v>
      </c>
      <c r="Q51" s="94">
        <f t="shared" si="15"/>
        <v>0.86400966551747782</v>
      </c>
      <c r="R51" s="95">
        <f t="shared" si="16"/>
        <v>0.62997204821881037</v>
      </c>
      <c r="S51" s="87"/>
      <c r="T51" s="87"/>
      <c r="U51" s="87"/>
      <c r="V51" s="87"/>
      <c r="W51" s="87"/>
      <c r="X51" s="87"/>
      <c r="Y51" s="87"/>
    </row>
    <row r="52" ht="17.25">
      <c r="A52" s="96">
        <v>991</v>
      </c>
      <c r="B52" s="75" t="s">
        <v>112</v>
      </c>
      <c r="C52" s="114" t="s">
        <v>67</v>
      </c>
      <c r="D52" s="98" t="s">
        <v>113</v>
      </c>
      <c r="E52" s="57">
        <v>44529.459999999999</v>
      </c>
      <c r="F52" s="78">
        <v>66470.800000000003</v>
      </c>
      <c r="G52" s="57">
        <v>48700</v>
      </c>
      <c r="H52" s="78">
        <v>5600</v>
      </c>
      <c r="I52" s="78">
        <v>47137.729999999996</v>
      </c>
      <c r="J52" s="57">
        <v>1922.3000000000002</v>
      </c>
      <c r="K52" s="78">
        <f t="shared" si="23"/>
        <v>2608.2699999999968</v>
      </c>
      <c r="L52" s="78">
        <f t="shared" si="10"/>
        <v>-1562.2700000000041</v>
      </c>
      <c r="M52" s="57">
        <f t="shared" si="24"/>
        <v>-19333.070000000007</v>
      </c>
      <c r="N52" s="78">
        <f t="shared" si="25"/>
        <v>-3677.6999999999998</v>
      </c>
      <c r="O52" s="60">
        <f t="shared" si="13"/>
        <v>1.0585740316635324</v>
      </c>
      <c r="P52" s="79">
        <f t="shared" si="14"/>
        <v>0.34326785714285718</v>
      </c>
      <c r="Q52" s="60">
        <f t="shared" si="15"/>
        <v>0.96792053388090338</v>
      </c>
      <c r="R52" s="80">
        <f t="shared" si="16"/>
        <v>0.70914943102836125</v>
      </c>
      <c r="S52" s="1"/>
      <c r="T52" s="1"/>
      <c r="U52" s="1"/>
      <c r="V52" s="1"/>
      <c r="X52" s="1"/>
      <c r="Y52" s="1"/>
    </row>
    <row r="53" ht="17.25">
      <c r="A53" s="101"/>
      <c r="B53" s="82"/>
      <c r="C53" s="62" t="s">
        <v>114</v>
      </c>
      <c r="D53" s="83" t="s">
        <v>115</v>
      </c>
      <c r="E53" s="56">
        <v>6179.6099999999997</v>
      </c>
      <c r="F53" s="57">
        <v>0</v>
      </c>
      <c r="G53" s="56">
        <v>0</v>
      </c>
      <c r="H53" s="57">
        <v>0</v>
      </c>
      <c r="I53" s="56">
        <v>2923.3400000000001</v>
      </c>
      <c r="J53" s="56">
        <v>0</v>
      </c>
      <c r="K53" s="57">
        <f t="shared" si="23"/>
        <v>-3256.2699999999995</v>
      </c>
      <c r="L53" s="56">
        <f t="shared" si="10"/>
        <v>2923.3400000000001</v>
      </c>
      <c r="M53" s="56">
        <f t="shared" si="24"/>
        <v>2923.3400000000001</v>
      </c>
      <c r="N53" s="57">
        <f t="shared" si="25"/>
        <v>0</v>
      </c>
      <c r="O53" s="59">
        <f t="shared" si="13"/>
        <v>0.47306221590035624</v>
      </c>
      <c r="P53" s="60" t="str">
        <f t="shared" si="14"/>
        <v/>
      </c>
      <c r="Q53" s="59" t="str">
        <f t="shared" si="15"/>
        <v/>
      </c>
      <c r="R53" s="85" t="str">
        <f t="shared" si="16"/>
        <v/>
      </c>
      <c r="S53" s="1"/>
      <c r="T53" s="1"/>
      <c r="U53" s="1"/>
      <c r="V53" s="1"/>
      <c r="X53" s="1"/>
      <c r="Y53" s="1"/>
    </row>
    <row r="54" s="87" customFormat="1" ht="17.25">
      <c r="A54" s="138"/>
      <c r="B54" s="89"/>
      <c r="C54" s="139"/>
      <c r="D54" s="105" t="s">
        <v>56</v>
      </c>
      <c r="E54" s="93">
        <f t="shared" ref="E54:J57" si="27">SUM(E52:E53)</f>
        <v>50709.07</v>
      </c>
      <c r="F54" s="92">
        <f t="shared" si="27"/>
        <v>66470.800000000003</v>
      </c>
      <c r="G54" s="93">
        <f t="shared" si="27"/>
        <v>48700</v>
      </c>
      <c r="H54" s="92">
        <f t="shared" si="27"/>
        <v>5600</v>
      </c>
      <c r="I54" s="93">
        <f t="shared" si="27"/>
        <v>50061.069999999992</v>
      </c>
      <c r="J54" s="92">
        <f t="shared" si="27"/>
        <v>1922.3000000000002</v>
      </c>
      <c r="K54" s="92">
        <f t="shared" si="23"/>
        <v>-648.00000000000728</v>
      </c>
      <c r="L54" s="93">
        <f t="shared" si="10"/>
        <v>1361.0699999999924</v>
      </c>
      <c r="M54" s="92">
        <f t="shared" si="24"/>
        <v>-16409.73000000001</v>
      </c>
      <c r="N54" s="92">
        <f t="shared" si="25"/>
        <v>-3677.6999999999998</v>
      </c>
      <c r="O54" s="129">
        <f t="shared" si="13"/>
        <v>0.98722122097683895</v>
      </c>
      <c r="P54" s="94">
        <f t="shared" si="14"/>
        <v>0.34326785714285718</v>
      </c>
      <c r="Q54" s="129">
        <f t="shared" si="15"/>
        <v>1.027948049281314</v>
      </c>
      <c r="R54" s="95">
        <f t="shared" si="16"/>
        <v>0.75312874224471482</v>
      </c>
      <c r="S54" s="87"/>
      <c r="T54" s="87"/>
      <c r="U54" s="87"/>
      <c r="V54" s="87"/>
      <c r="W54" s="87"/>
      <c r="X54" s="87"/>
      <c r="Y54" s="87"/>
    </row>
    <row r="55" ht="17.25">
      <c r="A55" s="74" t="s">
        <v>116</v>
      </c>
      <c r="B55" s="75" t="s">
        <v>117</v>
      </c>
      <c r="C55" s="109" t="s">
        <v>118</v>
      </c>
      <c r="D55" s="140" t="s">
        <v>119</v>
      </c>
      <c r="E55" s="78">
        <v>21916.709999999999</v>
      </c>
      <c r="F55" s="99">
        <v>51086</v>
      </c>
      <c r="G55" s="78">
        <v>39755</v>
      </c>
      <c r="H55" s="99">
        <v>157.80000000000001</v>
      </c>
      <c r="I55" s="78">
        <v>50032.829999999994</v>
      </c>
      <c r="J55" s="99">
        <v>528.22000000000003</v>
      </c>
      <c r="K55" s="78">
        <f t="shared" si="23"/>
        <v>28116.119999999995</v>
      </c>
      <c r="L55" s="78">
        <f t="shared" si="10"/>
        <v>10277.829999999994</v>
      </c>
      <c r="M55" s="99">
        <f t="shared" si="24"/>
        <v>-1053.1700000000055</v>
      </c>
      <c r="N55" s="78">
        <f t="shared" si="25"/>
        <v>370.42000000000002</v>
      </c>
      <c r="O55" s="141">
        <f t="shared" si="13"/>
        <v>2.2828622544168353</v>
      </c>
      <c r="P55" s="142">
        <f t="shared" si="14"/>
        <v>3.347401774397972</v>
      </c>
      <c r="Q55" s="141">
        <f t="shared" si="15"/>
        <v>1.2585292416048295</v>
      </c>
      <c r="R55" s="80">
        <f t="shared" si="16"/>
        <v>0.97938437145206114</v>
      </c>
      <c r="S55" s="1"/>
      <c r="T55" s="1"/>
      <c r="U55" s="1"/>
      <c r="V55" s="1"/>
      <c r="X55" s="1"/>
      <c r="Y55" s="1"/>
    </row>
    <row r="56" ht="17.25">
      <c r="A56" s="81"/>
      <c r="B56" s="82"/>
      <c r="C56" s="54" t="s">
        <v>120</v>
      </c>
      <c r="D56" s="86" t="s">
        <v>121</v>
      </c>
      <c r="E56" s="57">
        <v>42407.720000000001</v>
      </c>
      <c r="F56" s="56">
        <v>50550.300000000003</v>
      </c>
      <c r="G56" s="57">
        <v>19700</v>
      </c>
      <c r="H56" s="56">
        <v>4200</v>
      </c>
      <c r="I56" s="57">
        <v>75186.990000000005</v>
      </c>
      <c r="J56" s="56">
        <v>2350.1300000000001</v>
      </c>
      <c r="K56" s="57">
        <f t="shared" si="23"/>
        <v>32779.270000000004</v>
      </c>
      <c r="L56" s="56">
        <f t="shared" si="10"/>
        <v>55486.990000000005</v>
      </c>
      <c r="M56" s="56">
        <f t="shared" si="24"/>
        <v>24636.690000000002</v>
      </c>
      <c r="N56" s="57">
        <f t="shared" si="25"/>
        <v>-1849.8699999999999</v>
      </c>
      <c r="O56" s="143">
        <f t="shared" si="13"/>
        <v>1.7729552543734963</v>
      </c>
      <c r="P56" s="143">
        <f t="shared" si="14"/>
        <v>0.55955476190476194</v>
      </c>
      <c r="Q56" s="129">
        <f t="shared" si="15"/>
        <v>3.8165984771573607</v>
      </c>
      <c r="R56" s="85">
        <f t="shared" si="16"/>
        <v>1.4873698078943152</v>
      </c>
      <c r="S56" s="1"/>
      <c r="T56" s="1"/>
      <c r="U56" s="1"/>
      <c r="V56" s="1"/>
      <c r="X56" s="1"/>
      <c r="Y56" s="1"/>
    </row>
    <row r="57" s="87" customFormat="1" ht="17.25">
      <c r="A57" s="88"/>
      <c r="B57" s="89"/>
      <c r="C57" s="90"/>
      <c r="D57" s="144" t="s">
        <v>56</v>
      </c>
      <c r="E57" s="92">
        <f t="shared" si="27"/>
        <v>64324.43</v>
      </c>
      <c r="F57" s="106">
        <f t="shared" si="27"/>
        <v>101636.3</v>
      </c>
      <c r="G57" s="92">
        <f t="shared" si="27"/>
        <v>59455</v>
      </c>
      <c r="H57" s="106">
        <f t="shared" si="27"/>
        <v>4357.8000000000002</v>
      </c>
      <c r="I57" s="92">
        <f t="shared" si="27"/>
        <v>125219.82000000001</v>
      </c>
      <c r="J57" s="106">
        <f t="shared" si="27"/>
        <v>2878.3500000000004</v>
      </c>
      <c r="K57" s="92">
        <f t="shared" si="23"/>
        <v>60895.390000000007</v>
      </c>
      <c r="L57" s="106">
        <f t="shared" si="10"/>
        <v>65764.820000000007</v>
      </c>
      <c r="M57" s="92">
        <f t="shared" si="24"/>
        <v>23583.520000000004</v>
      </c>
      <c r="N57" s="92">
        <f t="shared" si="25"/>
        <v>-1479.4499999999998</v>
      </c>
      <c r="O57" s="107">
        <f t="shared" si="13"/>
        <v>1.946691482536262</v>
      </c>
      <c r="P57" s="94">
        <f t="shared" si="14"/>
        <v>0.66050530083987335</v>
      </c>
      <c r="Q57" s="94">
        <f t="shared" si="15"/>
        <v>2.1061276595744682</v>
      </c>
      <c r="R57" s="95">
        <f t="shared" si="16"/>
        <v>1.2320383563746418</v>
      </c>
      <c r="S57" s="87"/>
      <c r="T57" s="87"/>
      <c r="U57" s="87"/>
      <c r="V57" s="87"/>
      <c r="W57" s="87"/>
      <c r="X57" s="87"/>
      <c r="Y57" s="87"/>
    </row>
    <row r="58" ht="17.25">
      <c r="A58" s="145"/>
      <c r="B58" s="130" t="s">
        <v>122</v>
      </c>
      <c r="C58" s="54" t="s">
        <v>123</v>
      </c>
      <c r="D58" s="146" t="s">
        <v>124</v>
      </c>
      <c r="E58" s="57">
        <v>245.69999999999999</v>
      </c>
      <c r="F58" s="78">
        <v>30.699999999999999</v>
      </c>
      <c r="G58" s="57">
        <v>30.699999999999999</v>
      </c>
      <c r="H58" s="78">
        <v>0</v>
      </c>
      <c r="I58" s="57">
        <v>5636.4700000000003</v>
      </c>
      <c r="J58" s="78">
        <v>8.5500000000000007</v>
      </c>
      <c r="K58" s="57">
        <f t="shared" si="23"/>
        <v>5390.7700000000004</v>
      </c>
      <c r="L58" s="78">
        <f t="shared" si="10"/>
        <v>5605.7700000000004</v>
      </c>
      <c r="M58" s="57">
        <f t="shared" si="24"/>
        <v>5605.7700000000004</v>
      </c>
      <c r="N58" s="78">
        <f t="shared" si="25"/>
        <v>8.5500000000000007</v>
      </c>
      <c r="O58" s="79">
        <f t="shared" si="13"/>
        <v>22.940455840455844</v>
      </c>
      <c r="P58" s="60" t="str">
        <f t="shared" si="14"/>
        <v/>
      </c>
      <c r="Q58" s="79">
        <f t="shared" si="15"/>
        <v>183.59837133550491</v>
      </c>
      <c r="R58" s="80">
        <f t="shared" si="16"/>
        <v>183.59837133550491</v>
      </c>
      <c r="S58" s="1"/>
      <c r="T58" s="1"/>
      <c r="U58" s="1"/>
      <c r="V58" s="1"/>
      <c r="X58" s="1"/>
      <c r="Y58" s="1"/>
    </row>
    <row r="59" ht="17.25">
      <c r="A59" s="101"/>
      <c r="B59" s="132"/>
      <c r="C59" s="62" t="s">
        <v>88</v>
      </c>
      <c r="D59" s="83" t="s">
        <v>125</v>
      </c>
      <c r="E59" s="56">
        <v>682.67999999999995</v>
      </c>
      <c r="F59" s="58">
        <v>26</v>
      </c>
      <c r="G59" s="84">
        <v>26</v>
      </c>
      <c r="H59" s="58">
        <v>0</v>
      </c>
      <c r="I59" s="56">
        <v>1692.3800000000001</v>
      </c>
      <c r="J59" s="57">
        <v>0</v>
      </c>
      <c r="K59" s="56">
        <f t="shared" si="23"/>
        <v>1009.7000000000002</v>
      </c>
      <c r="L59" s="57">
        <f t="shared" si="10"/>
        <v>1666.3800000000001</v>
      </c>
      <c r="M59" s="56">
        <f t="shared" si="24"/>
        <v>1666.3800000000001</v>
      </c>
      <c r="N59" s="57">
        <f t="shared" si="25"/>
        <v>0</v>
      </c>
      <c r="O59" s="59">
        <f t="shared" si="13"/>
        <v>2.4790238471904851</v>
      </c>
      <c r="P59" s="59" t="str">
        <f t="shared" si="14"/>
        <v/>
      </c>
      <c r="Q59" s="60">
        <f t="shared" si="15"/>
        <v>65.091538461538462</v>
      </c>
      <c r="R59" s="147">
        <f t="shared" si="16"/>
        <v>65.091538461538462</v>
      </c>
      <c r="S59" s="1"/>
      <c r="T59" s="1"/>
      <c r="U59" s="1"/>
      <c r="V59" s="1"/>
      <c r="X59" s="1"/>
      <c r="Y59" s="1"/>
    </row>
    <row r="60" ht="17.25">
      <c r="A60" s="101"/>
      <c r="B60" s="132"/>
      <c r="C60" s="54" t="s">
        <v>52</v>
      </c>
      <c r="D60" s="86" t="s">
        <v>53</v>
      </c>
      <c r="E60" s="57">
        <v>352.19999999999999</v>
      </c>
      <c r="F60" s="56">
        <v>371</v>
      </c>
      <c r="G60" s="57">
        <v>371</v>
      </c>
      <c r="H60" s="56">
        <v>0</v>
      </c>
      <c r="I60" s="57">
        <v>0</v>
      </c>
      <c r="J60" s="56">
        <v>0</v>
      </c>
      <c r="K60" s="57">
        <f t="shared" si="23"/>
        <v>-352.19999999999999</v>
      </c>
      <c r="L60" s="56">
        <f t="shared" si="10"/>
        <v>-371</v>
      </c>
      <c r="M60" s="57">
        <f t="shared" si="24"/>
        <v>-371</v>
      </c>
      <c r="N60" s="56">
        <f t="shared" si="25"/>
        <v>0</v>
      </c>
      <c r="O60" s="60">
        <f t="shared" si="13"/>
        <v>0</v>
      </c>
      <c r="P60" s="59" t="str">
        <f t="shared" si="14"/>
        <v/>
      </c>
      <c r="Q60" s="59">
        <f t="shared" si="15"/>
        <v>0</v>
      </c>
      <c r="R60" s="85">
        <f t="shared" si="16"/>
        <v>0</v>
      </c>
      <c r="S60" s="1"/>
      <c r="T60" s="1"/>
      <c r="U60" s="1"/>
      <c r="V60" s="1"/>
      <c r="X60" s="1"/>
      <c r="Y60" s="1"/>
    </row>
    <row r="61" ht="34.5">
      <c r="A61" s="101"/>
      <c r="B61" s="132"/>
      <c r="C61" s="62" t="s">
        <v>126</v>
      </c>
      <c r="D61" s="83" t="s">
        <v>127</v>
      </c>
      <c r="E61" s="56">
        <v>63343.889999999999</v>
      </c>
      <c r="F61" s="57">
        <v>55221.100000001301</v>
      </c>
      <c r="G61" s="56">
        <v>45165.199999999997</v>
      </c>
      <c r="H61" s="57">
        <v>2993.6999999999998</v>
      </c>
      <c r="I61" s="56">
        <v>59066.330000000002</v>
      </c>
      <c r="J61" s="57">
        <v>2399.3200000000002</v>
      </c>
      <c r="K61" s="56">
        <f t="shared" si="23"/>
        <v>-4277.5599999999977</v>
      </c>
      <c r="L61" s="57">
        <f t="shared" si="10"/>
        <v>13901.130000000005</v>
      </c>
      <c r="M61" s="56">
        <f t="shared" si="24"/>
        <v>3845.2299999987008</v>
      </c>
      <c r="N61" s="57">
        <f t="shared" si="25"/>
        <v>-594.37999999999965</v>
      </c>
      <c r="O61" s="59">
        <f t="shared" si="13"/>
        <v>0.93247083499292516</v>
      </c>
      <c r="P61" s="60">
        <f t="shared" si="14"/>
        <v>0.80145639175602112</v>
      </c>
      <c r="Q61" s="59">
        <f t="shared" si="15"/>
        <v>1.3077840904058879</v>
      </c>
      <c r="R61" s="85">
        <f t="shared" si="16"/>
        <v>1.0696333466736194</v>
      </c>
      <c r="S61" s="1"/>
      <c r="T61" s="1"/>
      <c r="U61" s="1"/>
      <c r="V61" s="1"/>
      <c r="X61" s="1"/>
      <c r="Y61" s="1"/>
    </row>
    <row r="62" ht="17.25">
      <c r="A62" s="101"/>
      <c r="B62" s="132"/>
      <c r="C62" s="54" t="s">
        <v>54</v>
      </c>
      <c r="D62" s="86" t="s">
        <v>55</v>
      </c>
      <c r="E62" s="57">
        <v>97071.029999999999</v>
      </c>
      <c r="F62" s="56">
        <v>213281.60000000001</v>
      </c>
      <c r="G62" s="57">
        <v>130459.8</v>
      </c>
      <c r="H62" s="56">
        <v>29633.200000000001</v>
      </c>
      <c r="I62" s="57">
        <v>134644.72</v>
      </c>
      <c r="J62" s="56">
        <v>7926.7899999999991</v>
      </c>
      <c r="K62" s="57">
        <f t="shared" si="23"/>
        <v>37573.690000000002</v>
      </c>
      <c r="L62" s="56">
        <f t="shared" si="10"/>
        <v>4184.9199999999983</v>
      </c>
      <c r="M62" s="57">
        <f t="shared" si="24"/>
        <v>-78636.880000000005</v>
      </c>
      <c r="N62" s="56">
        <f t="shared" si="25"/>
        <v>-21706.410000000003</v>
      </c>
      <c r="O62" s="60">
        <f t="shared" si="13"/>
        <v>1.387074186809391</v>
      </c>
      <c r="P62" s="59">
        <f t="shared" si="14"/>
        <v>0.26749692912004097</v>
      </c>
      <c r="Q62" s="60">
        <f t="shared" si="15"/>
        <v>1.0320782340613737</v>
      </c>
      <c r="R62" s="85">
        <f t="shared" si="16"/>
        <v>0.63130021530221081</v>
      </c>
      <c r="S62" s="1"/>
      <c r="T62" s="1"/>
      <c r="U62" s="1"/>
      <c r="V62" s="1"/>
      <c r="X62" s="1"/>
      <c r="Y62" s="1"/>
    </row>
    <row r="63" ht="17.25">
      <c r="A63" s="101"/>
      <c r="B63" s="132"/>
      <c r="C63" s="62" t="s">
        <v>128</v>
      </c>
      <c r="D63" s="83" t="s">
        <v>129</v>
      </c>
      <c r="E63" s="56">
        <v>-228.71000000000001</v>
      </c>
      <c r="F63" s="57">
        <v>0</v>
      </c>
      <c r="G63" s="56">
        <v>0</v>
      </c>
      <c r="H63" s="57">
        <v>0</v>
      </c>
      <c r="I63" s="148">
        <v>1172.1000000000001</v>
      </c>
      <c r="J63" s="149">
        <v>770.01999999999998</v>
      </c>
      <c r="K63" s="56">
        <f t="shared" si="23"/>
        <v>1400.8100000000002</v>
      </c>
      <c r="L63" s="57">
        <f t="shared" si="10"/>
        <v>1172.1000000000001</v>
      </c>
      <c r="M63" s="56">
        <f t="shared" si="24"/>
        <v>1172.1000000000001</v>
      </c>
      <c r="N63" s="57">
        <f t="shared" si="25"/>
        <v>770.01999999999998</v>
      </c>
      <c r="O63" s="59">
        <f t="shared" si="13"/>
        <v>-5.1248305714660489</v>
      </c>
      <c r="P63" s="60" t="str">
        <f t="shared" si="14"/>
        <v/>
      </c>
      <c r="Q63" s="59" t="str">
        <f t="shared" si="15"/>
        <v/>
      </c>
      <c r="R63" s="85" t="str">
        <f t="shared" si="16"/>
        <v/>
      </c>
      <c r="S63" s="1"/>
      <c r="T63" s="1"/>
      <c r="U63" s="1"/>
      <c r="V63" s="1"/>
      <c r="X63" s="1"/>
      <c r="Y63" s="1"/>
    </row>
    <row r="64" ht="17.25">
      <c r="A64" s="101"/>
      <c r="B64" s="132"/>
      <c r="C64" s="54" t="s">
        <v>130</v>
      </c>
      <c r="D64" s="86" t="s">
        <v>131</v>
      </c>
      <c r="E64" s="57">
        <v>4964.25</v>
      </c>
      <c r="F64" s="56">
        <v>38614.970000000001</v>
      </c>
      <c r="G64" s="57">
        <v>38614.970000000001</v>
      </c>
      <c r="H64" s="56">
        <v>0</v>
      </c>
      <c r="I64" s="57">
        <v>40487.269999999997</v>
      </c>
      <c r="J64" s="56">
        <v>42.369999999999997</v>
      </c>
      <c r="K64" s="57">
        <f t="shared" si="23"/>
        <v>35523.019999999997</v>
      </c>
      <c r="L64" s="56">
        <f t="shared" si="10"/>
        <v>1872.2999999999956</v>
      </c>
      <c r="M64" s="57">
        <f t="shared" si="24"/>
        <v>1872.2999999999956</v>
      </c>
      <c r="N64" s="56">
        <f t="shared" si="25"/>
        <v>42.369999999999997</v>
      </c>
      <c r="O64" s="60">
        <f t="shared" si="13"/>
        <v>8.1557677393362535</v>
      </c>
      <c r="P64" s="59" t="str">
        <f t="shared" si="14"/>
        <v/>
      </c>
      <c r="Q64" s="60">
        <f t="shared" si="15"/>
        <v>1.0484863771744479</v>
      </c>
      <c r="R64" s="85">
        <f t="shared" si="16"/>
        <v>1.0484863771744479</v>
      </c>
      <c r="S64" s="1"/>
      <c r="T64" s="1"/>
      <c r="U64" s="1"/>
      <c r="V64" s="1"/>
      <c r="X64" s="1"/>
      <c r="Y64" s="1"/>
    </row>
    <row r="65" ht="22.5">
      <c r="A65" s="101"/>
      <c r="B65" s="132"/>
      <c r="C65" s="62" t="s">
        <v>132</v>
      </c>
      <c r="D65" s="83" t="s">
        <v>133</v>
      </c>
      <c r="E65" s="56">
        <v>596.57000000000005</v>
      </c>
      <c r="F65" s="57">
        <v>0</v>
      </c>
      <c r="G65" s="56">
        <v>0</v>
      </c>
      <c r="H65" s="57">
        <v>0</v>
      </c>
      <c r="I65" s="56">
        <v>5852.1199999999999</v>
      </c>
      <c r="J65" s="57">
        <v>0</v>
      </c>
      <c r="K65" s="56">
        <f t="shared" si="23"/>
        <v>5255.5500000000002</v>
      </c>
      <c r="L65" s="57">
        <f t="shared" si="10"/>
        <v>5852.1199999999999</v>
      </c>
      <c r="M65" s="56">
        <f t="shared" si="24"/>
        <v>5852.1199999999999</v>
      </c>
      <c r="N65" s="57">
        <f t="shared" si="25"/>
        <v>0</v>
      </c>
      <c r="O65" s="59">
        <f t="shared" si="13"/>
        <v>9.8096116130546278</v>
      </c>
      <c r="P65" s="60" t="str">
        <f t="shared" si="14"/>
        <v/>
      </c>
      <c r="Q65" s="59" t="str">
        <f t="shared" si="15"/>
        <v/>
      </c>
      <c r="R65" s="85" t="str">
        <f t="shared" si="16"/>
        <v/>
      </c>
      <c r="S65" s="1"/>
      <c r="T65" s="1"/>
      <c r="U65" s="1"/>
      <c r="V65" s="1"/>
      <c r="X65" s="1"/>
      <c r="Y65" s="1"/>
    </row>
    <row r="66" s="87" customFormat="1">
      <c r="A66" s="138"/>
      <c r="B66" s="150"/>
      <c r="C66" s="139"/>
      <c r="D66" s="105" t="s">
        <v>56</v>
      </c>
      <c r="E66" s="93">
        <f t="shared" ref="E66:J66" si="28">SUM(E58:E65)</f>
        <v>167027.61000000002</v>
      </c>
      <c r="F66" s="92">
        <f t="shared" si="28"/>
        <v>307545.37000000128</v>
      </c>
      <c r="G66" s="93">
        <f t="shared" si="28"/>
        <v>214667.67000000001</v>
      </c>
      <c r="H66" s="92">
        <f t="shared" si="28"/>
        <v>32626.900000000001</v>
      </c>
      <c r="I66" s="93">
        <f t="shared" si="28"/>
        <v>248551.39000000001</v>
      </c>
      <c r="J66" s="92">
        <f t="shared" si="28"/>
        <v>11147.050000000001</v>
      </c>
      <c r="K66" s="93">
        <f t="shared" si="23"/>
        <v>81523.779999999999</v>
      </c>
      <c r="L66" s="92">
        <f t="shared" si="10"/>
        <v>33883.720000000001</v>
      </c>
      <c r="M66" s="93">
        <f t="shared" si="24"/>
        <v>-58993.980000001262</v>
      </c>
      <c r="N66" s="92">
        <f t="shared" si="25"/>
        <v>-21479.849999999999</v>
      </c>
      <c r="O66" s="129">
        <f t="shared" si="13"/>
        <v>1.4880856524259671</v>
      </c>
      <c r="P66" s="94">
        <f t="shared" si="14"/>
        <v>0.34165213366884384</v>
      </c>
      <c r="Q66" s="129">
        <f t="shared" si="15"/>
        <v>1.1578426784061149</v>
      </c>
      <c r="R66" s="95">
        <f t="shared" si="16"/>
        <v>0.80817796086476279</v>
      </c>
      <c r="S66" s="87"/>
      <c r="T66" s="87"/>
      <c r="U66" s="87"/>
      <c r="V66" s="87"/>
      <c r="W66" s="87"/>
      <c r="X66" s="87"/>
      <c r="Y66" s="87"/>
    </row>
    <row r="67" s="43" customFormat="1" ht="42" customHeight="1">
      <c r="A67" s="151"/>
      <c r="B67" s="152" t="s">
        <v>134</v>
      </c>
      <c r="C67" s="153"/>
      <c r="D67" s="154"/>
      <c r="E67" s="155">
        <f t="shared" ref="E67:J67" si="29">E5+E17</f>
        <v>19372458.452388056</v>
      </c>
      <c r="F67" s="72">
        <f t="shared" si="29"/>
        <v>35893709.970000006</v>
      </c>
      <c r="G67" s="155">
        <f t="shared" si="29"/>
        <v>23627983.969999999</v>
      </c>
      <c r="H67" s="72">
        <f t="shared" si="29"/>
        <v>2707364.7000000002</v>
      </c>
      <c r="I67" s="155">
        <f t="shared" si="29"/>
        <v>21183954.239999998</v>
      </c>
      <c r="J67" s="72">
        <f t="shared" si="29"/>
        <v>805748.37</v>
      </c>
      <c r="K67" s="155">
        <f t="shared" si="23"/>
        <v>1811495.7876119427</v>
      </c>
      <c r="L67" s="72">
        <f t="shared" si="10"/>
        <v>-2444029.7300000004</v>
      </c>
      <c r="M67" s="155">
        <f t="shared" si="24"/>
        <v>-14709755.730000008</v>
      </c>
      <c r="N67" s="72">
        <f t="shared" si="25"/>
        <v>-1901616.3300000001</v>
      </c>
      <c r="O67" s="156">
        <f t="shared" si="13"/>
        <v>1.0935088229541996</v>
      </c>
      <c r="P67" s="50">
        <f t="shared" si="14"/>
        <v>0.29761353171222182</v>
      </c>
      <c r="Q67" s="156">
        <f t="shared" si="15"/>
        <v>0.896562070928136</v>
      </c>
      <c r="R67" s="157">
        <f t="shared" si="16"/>
        <v>0.59018569709583002</v>
      </c>
      <c r="S67" s="43"/>
      <c r="T67" s="43"/>
      <c r="U67" s="43"/>
      <c r="V67" s="43"/>
      <c r="W67" s="43"/>
      <c r="X67" s="43"/>
      <c r="Y67" s="43"/>
    </row>
    <row r="68" s="43" customFormat="1" ht="21.75" customHeight="1">
      <c r="A68" s="158"/>
      <c r="B68" s="159" t="s">
        <v>135</v>
      </c>
      <c r="C68" s="160"/>
      <c r="D68" s="161"/>
      <c r="E68" s="72">
        <f t="shared" ref="E68:J68" si="30">SUM(E69:E77)</f>
        <v>17516289.969999999</v>
      </c>
      <c r="F68" s="162">
        <f t="shared" si="30"/>
        <v>27666451.879999999</v>
      </c>
      <c r="G68" s="72">
        <f t="shared" si="30"/>
        <v>17251941.749999996</v>
      </c>
      <c r="H68" s="162">
        <f t="shared" si="30"/>
        <v>1183748.8300000001</v>
      </c>
      <c r="I68" s="72">
        <f t="shared" si="30"/>
        <v>17108181.68</v>
      </c>
      <c r="J68" s="162">
        <f t="shared" si="30"/>
        <v>1111982.1599999999</v>
      </c>
      <c r="K68" s="72">
        <f t="shared" si="23"/>
        <v>-408108.28999999911</v>
      </c>
      <c r="L68" s="162">
        <f t="shared" si="10"/>
        <v>-143760.06999999657</v>
      </c>
      <c r="M68" s="72">
        <f t="shared" si="24"/>
        <v>-10558270.199999999</v>
      </c>
      <c r="N68" s="162">
        <f t="shared" si="25"/>
        <v>-71766.670000000158</v>
      </c>
      <c r="O68" s="50">
        <f t="shared" si="13"/>
        <v>0.97670121408706057</v>
      </c>
      <c r="P68" s="163">
        <f t="shared" si="14"/>
        <v>0.93937339731098179</v>
      </c>
      <c r="Q68" s="50">
        <f t="shared" si="15"/>
        <v>0.99166702090215464</v>
      </c>
      <c r="R68" s="164">
        <f t="shared" si="16"/>
        <v>0.61837281318922777</v>
      </c>
      <c r="S68" s="43"/>
      <c r="T68" s="43"/>
      <c r="U68" s="43"/>
      <c r="V68" s="43"/>
      <c r="W68" s="43"/>
      <c r="X68" s="43"/>
      <c r="Y68" s="43"/>
    </row>
    <row r="69" ht="22.5">
      <c r="A69" s="52"/>
      <c r="B69" s="165"/>
      <c r="C69" s="62" t="s">
        <v>136</v>
      </c>
      <c r="D69" s="166" t="s">
        <v>137</v>
      </c>
      <c r="E69" s="56">
        <v>289250.79999999999</v>
      </c>
      <c r="F69" s="57">
        <v>449533.20000000001</v>
      </c>
      <c r="G69" s="56">
        <v>374431.40000000002</v>
      </c>
      <c r="H69" s="57">
        <v>0</v>
      </c>
      <c r="I69" s="148">
        <v>418867.5</v>
      </c>
      <c r="J69" s="149">
        <v>0</v>
      </c>
      <c r="K69" s="56">
        <f t="shared" si="23"/>
        <v>129616.70000000001</v>
      </c>
      <c r="L69" s="57">
        <f t="shared" si="10"/>
        <v>44436.099999999977</v>
      </c>
      <c r="M69" s="56">
        <f t="shared" si="24"/>
        <v>-30665.700000000012</v>
      </c>
      <c r="N69" s="57">
        <f t="shared" si="25"/>
        <v>0</v>
      </c>
      <c r="O69" s="59">
        <f t="shared" si="13"/>
        <v>1.4481118116181528</v>
      </c>
      <c r="P69" s="60" t="str">
        <f t="shared" si="14"/>
        <v/>
      </c>
      <c r="Q69" s="59">
        <f t="shared" si="15"/>
        <v>1.1186762114502149</v>
      </c>
      <c r="R69" s="59">
        <f t="shared" si="16"/>
        <v>0.93178323647730577</v>
      </c>
      <c r="S69" s="1"/>
      <c r="T69" s="1"/>
      <c r="U69" s="1"/>
      <c r="V69" s="1"/>
      <c r="X69" s="1"/>
      <c r="Y69" s="1"/>
    </row>
    <row r="70" ht="18" customHeight="1">
      <c r="A70" s="61"/>
      <c r="B70" s="167"/>
      <c r="C70" s="54" t="s">
        <v>138</v>
      </c>
      <c r="D70" s="168" t="s">
        <v>139</v>
      </c>
      <c r="E70" s="57">
        <v>3721868.27</v>
      </c>
      <c r="F70" s="56">
        <v>7494093.0800000001</v>
      </c>
      <c r="G70" s="57">
        <f>2625752.91+44348.62</f>
        <v>2670101.5300000003</v>
      </c>
      <c r="H70" s="56">
        <f>57020.03+44348.62</f>
        <v>101368.64999999999</v>
      </c>
      <c r="I70" s="149">
        <v>2561767.3100000001</v>
      </c>
      <c r="J70" s="148">
        <v>62736.619999999995</v>
      </c>
      <c r="K70" s="57">
        <f t="shared" si="23"/>
        <v>-1160100.96</v>
      </c>
      <c r="L70" s="56">
        <f t="shared" si="10"/>
        <v>-108334.2200000002</v>
      </c>
      <c r="M70" s="57">
        <f t="shared" si="24"/>
        <v>-4932325.7699999996</v>
      </c>
      <c r="N70" s="56">
        <f t="shared" si="25"/>
        <v>-38632.029999999999</v>
      </c>
      <c r="O70" s="60">
        <f t="shared" si="13"/>
        <v>0.68830144544583793</v>
      </c>
      <c r="P70" s="59">
        <f t="shared" si="14"/>
        <v>0.61889568421795105</v>
      </c>
      <c r="Q70" s="60">
        <f t="shared" si="15"/>
        <v>0.95942692860821654</v>
      </c>
      <c r="R70" s="59">
        <f t="shared" si="16"/>
        <v>0.34183820278890903</v>
      </c>
      <c r="S70" s="1"/>
      <c r="T70" s="1"/>
      <c r="U70" s="1"/>
      <c r="V70" s="1"/>
      <c r="X70" s="1"/>
      <c r="Y70" s="1"/>
    </row>
    <row r="71" ht="16.5" customHeight="1">
      <c r="A71" s="61"/>
      <c r="B71" s="167"/>
      <c r="C71" s="62" t="s">
        <v>140</v>
      </c>
      <c r="D71" s="166" t="s">
        <v>141</v>
      </c>
      <c r="E71" s="56">
        <v>10019180.470000001</v>
      </c>
      <c r="F71" s="57">
        <v>16467904.35</v>
      </c>
      <c r="G71" s="56">
        <v>11748284.939999999</v>
      </c>
      <c r="H71" s="169">
        <v>1006579.89</v>
      </c>
      <c r="I71" s="56">
        <f>11716472.6+192.21</f>
        <v>11716664.810000001</v>
      </c>
      <c r="J71" s="58">
        <f>974776.96+192.21</f>
        <v>974969.16999999993</v>
      </c>
      <c r="K71" s="56">
        <f t="shared" si="23"/>
        <v>1697484.3399999999</v>
      </c>
      <c r="L71" s="57">
        <f t="shared" si="10"/>
        <v>-31620.129999998957</v>
      </c>
      <c r="M71" s="56">
        <f t="shared" si="24"/>
        <v>-4751239.5399999991</v>
      </c>
      <c r="N71" s="57">
        <f t="shared" si="25"/>
        <v>-31610.720000000088</v>
      </c>
      <c r="O71" s="59">
        <f t="shared" si="13"/>
        <v>1.1694234718181495</v>
      </c>
      <c r="P71" s="60">
        <f t="shared" si="14"/>
        <v>0.96859591542207335</v>
      </c>
      <c r="Q71" s="59">
        <f t="shared" si="15"/>
        <v>0.99730853225287885</v>
      </c>
      <c r="R71" s="59">
        <f t="shared" si="16"/>
        <v>0.71148487147971573</v>
      </c>
      <c r="S71" s="1"/>
      <c r="T71" s="1"/>
      <c r="U71" s="1"/>
      <c r="V71" s="1"/>
      <c r="X71" s="1"/>
      <c r="Y71" s="1"/>
    </row>
    <row r="72" ht="22.5">
      <c r="A72" s="61"/>
      <c r="B72" s="167"/>
      <c r="C72" s="54" t="s">
        <v>142</v>
      </c>
      <c r="D72" s="170" t="s">
        <v>143</v>
      </c>
      <c r="E72" s="57">
        <v>2601528.3700000001</v>
      </c>
      <c r="F72" s="56">
        <v>3203440.3500000001</v>
      </c>
      <c r="G72" s="57">
        <v>2407642.98</v>
      </c>
      <c r="H72" s="56">
        <v>75800.289999999994</v>
      </c>
      <c r="I72" s="149">
        <v>2404718.3199999998</v>
      </c>
      <c r="J72" s="148">
        <v>75542.279999999999</v>
      </c>
      <c r="K72" s="57">
        <f t="shared" si="23"/>
        <v>-196810.05000000028</v>
      </c>
      <c r="L72" s="56">
        <f t="shared" si="10"/>
        <v>-2924.660000000149</v>
      </c>
      <c r="M72" s="57">
        <f t="shared" si="24"/>
        <v>-798722.03000000026</v>
      </c>
      <c r="N72" s="56">
        <f t="shared" si="25"/>
        <v>-258.00999999999476</v>
      </c>
      <c r="O72" s="60">
        <f t="shared" si="13"/>
        <v>0.92434829761245296</v>
      </c>
      <c r="P72" s="59">
        <f t="shared" si="14"/>
        <v>0.99659618716498322</v>
      </c>
      <c r="Q72" s="60">
        <f t="shared" si="15"/>
        <v>0.9987852600969932</v>
      </c>
      <c r="R72" s="59">
        <f t="shared" si="16"/>
        <v>0.75066742541343079</v>
      </c>
      <c r="S72" s="1"/>
      <c r="T72" s="1"/>
      <c r="U72" s="1"/>
      <c r="V72" s="1"/>
      <c r="X72" s="1"/>
      <c r="Y72" s="1"/>
    </row>
    <row r="73" ht="33">
      <c r="A73" s="61"/>
      <c r="B73" s="167"/>
      <c r="C73" s="62" t="s">
        <v>144</v>
      </c>
      <c r="D73" s="171" t="s">
        <v>145</v>
      </c>
      <c r="E73" s="56">
        <v>446.22000000000003</v>
      </c>
      <c r="F73" s="57">
        <v>0</v>
      </c>
      <c r="G73" s="56">
        <v>0</v>
      </c>
      <c r="H73" s="57">
        <v>0</v>
      </c>
      <c r="I73" s="148">
        <v>7534.4099999999999</v>
      </c>
      <c r="J73" s="149">
        <v>0</v>
      </c>
      <c r="K73" s="56">
        <f t="shared" si="23"/>
        <v>7088.1899999999996</v>
      </c>
      <c r="L73" s="57">
        <f t="shared" si="10"/>
        <v>7534.4099999999999</v>
      </c>
      <c r="M73" s="56">
        <f t="shared" si="24"/>
        <v>7534.4099999999999</v>
      </c>
      <c r="N73" s="57">
        <f t="shared" si="25"/>
        <v>0</v>
      </c>
      <c r="O73" s="172">
        <f t="shared" si="13"/>
        <v>16.884967056608847</v>
      </c>
      <c r="P73" s="60" t="str">
        <f t="shared" si="14"/>
        <v/>
      </c>
      <c r="Q73" s="59" t="str">
        <f t="shared" si="15"/>
        <v/>
      </c>
      <c r="R73" s="59" t="str">
        <f t="shared" si="16"/>
        <v/>
      </c>
      <c r="S73" s="1"/>
      <c r="T73" s="1"/>
      <c r="U73" s="1"/>
      <c r="V73" s="1"/>
      <c r="X73" s="1"/>
      <c r="Y73" s="1"/>
    </row>
    <row r="74" ht="19.5" customHeight="1">
      <c r="A74" s="61"/>
      <c r="B74" s="167"/>
      <c r="C74" s="54" t="s">
        <v>146</v>
      </c>
      <c r="D74" s="170" t="s">
        <v>147</v>
      </c>
      <c r="E74" s="57">
        <v>931777.56999999995</v>
      </c>
      <c r="F74" s="56">
        <v>44836.290000000001</v>
      </c>
      <c r="G74" s="57">
        <v>44836.290000000001</v>
      </c>
      <c r="H74" s="56">
        <v>0</v>
      </c>
      <c r="I74" s="149">
        <v>44836.290000000001</v>
      </c>
      <c r="J74" s="148">
        <v>0</v>
      </c>
      <c r="K74" s="57">
        <f t="shared" si="23"/>
        <v>-886941.27999999991</v>
      </c>
      <c r="L74" s="56">
        <f t="shared" ref="L74:L78" si="31">I74-G74</f>
        <v>0</v>
      </c>
      <c r="M74" s="57">
        <f t="shared" si="24"/>
        <v>0</v>
      </c>
      <c r="N74" s="56">
        <f t="shared" si="25"/>
        <v>0</v>
      </c>
      <c r="O74" s="60">
        <f t="shared" ref="O74:O78" si="32">IFERROR(I74/E74,"")</f>
        <v>0.048119091340651184</v>
      </c>
      <c r="P74" s="59" t="str">
        <f t="shared" ref="P74:P78" si="33">IFERROR(J74/H74,"")</f>
        <v/>
      </c>
      <c r="Q74" s="60">
        <f t="shared" ref="Q74:Q78" si="34">IFERROR(I74/G74,"")</f>
        <v>1</v>
      </c>
      <c r="R74" s="59">
        <f t="shared" ref="R74:R78" si="35">IFERROR(I74/F74,"")</f>
        <v>1</v>
      </c>
      <c r="S74" s="1"/>
      <c r="T74" s="1"/>
      <c r="U74" s="1"/>
      <c r="V74" s="1"/>
      <c r="X74" s="1"/>
      <c r="Y74" s="1"/>
    </row>
    <row r="75" ht="30" customHeight="1">
      <c r="A75" s="44"/>
      <c r="B75" s="167"/>
      <c r="C75" s="62" t="s">
        <v>148</v>
      </c>
      <c r="D75" s="173" t="s">
        <v>149</v>
      </c>
      <c r="E75" s="64">
        <v>0</v>
      </c>
      <c r="F75" s="65">
        <v>0</v>
      </c>
      <c r="G75" s="64">
        <v>0</v>
      </c>
      <c r="H75" s="65">
        <v>0</v>
      </c>
      <c r="I75" s="174">
        <v>0</v>
      </c>
      <c r="J75" s="175">
        <v>0</v>
      </c>
      <c r="K75" s="64">
        <f t="shared" si="23"/>
        <v>0</v>
      </c>
      <c r="L75" s="65">
        <f t="shared" si="31"/>
        <v>0</v>
      </c>
      <c r="M75" s="64">
        <f t="shared" si="24"/>
        <v>0</v>
      </c>
      <c r="N75" s="65">
        <f t="shared" si="25"/>
        <v>0</v>
      </c>
      <c r="O75" s="176" t="str">
        <f t="shared" si="32"/>
        <v/>
      </c>
      <c r="P75" s="60" t="str">
        <f t="shared" si="33"/>
        <v/>
      </c>
      <c r="Q75" s="59" t="str">
        <f t="shared" si="34"/>
        <v/>
      </c>
      <c r="R75" s="59" t="str">
        <f t="shared" si="35"/>
        <v/>
      </c>
      <c r="S75" s="1"/>
      <c r="T75" s="1"/>
      <c r="U75" s="1"/>
      <c r="V75" s="1"/>
      <c r="X75" s="1"/>
      <c r="Y75" s="1"/>
    </row>
    <row r="76" ht="33">
      <c r="A76" s="61"/>
      <c r="B76" s="167"/>
      <c r="C76" s="54" t="s">
        <v>150</v>
      </c>
      <c r="D76" s="177" t="s">
        <v>151</v>
      </c>
      <c r="E76" s="57">
        <v>83501.699999999997</v>
      </c>
      <c r="F76" s="56">
        <v>6644.6099999999997</v>
      </c>
      <c r="G76" s="57">
        <v>6644.6099999999997</v>
      </c>
      <c r="H76" s="56">
        <v>0</v>
      </c>
      <c r="I76" s="149">
        <v>27652.209999999999</v>
      </c>
      <c r="J76" s="148">
        <v>3.4700000000000002</v>
      </c>
      <c r="K76" s="57">
        <f t="shared" si="23"/>
        <v>-55849.489999999998</v>
      </c>
      <c r="L76" s="56">
        <f t="shared" si="31"/>
        <v>21007.599999999999</v>
      </c>
      <c r="M76" s="57">
        <f t="shared" si="24"/>
        <v>21007.599999999999</v>
      </c>
      <c r="N76" s="56">
        <f t="shared" si="25"/>
        <v>3.4700000000000002</v>
      </c>
      <c r="O76" s="60">
        <f t="shared" si="32"/>
        <v>0.33115744948905235</v>
      </c>
      <c r="P76" s="59" t="str">
        <f t="shared" si="33"/>
        <v/>
      </c>
      <c r="Q76" s="60">
        <f t="shared" si="34"/>
        <v>4.1616001541098724</v>
      </c>
      <c r="R76" s="59">
        <f t="shared" si="35"/>
        <v>4.1616001541098724</v>
      </c>
      <c r="S76" s="1"/>
      <c r="T76" s="1"/>
      <c r="U76" s="1"/>
      <c r="V76" s="1"/>
      <c r="X76" s="1"/>
      <c r="Y76" s="1"/>
    </row>
    <row r="77" ht="18.75" customHeight="1">
      <c r="A77" s="61"/>
      <c r="B77" s="165"/>
      <c r="C77" s="178" t="s">
        <v>152</v>
      </c>
      <c r="D77" s="179" t="s">
        <v>153</v>
      </c>
      <c r="E77" s="180">
        <v>-131263.42999999999</v>
      </c>
      <c r="F77" s="57">
        <v>0</v>
      </c>
      <c r="G77" s="180">
        <v>0</v>
      </c>
      <c r="H77" s="57">
        <v>0</v>
      </c>
      <c r="I77" s="181">
        <v>-73859.169999999998</v>
      </c>
      <c r="J77" s="149">
        <v>-1269.3800000000001</v>
      </c>
      <c r="K77" s="180">
        <f t="shared" si="23"/>
        <v>57404.259999999995</v>
      </c>
      <c r="L77" s="57">
        <f t="shared" si="31"/>
        <v>-73859.169999999998</v>
      </c>
      <c r="M77" s="180">
        <f t="shared" si="24"/>
        <v>-73859.169999999998</v>
      </c>
      <c r="N77" s="57">
        <f t="shared" si="25"/>
        <v>-1269.3800000000001</v>
      </c>
      <c r="O77" s="182">
        <f t="shared" si="32"/>
        <v>0.56267895787882427</v>
      </c>
      <c r="P77" s="60" t="str">
        <f t="shared" si="33"/>
        <v/>
      </c>
      <c r="Q77" s="182" t="str">
        <f t="shared" si="34"/>
        <v/>
      </c>
      <c r="R77" s="182" t="str">
        <f t="shared" si="35"/>
        <v/>
      </c>
      <c r="S77" s="1"/>
      <c r="T77" s="1"/>
      <c r="U77" s="1"/>
      <c r="V77" s="1"/>
      <c r="X77" s="1"/>
      <c r="Y77" s="1"/>
    </row>
    <row r="78" s="43" customFormat="1" ht="28.5" customHeight="1">
      <c r="A78" s="183"/>
      <c r="B78" s="152" t="s">
        <v>154</v>
      </c>
      <c r="C78" s="153"/>
      <c r="D78" s="154"/>
      <c r="E78" s="155">
        <f t="shared" ref="E78:J78" si="36">E67+E68</f>
        <v>36888748.422388054</v>
      </c>
      <c r="F78" s="155">
        <f t="shared" si="36"/>
        <v>63560161.850000009</v>
      </c>
      <c r="G78" s="155">
        <f t="shared" si="36"/>
        <v>40879925.719999999</v>
      </c>
      <c r="H78" s="155">
        <f t="shared" si="36"/>
        <v>3891113.5300000003</v>
      </c>
      <c r="I78" s="155">
        <f t="shared" si="36"/>
        <v>38292135.920000002</v>
      </c>
      <c r="J78" s="155">
        <f t="shared" si="36"/>
        <v>1917730.5299999998</v>
      </c>
      <c r="K78" s="155">
        <f t="shared" si="23"/>
        <v>1403387.4976119474</v>
      </c>
      <c r="L78" s="155">
        <f t="shared" si="31"/>
        <v>-2587789.799999997</v>
      </c>
      <c r="M78" s="155">
        <f t="shared" si="24"/>
        <v>-25268025.930000007</v>
      </c>
      <c r="N78" s="155">
        <f t="shared" si="25"/>
        <v>-1973383.0000000005</v>
      </c>
      <c r="O78" s="156">
        <f t="shared" si="32"/>
        <v>1.0380437818475896</v>
      </c>
      <c r="P78" s="156">
        <f t="shared" si="33"/>
        <v>0.49284877329189614</v>
      </c>
      <c r="Q78" s="156">
        <f t="shared" si="34"/>
        <v>0.93669778615243537</v>
      </c>
      <c r="R78" s="157">
        <f t="shared" si="35"/>
        <v>0.60245497817277815</v>
      </c>
      <c r="S78" s="43"/>
      <c r="T78" s="43"/>
      <c r="U78" s="43"/>
      <c r="V78" s="43"/>
      <c r="W78" s="43"/>
      <c r="X78" s="43"/>
      <c r="Y78" s="43"/>
    </row>
    <row r="79">
      <c r="A79" s="184" t="s">
        <v>155</v>
      </c>
      <c r="B79" s="185" t="s">
        <v>156</v>
      </c>
      <c r="C79" s="114"/>
      <c r="D79" s="186"/>
      <c r="E79" s="187"/>
      <c r="F79" s="188"/>
      <c r="G79" s="188"/>
      <c r="H79" s="188"/>
      <c r="I79" s="189"/>
      <c r="J79" s="189"/>
      <c r="K79" s="190"/>
      <c r="L79" s="190"/>
      <c r="M79" s="188"/>
      <c r="N79" s="188"/>
      <c r="O79" s="188"/>
      <c r="S79" s="1"/>
      <c r="T79" s="1"/>
      <c r="U79" s="1"/>
      <c r="V79" s="1"/>
    </row>
    <row r="80">
      <c r="T80" s="1"/>
      <c r="U80" s="1"/>
      <c r="V80" s="1"/>
    </row>
    <row r="82">
      <c r="U82" s="1"/>
    </row>
  </sheetData>
  <autoFilter ref="A4:R80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4"/>
    <mergeCell ref="B22:B24"/>
    <mergeCell ref="A25:A33"/>
    <mergeCell ref="B25:B33"/>
    <mergeCell ref="A34:A46"/>
    <mergeCell ref="B34:B46"/>
    <mergeCell ref="A47:A51"/>
    <mergeCell ref="B47:B51"/>
    <mergeCell ref="A52:A54"/>
    <mergeCell ref="B52:B54"/>
    <mergeCell ref="A55:A57"/>
    <mergeCell ref="B55:B57"/>
    <mergeCell ref="A58:A66"/>
    <mergeCell ref="B58:B66"/>
    <mergeCell ref="B67:D67"/>
    <mergeCell ref="B68:D68"/>
    <mergeCell ref="A69:A77"/>
    <mergeCell ref="B69:B77"/>
    <mergeCell ref="B78:D78"/>
  </mergeCells>
  <printOptions headings="0" gridLines="0"/>
  <pageMargins left="0.16929133858267714" right="0" top="0.51181102362204722" bottom="0.48818897637795278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yuryeva-oi</cp:lastModifiedBy>
  <cp:revision>167</cp:revision>
  <dcterms:created xsi:type="dcterms:W3CDTF">2015-02-26T11:08:47Z</dcterms:created>
  <dcterms:modified xsi:type="dcterms:W3CDTF">2025-09-15T07:17:48Z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