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2.09.2025 (АЦК)" sheetId="1" state="visible" r:id="rId1"/>
  </sheets>
  <definedNames>
    <definedName name="_xlnm._FilterDatabase" localSheetId="0" hidden="1">'на 22.09.2025 (АЦК)'!$A$4:$R$80</definedName>
    <definedName name="Print_Area" localSheetId="0">'на 22.09.2025 (АЦК)'!$A$1:$R$80</definedName>
    <definedName name="Print_Titles" localSheetId="0" hidden="0">'на 22.09.2025 (АЦК)'!$3:$4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22.09.2025 (АЦК)'!$A$4:$R$80</definedName>
  </definedNames>
  <calcPr/>
</workbook>
</file>

<file path=xl/sharedStrings.xml><?xml version="1.0" encoding="utf-8"?>
<sst xmlns="http://schemas.openxmlformats.org/spreadsheetml/2006/main" count="157" uniqueCount="157">
  <si>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</si>
  <si>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</si>
  <si>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</si>
  <si>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</si>
  <si>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</si>
  <si>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</si>
  <si>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19.09.2024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</si>
  <si>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</si>
  <si>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</si>
  <si>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</si>
  <si>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</si>
  <si>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</si>
  <si>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</si>
  <si>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</si>
  <si>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</si>
  <si>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сентябрь</t>
  </si>
  <si>
    <t>сентябрь</t>
  </si>
  <si>
    <t xml:space="preserve">с нач. года на 22.09.2025 (по 19.09.2025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</si>
  <si>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</si>
  <si>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</si>
  <si>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</si>
  <si>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сентябрь от плана сентября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</si>
  <si>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</si>
  <si>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</si>
  <si>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</si>
  <si>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</si>
  <si>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</si>
  <si>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</si>
  <si>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</si>
  <si>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</si>
  <si>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</si>
  <si>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</si>
  <si>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</si>
  <si>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</si>
  <si>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</si>
  <si>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</si>
  <si>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</si>
  <si>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</si>
  <si>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</si>
  <si>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</si>
  <si>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</si>
  <si>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</si>
  <si>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</si>
  <si>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</si>
  <si>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</si>
  <si>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</si>
  <si>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</si>
  <si>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</si>
  <si>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</si>
  <si>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</si>
  <si>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</si>
  <si>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</si>
  <si>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</si>
  <si>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</si>
  <si>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</si>
  <si>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</si>
  <si>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</si>
  <si>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</si>
  <si>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</si>
  <si>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</si>
  <si>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</si>
  <si>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</si>
  <si>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</si>
  <si>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</si>
  <si>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</si>
  <si>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</si>
  <si>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</si>
  <si>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</si>
  <si>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</si>
  <si>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</si>
  <si>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</si>
  <si>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</si>
  <si>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</si>
  <si>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</si>
  <si>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</si>
  <si>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</si>
  <si>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</si>
  <si>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</si>
  <si>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</si>
  <si>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</si>
  <si>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</si>
  <si>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</si>
  <si>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</si>
  <si>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</si>
  <si>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</si>
  <si>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</si>
  <si>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</si>
  <si>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</si>
  <si>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</si>
  <si>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</si>
  <si>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</si>
  <si>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</si>
  <si>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</si>
  <si>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</si>
  <si>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</si>
  <si>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</si>
  <si>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</si>
  <si>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</si>
  <si>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</si>
  <si>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</si>
  <si>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11705, 11109 </t>
  </si>
  <si>
    <t xml:space="preserve">Плата за фактическое пользование земельными участками</t>
  </si>
  <si>
    <t>ДТ</t>
  </si>
  <si>
    <t xml:space="preserve">111 05034 04 0000 120</t>
  </si>
  <si>
    <t xml:space="preserve">Доходы от сдачи в аренду объектов нежилого фонда</t>
  </si>
  <si>
    <t>945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</si>
  <si>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</si>
  <si>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</si>
  <si>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</si>
  <si>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</si>
  <si>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</si>
  <si>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</si>
  <si>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113 02994 04 0030 130</t>
  </si>
  <si>
    <t xml:space="preserve">Доходы от компенсации затрат государства (транспортные карты)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</si>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</sst>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,##0_р_."/>
    <numFmt numFmtId="167" formatCode="#,##0.00_р_."/>
  </numFmts>
  <fonts count="17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4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3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5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8" fillId="3" borderId="0" numFmtId="0" xfId="0" applyFont="1" applyFill="1" applyAlignment="1">
      <alignment horizontal="right" vertical="center" wrapText="1"/>
    </xf>
    <xf fontId="8" fillId="3" borderId="0" numFmtId="0" xfId="0" applyFont="1" applyFill="1" applyAlignment="1">
      <alignment horizontal="right" vertical="center"/>
    </xf>
    <xf fontId="9" fillId="3" borderId="0" numFmtId="0" xfId="0" applyFont="1" applyFill="1" applyAlignment="1">
      <alignment vertical="center"/>
    </xf>
    <xf fontId="9" fillId="3" borderId="1" numFmtId="49" xfId="0" applyNumberFormat="1" applyFont="1" applyFill="1" applyBorder="1" applyAlignment="1">
      <alignment horizontal="center" vertical="center" wrapText="1"/>
    </xf>
    <xf fontId="9" fillId="3" borderId="2" numFmtId="0" xfId="0" applyFont="1" applyFill="1" applyBorder="1" applyAlignment="1">
      <alignment horizontal="center" vertical="center" wrapText="1"/>
    </xf>
    <xf fontId="9" fillId="3" borderId="3" numFmtId="49" xfId="0" applyNumberFormat="1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center" vertical="center" wrapText="1"/>
    </xf>
    <xf fontId="10" fillId="3" borderId="3" numFmtId="162" xfId="0" applyNumberFormat="1" applyFont="1" applyFill="1" applyBorder="1" applyAlignment="1">
      <alignment horizontal="center" vertical="center" wrapText="1"/>
    </xf>
    <xf fontId="9" fillId="3" borderId="4" numFmtId="162" xfId="0" applyNumberFormat="1" applyFont="1" applyFill="1" applyBorder="1" applyAlignment="1">
      <alignment horizontal="center" vertical="center" wrapText="1"/>
    </xf>
    <xf fontId="9" fillId="3" borderId="5" numFmtId="162" xfId="0" applyNumberFormat="1" applyFont="1" applyFill="1" applyBorder="1" applyAlignment="1">
      <alignment horizontal="center" vertical="center" wrapText="1"/>
    </xf>
    <xf fontId="9" fillId="3" borderId="6" numFmtId="162" xfId="0" applyNumberFormat="1" applyFont="1" applyFill="1" applyBorder="1" applyAlignment="1">
      <alignment horizontal="center" vertical="center" wrapText="1"/>
    </xf>
    <xf fontId="9" fillId="3" borderId="4" numFmtId="163" xfId="0" applyNumberFormat="1" applyFont="1" applyFill="1" applyBorder="1" applyAlignment="1">
      <alignment horizontal="center" vertical="center" wrapText="1"/>
    </xf>
    <xf fontId="9" fillId="3" borderId="6" numFmtId="163" xfId="0" applyNumberFormat="1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center" vertical="top" wrapText="1"/>
    </xf>
    <xf fontId="9" fillId="3" borderId="3" numFmtId="164" xfId="105" applyNumberFormat="1" applyFont="1" applyFill="1" applyBorder="1" applyAlignment="1" applyProtection="1">
      <alignment horizontal="center" vertical="top" wrapText="1"/>
    </xf>
    <xf fontId="9" fillId="3" borderId="7" numFmtId="49" xfId="0" applyNumberFormat="1" applyFont="1" applyFill="1" applyBorder="1" applyAlignment="1">
      <alignment horizontal="center" vertical="center" wrapText="1"/>
    </xf>
    <xf fontId="9" fillId="3" borderId="8" numFmtId="0" xfId="0" applyFont="1" applyFill="1" applyBorder="1" applyAlignment="1">
      <alignment horizontal="center" vertical="center" wrapText="1"/>
    </xf>
    <xf fontId="9" fillId="3" borderId="9" numFmtId="49" xfId="0" applyNumberFormat="1" applyFont="1" applyFill="1" applyBorder="1" applyAlignment="1">
      <alignment horizontal="center" vertical="center" wrapText="1"/>
    </xf>
    <xf fontId="9" fillId="3" borderId="9" numFmtId="0" xfId="0" applyFont="1" applyFill="1" applyBorder="1" applyAlignment="1">
      <alignment horizontal="center" vertical="center" wrapText="1"/>
    </xf>
    <xf fontId="10" fillId="3" borderId="9" numFmtId="162" xfId="0" applyNumberFormat="1" applyFont="1" applyFill="1" applyBorder="1" applyAlignment="1">
      <alignment horizontal="center" vertical="center" wrapText="1"/>
    </xf>
    <xf fontId="9" fillId="3" borderId="0" numFmtId="163" xfId="0" applyNumberFormat="1" applyFont="1" applyFill="1" applyAlignment="1">
      <alignment horizontal="center" vertical="center" wrapText="1"/>
    </xf>
    <xf fontId="9" fillId="3" borderId="9" numFmtId="163" xfId="0" applyNumberFormat="1" applyFont="1" applyFill="1" applyBorder="1" applyAlignment="1">
      <alignment horizontal="center" vertical="center" wrapText="1"/>
    </xf>
    <xf fontId="10" fillId="3" borderId="9" numFmtId="163" xfId="0" applyNumberFormat="1" applyFont="1" applyFill="1" applyBorder="1" applyAlignment="1">
      <alignment horizontal="center" vertical="center" wrapText="1"/>
    </xf>
    <xf fontId="9" fillId="3" borderId="9" numFmtId="162" xfId="0" applyNumberFormat="1" applyFont="1" applyFill="1" applyBorder="1" applyAlignment="1">
      <alignment horizontal="center" vertical="center" wrapText="1"/>
    </xf>
    <xf fontId="9" fillId="3" borderId="0" numFmtId="162" xfId="0" applyNumberFormat="1" applyFont="1" applyFill="1" applyAlignment="1">
      <alignment horizontal="center" vertical="center" wrapText="1"/>
    </xf>
    <xf fontId="9" fillId="3" borderId="0" numFmtId="162" xfId="0" applyNumberFormat="1" applyFont="1" applyFill="1" applyAlignment="1">
      <alignment horizontal="center" vertical="top" wrapText="1"/>
    </xf>
    <xf fontId="9" fillId="3" borderId="9" numFmtId="0" xfId="0" applyFont="1" applyFill="1" applyBorder="1" applyAlignment="1">
      <alignment horizontal="center" vertical="top" wrapText="1"/>
    </xf>
    <xf fontId="9" fillId="3" borderId="9" numFmtId="164" xfId="105" applyNumberFormat="1" applyFont="1" applyFill="1" applyBorder="1" applyAlignment="1" applyProtection="1">
      <alignment horizontal="center" vertical="top" wrapText="1"/>
    </xf>
    <xf fontId="11" fillId="3" borderId="0" numFmtId="0" xfId="0" applyFont="1" applyFill="1" applyAlignment="1">
      <alignment vertical="center"/>
    </xf>
    <xf fontId="11" fillId="3" borderId="9" numFmtId="49" xfId="0" applyNumberFormat="1" applyFont="1" applyFill="1" applyBorder="1" applyAlignment="1">
      <alignment horizontal="center" vertical="center" wrapText="1"/>
    </xf>
    <xf fontId="11" fillId="3" borderId="4" numFmtId="0" xfId="0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left" vertical="center" wrapText="1"/>
    </xf>
    <xf fontId="11" fillId="3" borderId="6" numFmtId="0" xfId="0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vertical="center" wrapText="1"/>
    </xf>
    <xf fontId="11" fillId="3" borderId="0" numFmtId="162" xfId="0" applyNumberFormat="1" applyFont="1" applyFill="1" applyAlignment="1">
      <alignment vertical="center" wrapText="1"/>
    </xf>
    <xf fontId="11" fillId="3" borderId="0" numFmtId="164" xfId="0" applyNumberFormat="1" applyFont="1" applyFill="1" applyAlignment="1">
      <alignment horizontal="right" vertical="center" wrapText="1"/>
    </xf>
    <xf fontId="11" fillId="3" borderId="9" numFmtId="164" xfId="0" applyNumberFormat="1" applyFont="1" applyFill="1" applyBorder="1" applyAlignment="1">
      <alignment horizontal="right" vertical="center" wrapText="1"/>
    </xf>
    <xf fontId="11" fillId="3" borderId="10" numFmtId="164" xfId="0" applyNumberFormat="1" applyFont="1" applyFill="1" applyBorder="1" applyAlignment="1">
      <alignment horizontal="right" vertical="center" wrapText="1"/>
    </xf>
    <xf fontId="5" fillId="3" borderId="3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49" xfId="0" applyNumberFormat="1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0" numFmtId="162" xfId="0" applyNumberFormat="1" applyFont="1" applyFill="1" applyBorder="1" applyAlignment="1">
      <alignment vertical="center" wrapText="1"/>
    </xf>
    <xf fontId="5" fillId="3" borderId="11" numFmtId="162" xfId="0" applyNumberFormat="1" applyFont="1" applyFill="1" applyBorder="1" applyAlignment="1">
      <alignment vertical="center" wrapText="1"/>
    </xf>
    <xf fontId="5" fillId="3" borderId="10" numFmtId="16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1" fillId="3" borderId="4" numFmtId="165" xfId="0" applyNumberFormat="1" applyFont="1" applyFill="1" applyBorder="1" applyAlignment="1">
      <alignment horizontal="center" vertical="center" wrapText="1"/>
    </xf>
    <xf fontId="11" fillId="3" borderId="12" numFmtId="165" xfId="0" applyNumberFormat="1" applyFont="1" applyFill="1" applyBorder="1" applyAlignment="1">
      <alignment horizontal="center" vertical="center" wrapText="1"/>
    </xf>
    <xf fontId="11" fillId="3" borderId="12" numFmtId="165" xfId="0" applyNumberFormat="1" applyFont="1" applyFill="1" applyBorder="1" applyAlignment="1">
      <alignment horizontal="left" vertical="center" wrapText="1"/>
    </xf>
    <xf fontId="11" fillId="3" borderId="13" numFmtId="165" xfId="0" applyNumberFormat="1" applyFont="1" applyFill="1" applyBorder="1" applyAlignment="1">
      <alignment horizontal="center" vertical="center" wrapText="1"/>
    </xf>
    <xf fontId="11" fillId="3" borderId="14" numFmtId="162" xfId="0" applyNumberFormat="1" applyFont="1" applyFill="1" applyBorder="1" applyAlignment="1">
      <alignment horizontal="right" vertical="center" wrapText="1"/>
    </xf>
    <xf fontId="11" fillId="3" borderId="0" numFmtId="162" xfId="0" applyNumberFormat="1" applyFont="1" applyFill="1" applyAlignment="1">
      <alignment horizontal="right" vertical="center" wrapText="1"/>
    </xf>
    <xf fontId="11" fillId="3" borderId="14" numFmtId="164" xfId="0" applyNumberFormat="1" applyFont="1" applyFill="1" applyBorder="1" applyAlignment="1">
      <alignment horizontal="right" vertical="center" wrapText="1"/>
    </xf>
    <xf fontId="11" fillId="3" borderId="3" numFmtId="164" xfId="0" applyNumberFormat="1" applyFont="1" applyFill="1" applyBorder="1" applyAlignment="1">
      <alignment horizontal="right" vertical="center" wrapText="1"/>
    </xf>
    <xf fontId="5" fillId="3" borderId="15" numFmtId="49" xfId="0" applyNumberFormat="1" applyFont="1" applyFill="1" applyBorder="1" applyAlignment="1">
      <alignment horizontal="center" vertical="center" wrapText="1"/>
    </xf>
    <xf fontId="6" fillId="3" borderId="16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2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12" fillId="3" borderId="0" numFmtId="0" xfId="0" applyFont="1" applyFill="1" applyAlignment="1">
      <alignment vertical="center"/>
    </xf>
    <xf fontId="12" fillId="3" borderId="21" numFmtId="49" xfId="0" applyNumberFormat="1" applyFont="1" applyFill="1" applyBorder="1" applyAlignment="1">
      <alignment horizontal="center" vertical="center" wrapText="1"/>
    </xf>
    <xf fontId="12" fillId="3" borderId="23" numFmtId="0" xfId="0" applyFont="1" applyFill="1" applyBorder="1" applyAlignment="1">
      <alignment horizontal="center" vertical="center" wrapText="1"/>
    </xf>
    <xf fontId="12" fillId="3" borderId="14" numFmtId="49" xfId="0" applyNumberFormat="1" applyFont="1" applyFill="1" applyBorder="1" applyAlignment="1">
      <alignment horizontal="left" vertical="center" wrapText="1"/>
    </xf>
    <xf fontId="12" fillId="3" borderId="24" numFmtId="0" xfId="0" applyFont="1" applyFill="1" applyBorder="1" applyAlignment="1">
      <alignment vertical="center" wrapText="1"/>
    </xf>
    <xf fontId="12" fillId="3" borderId="14" numFmtId="162" xfId="0" applyNumberFormat="1" applyFont="1" applyFill="1" applyBorder="1" applyAlignment="1">
      <alignment horizontal="right" vertical="center" wrapText="1"/>
    </xf>
    <xf fontId="12" fillId="3" borderId="24" numFmtId="162" xfId="0" applyNumberFormat="1" applyFont="1" applyFill="1" applyBorder="1" applyAlignment="1">
      <alignment horizontal="right" vertical="center" wrapText="1"/>
    </xf>
    <xf fontId="12" fillId="3" borderId="3" numFmtId="162" xfId="0" applyNumberFormat="1" applyFont="1" applyFill="1" applyBorder="1" applyAlignment="1">
      <alignment horizontal="right" vertical="center" wrapText="1"/>
    </xf>
    <xf fontId="12" fillId="3" borderId="14" numFmtId="164" xfId="0" applyNumberFormat="1" applyFont="1" applyFill="1" applyBorder="1" applyAlignment="1">
      <alignment horizontal="right" vertical="center" wrapText="1"/>
    </xf>
    <xf fontId="5" fillId="3" borderId="15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horizontal="left" vertical="center" wrapText="1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1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12" fillId="3" borderId="15" numFmtId="0" xfId="0" applyFont="1" applyFill="1" applyBorder="1" applyAlignment="1">
      <alignment horizontal="center" vertical="center" wrapText="1"/>
    </xf>
    <xf fontId="12" fillId="3" borderId="24" numFmtId="49" xfId="0" applyNumberFormat="1" applyFont="1" applyFill="1" applyBorder="1" applyAlignment="1">
      <alignment horizontal="left" vertical="center" wrapText="1"/>
    </xf>
    <xf fontId="12" fillId="3" borderId="14" numFmtId="0" xfId="0" applyFont="1" applyFill="1" applyBorder="1" applyAlignment="1">
      <alignment vertical="center" wrapText="1"/>
    </xf>
    <xf fontId="12" fillId="3" borderId="27" numFmtId="162" xfId="0" applyNumberFormat="1" applyFont="1" applyFill="1" applyBorder="1" applyAlignment="1">
      <alignment horizontal="right" vertical="center" wrapText="1"/>
    </xf>
    <xf fontId="12" fillId="3" borderId="24" numFmtId="164" xfId="0" applyNumberFormat="1" applyFont="1" applyFill="1" applyBorder="1" applyAlignment="1">
      <alignment horizontal="right" vertical="center" wrapText="1"/>
    </xf>
    <xf fontId="12" fillId="3" borderId="27" numFmtId="164" xfId="0" applyNumberFormat="1" applyFont="1" applyFill="1" applyBorder="1" applyAlignment="1">
      <alignment horizontal="right" vertical="center" wrapText="1"/>
    </xf>
    <xf fontId="12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7" fillId="3" borderId="17" numFmtId="49" xfId="0" applyNumberFormat="1" applyFont="1" applyFill="1" applyBorder="1" applyAlignment="1">
      <alignment horizontal="left" vertical="center" wrapText="1"/>
    </xf>
    <xf fontId="5" fillId="3" borderId="18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9" numFmtId="0" xfId="0" applyFont="1" applyFill="1" applyBorder="1" applyAlignment="1">
      <alignment horizontal="left" vertical="center" wrapText="1"/>
    </xf>
    <xf fontId="13" fillId="3" borderId="0" numFmtId="0" xfId="0" applyFont="1" applyFill="1" applyAlignment="1">
      <alignment vertical="center"/>
    </xf>
    <xf fontId="12" fillId="3" borderId="29" numFmtId="49" xfId="0" applyNumberFormat="1" applyFont="1" applyFill="1" applyBorder="1" applyAlignment="1">
      <alignment horizontal="center" vertical="center" wrapText="1"/>
    </xf>
    <xf fontId="14" fillId="3" borderId="22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3" fillId="3" borderId="4" numFmtId="0" xfId="0" applyFont="1" applyFill="1" applyBorder="1" applyAlignment="1">
      <alignment horizontal="left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9" numFmtId="164" xfId="0" applyNumberFormat="1" applyFont="1" applyFill="1" applyBorder="1" applyAlignment="1">
      <alignment horizontal="right"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21" numFmtId="164" xfId="0" applyNumberFormat="1" applyFont="1" applyFill="1" applyBorder="1" applyAlignment="1">
      <alignment horizontal="right" vertical="center" wrapText="1"/>
    </xf>
    <xf fontId="15" fillId="3" borderId="9" numFmtId="0" xfId="0" applyFont="1" applyFill="1" applyBorder="1" applyAlignment="1">
      <alignment horizontal="left" vertical="center"/>
    </xf>
    <xf fontId="13" fillId="3" borderId="0" numFmtId="0" xfId="0" applyFont="1" applyFill="1" applyAlignment="1">
      <alignment horizontal="left" vertical="center" wrapText="1"/>
    </xf>
    <xf fontId="13" fillId="3" borderId="6" numFmtId="162" xfId="0" applyNumberFormat="1" applyFont="1" applyFill="1" applyBorder="1" applyAlignment="1">
      <alignment horizontal="right" vertical="center" wrapText="1"/>
    </xf>
    <xf fontId="12" fillId="3" borderId="23" numFmtId="49" xfId="0" applyNumberFormat="1" applyFont="1" applyFill="1" applyBorder="1" applyAlignment="1">
      <alignment horizontal="center" vertical="center" wrapText="1"/>
    </xf>
    <xf fontId="12" fillId="3" borderId="30" numFmtId="162" xfId="0" applyNumberFormat="1" applyFont="1" applyFill="1" applyBorder="1" applyAlignment="1">
      <alignment horizontal="right" vertical="center" wrapText="1"/>
    </xf>
    <xf fontId="6" fillId="3" borderId="16" numFmtId="0" xfId="0" applyFont="1" applyFill="1" applyBorder="1" applyAlignment="1">
      <alignment horizontal="center" vertical="top" wrapText="1"/>
    </xf>
    <xf fontId="7" fillId="3" borderId="18" numFmtId="0" xfId="0" applyFont="1" applyFill="1" applyBorder="1" applyAlignment="1">
      <alignment horizontal="left" vertical="center"/>
    </xf>
    <xf fontId="5" fillId="3" borderId="31" numFmtId="162" xfId="0" applyNumberFormat="1" applyFont="1" applyFill="1" applyBorder="1" applyAlignment="1">
      <alignment horizontal="right" vertical="center" wrapText="1"/>
    </xf>
    <xf fontId="6" fillId="3" borderId="22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11" numFmtId="162" xfId="0" applyNumberFormat="1" applyFont="1" applyFill="1" applyBorder="1" applyAlignment="1">
      <alignment horizontal="right" vertical="center" wrapText="1"/>
    </xf>
    <xf fontId="12" fillId="3" borderId="23" numFmtId="49" xfId="0" applyNumberFormat="1" applyFont="1" applyFill="1" applyBorder="1" applyAlignment="1">
      <alignment horizontal="center" vertical="top" wrapText="1"/>
    </xf>
    <xf fontId="12" fillId="3" borderId="14" numFmtId="162" xfId="0" applyNumberFormat="1" applyFont="1" applyFill="1" applyBorder="1" applyAlignment="1">
      <alignment vertical="center" wrapText="1"/>
    </xf>
    <xf fontId="12" fillId="3" borderId="24" numFmtId="162" xfId="0" applyNumberFormat="1" applyFont="1" applyFill="1" applyBorder="1" applyAlignment="1">
      <alignment vertical="center" wrapText="1"/>
    </xf>
    <xf fontId="12" fillId="3" borderId="27" numFmtId="162" xfId="0" applyNumberFormat="1" applyFont="1" applyFill="1" applyBorder="1" applyAlignment="1">
      <alignment vertical="center" wrapText="1"/>
    </xf>
    <xf fontId="6" fillId="3" borderId="32" numFmtId="0" xfId="0" applyFont="1" applyFill="1" applyBorder="1" applyAlignment="1">
      <alignment horizontal="center" vertical="center" wrapText="1"/>
    </xf>
    <xf fontId="7" fillId="3" borderId="33" numFmtId="49" xfId="0" applyNumberFormat="1" applyFont="1" applyFill="1" applyBorder="1" applyAlignment="1">
      <alignment horizontal="left" vertical="center" wrapText="1"/>
    </xf>
    <xf fontId="5" fillId="3" borderId="17" numFmtId="165" xfId="0" applyNumberFormat="1" applyFont="1" applyFill="1" applyBorder="1" applyAlignment="1">
      <alignment horizontal="left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35" numFmtId="0" xfId="0" applyFont="1" applyFill="1" applyBorder="1" applyAlignment="1">
      <alignment horizontal="center" vertical="center" wrapText="1"/>
    </xf>
    <xf fontId="5" fillId="3" borderId="36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4" numFmtId="164" xfId="0" applyNumberFormat="1" applyFont="1" applyFill="1" applyBorder="1" applyAlignment="1">
      <alignment horizontal="right" vertical="center" wrapText="1"/>
    </xf>
    <xf fontId="6" fillId="3" borderId="38" numFmtId="0" xfId="0" applyFont="1" applyFill="1" applyBorder="1" applyAlignment="1">
      <alignment horizontal="center" vertical="center" wrapText="1"/>
    </xf>
    <xf fontId="12" fillId="3" borderId="21" numFmtId="0" xfId="0" applyFont="1" applyFill="1" applyBorder="1" applyAlignment="1">
      <alignment horizontal="center" vertical="center" wrapText="1"/>
    </xf>
    <xf fontId="12" fillId="3" borderId="17" numFmtId="164" xfId="0" applyNumberFormat="1" applyFont="1" applyFill="1" applyBorder="1" applyAlignment="1">
      <alignment horizontal="right" vertical="center" wrapText="1"/>
    </xf>
    <xf fontId="12" fillId="3" borderId="18" numFmtId="164" xfId="0" applyNumberFormat="1" applyFont="1" applyFill="1" applyBorder="1" applyAlignment="1">
      <alignment horizontal="right" vertical="center" wrapText="1"/>
    </xf>
    <xf fontId="12" fillId="3" borderId="9" numFmtId="164" xfId="0" applyNumberFormat="1" applyFont="1" applyFill="1" applyBorder="1" applyAlignment="1">
      <alignment horizontal="right" vertical="center" wrapText="1"/>
    </xf>
    <xf fontId="12" fillId="3" borderId="10" numFmtId="164" xfId="0" applyNumberFormat="1" applyFont="1" applyFill="1" applyBorder="1" applyAlignment="1">
      <alignment horizontal="right" vertical="center" wrapText="1"/>
    </xf>
    <xf fontId="5" fillId="3" borderId="15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 wrapText="1"/>
    </xf>
    <xf fontId="8" fillId="3" borderId="21" numFmtId="164" xfId="0" applyNumberFormat="1" applyFont="1" applyFill="1" applyBorder="1" applyAlignment="1">
      <alignment horizontal="right" vertical="center" wrapText="1"/>
    </xf>
    <xf fontId="12" fillId="3" borderId="23" numFmtId="0" xfId="0" applyFont="1" applyFill="1" applyBorder="1" applyAlignment="1">
      <alignment horizontal="center" vertical="top" wrapText="1"/>
    </xf>
    <xf fontId="11" fillId="3" borderId="21" numFmtId="0" xfId="0" applyFont="1" applyFill="1" applyBorder="1" applyAlignment="1">
      <alignment vertical="center"/>
    </xf>
    <xf fontId="11" fillId="3" borderId="39" numFmtId="166" xfId="0" applyNumberFormat="1" applyFont="1" applyFill="1" applyBorder="1" applyAlignment="1">
      <alignment horizontal="center" vertical="center" wrapText="1"/>
    </xf>
    <xf fontId="11" fillId="3" borderId="40" numFmtId="166" xfId="0" applyNumberFormat="1" applyFont="1" applyFill="1" applyBorder="1" applyAlignment="1">
      <alignment horizontal="left" vertical="center" wrapText="1"/>
    </xf>
    <xf fontId="11" fillId="3" borderId="41" numFmtId="166" xfId="0" applyNumberFormat="1" applyFont="1" applyFill="1" applyBorder="1" applyAlignment="1">
      <alignment horizontal="center" vertical="center" wrapText="1"/>
    </xf>
    <xf fontId="11" fillId="3" borderId="42" numFmtId="162" xfId="0" applyNumberFormat="1" applyFont="1" applyFill="1" applyBorder="1" applyAlignment="1">
      <alignment horizontal="right" vertical="center" wrapText="1"/>
    </xf>
    <xf fontId="11" fillId="3" borderId="18" numFmtId="162" xfId="0" applyNumberFormat="1" applyFont="1" applyFill="1" applyBorder="1" applyAlignment="1">
      <alignment horizontal="right" vertical="center" wrapText="1"/>
    </xf>
    <xf fontId="11" fillId="3" borderId="42" numFmtId="164" xfId="0" applyNumberFormat="1" applyFont="1" applyFill="1" applyBorder="1" applyAlignment="1">
      <alignment horizontal="right" vertical="center" wrapText="1"/>
    </xf>
    <xf fontId="11" fillId="3" borderId="18" numFmtId="164" xfId="0" applyNumberFormat="1" applyFont="1" applyFill="1" applyBorder="1" applyAlignment="1">
      <alignment horizontal="right" vertical="center" wrapText="1"/>
    </xf>
    <xf fontId="11" fillId="3" borderId="21" numFmtId="49" xfId="0" applyNumberFormat="1" applyFont="1" applyFill="1" applyBorder="1" applyAlignment="1">
      <alignment vertical="center" wrapText="1"/>
    </xf>
    <xf fontId="11" fillId="3" borderId="43" numFmtId="165" xfId="0" applyNumberFormat="1" applyFont="1" applyFill="1" applyBorder="1" applyAlignment="1">
      <alignment horizontal="center" vertical="center" wrapText="1"/>
    </xf>
    <xf fontId="11" fillId="3" borderId="44" numFmtId="165" xfId="0" applyNumberFormat="1" applyFont="1" applyFill="1" applyBorder="1" applyAlignment="1">
      <alignment horizontal="left" vertical="center" wrapText="1"/>
    </xf>
    <xf fontId="11" fillId="3" borderId="31" numFmtId="165" xfId="0" applyNumberFormat="1" applyFont="1" applyFill="1" applyBorder="1" applyAlignment="1">
      <alignment horizontal="center" vertical="center" wrapText="1"/>
    </xf>
    <xf fontId="11" fillId="3" borderId="17" numFmtId="162" xfId="0" applyNumberFormat="1" applyFont="1" applyFill="1" applyBorder="1" applyAlignment="1">
      <alignment horizontal="right" vertical="center" wrapText="1"/>
    </xf>
    <xf fontId="11" fillId="3" borderId="10" numFmtId="162" xfId="0" applyNumberFormat="1" applyFont="1" applyFill="1" applyBorder="1" applyAlignment="1">
      <alignment horizontal="right" vertical="center" wrapText="1"/>
    </xf>
    <xf fontId="11" fillId="3" borderId="11" numFmtId="162" xfId="0" applyNumberFormat="1" applyFont="1" applyFill="1" applyBorder="1" applyAlignment="1">
      <alignment horizontal="right" vertical="center" wrapText="1"/>
    </xf>
    <xf fontId="11" fillId="3" borderId="17" numFmtId="164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10" fillId="3" borderId="46" numFmtId="0" xfId="0" applyFont="1" applyFill="1" applyBorder="1" applyAlignment="1">
      <alignment horizontal="center" vertical="top" wrapText="1"/>
    </xf>
    <xf fontId="16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top" wrapText="1"/>
    </xf>
    <xf fontId="16" fillId="3" borderId="4" numFmtId="162" xfId="0" applyNumberFormat="1" applyFont="1" applyFill="1" applyBorder="1" applyAlignment="1">
      <alignment vertical="center" wrapText="1"/>
    </xf>
    <xf fontId="5" fillId="3" borderId="4" numFmtId="4" xfId="0" applyNumberFormat="1" applyFont="1" applyFill="1" applyBorder="1" applyAlignment="1">
      <alignment horizontal="right" vertical="center" wrapText="1"/>
    </xf>
    <xf fontId="16" fillId="3" borderId="4" numFmtId="0" xfId="0" applyFont="1" applyFill="1" applyBorder="1" applyAlignment="1">
      <alignment horizontal="left" vertical="center" wrapText="1"/>
    </xf>
    <xf fontId="16" fillId="3" borderId="0" numFmtId="0" xfId="0" applyFont="1" applyFill="1" applyAlignment="1">
      <alignment horizontal="left" vertical="center" wrapText="1"/>
    </xf>
    <xf fontId="8" fillId="3" borderId="9" numFmtId="164" xfId="0" applyNumberFormat="1" applyFont="1" applyFill="1" applyBorder="1" applyAlignment="1">
      <alignment horizontal="right" vertical="center" wrapText="1"/>
    </xf>
    <xf fontId="11" fillId="3" borderId="4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top" wrapText="1"/>
    </xf>
    <xf fontId="6" fillId="3" borderId="9" numFmtId="164" xfId="0" applyNumberFormat="1" applyFont="1" applyFill="1" applyBorder="1" applyAlignment="1">
      <alignment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16" fillId="3" borderId="4" numFmtId="165" xfId="0" applyNumberFormat="1" applyFont="1" applyFill="1" applyBorder="1" applyAlignment="1">
      <alignment vertical="center" wrapText="1"/>
    </xf>
    <xf fontId="7" fillId="3" borderId="10" numFmtId="49" xfId="0" applyNumberFormat="1" applyFont="1" applyFill="1" applyBorder="1" applyAlignment="1">
      <alignment horizontal="left" vertical="center" wrapText="1"/>
    </xf>
    <xf fontId="16" fillId="3" borderId="0" numFmtId="165" xfId="0" applyNumberFormat="1" applyFont="1" applyFill="1" applyAlignment="1">
      <alignment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1" fillId="3" borderId="4" numFmtId="0" xfId="0" applyFont="1" applyFill="1" applyBorder="1" applyAlignment="1">
      <alignment vertical="center"/>
    </xf>
    <xf fontId="5" fillId="3" borderId="0" numFmtId="166" xfId="0" applyNumberFormat="1" applyFont="1" applyFill="1" applyAlignment="1">
      <alignment horizontal="left" vertical="center"/>
    </xf>
    <xf fontId="8" fillId="3" borderId="0" numFmtId="167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min="19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6"/>
      <c r="E2" s="11"/>
      <c r="F2" s="6"/>
      <c r="G2" s="6"/>
      <c r="H2" s="11"/>
      <c r="I2" s="12"/>
      <c r="J2" s="12"/>
      <c r="K2" s="12"/>
      <c r="L2" s="12"/>
      <c r="M2" s="6"/>
      <c r="N2" s="6"/>
      <c r="O2" s="6"/>
      <c r="P2" s="13"/>
      <c r="Q2" s="13"/>
      <c r="R2" s="14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="15" customFormat="1" ht="15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26" t="s">
        <v>10</v>
      </c>
      <c r="P3" s="27" t="s">
        <v>11</v>
      </c>
      <c r="Q3" s="27" t="s">
        <v>12</v>
      </c>
      <c r="R3" s="26" t="s">
        <v>13</v>
      </c>
      <c r="S3" s="15"/>
      <c r="T3" s="15"/>
      <c r="U3" s="15"/>
      <c r="V3" s="15"/>
      <c r="W3" s="15"/>
      <c r="X3" s="15"/>
      <c r="Y3" s="15"/>
      <c r="Z3" s="15"/>
    </row>
    <row r="4" s="15" customFormat="1" ht="47.25" customHeight="1">
      <c r="A4" s="28"/>
      <c r="B4" s="29"/>
      <c r="C4" s="30"/>
      <c r="D4" s="31"/>
      <c r="E4" s="32"/>
      <c r="F4" s="33" t="s">
        <v>14</v>
      </c>
      <c r="G4" s="34" t="s">
        <v>15</v>
      </c>
      <c r="H4" s="33" t="s">
        <v>16</v>
      </c>
      <c r="I4" s="35" t="s">
        <v>17</v>
      </c>
      <c r="J4" s="35" t="s">
        <v>16</v>
      </c>
      <c r="K4" s="36" t="s">
        <v>18</v>
      </c>
      <c r="L4" s="37" t="s">
        <v>19</v>
      </c>
      <c r="M4" s="36" t="s">
        <v>20</v>
      </c>
      <c r="N4" s="38" t="s">
        <v>21</v>
      </c>
      <c r="O4" s="39"/>
      <c r="P4" s="40"/>
      <c r="Q4" s="40"/>
      <c r="R4" s="39"/>
      <c r="S4" s="15"/>
      <c r="T4" s="15"/>
      <c r="U4" s="15"/>
      <c r="V4" s="15"/>
      <c r="W4" s="15"/>
      <c r="X4" s="15"/>
      <c r="Y4" s="15"/>
      <c r="Z4" s="15"/>
    </row>
    <row r="5" s="41" customFormat="1" ht="18" customHeight="1">
      <c r="A5" s="42"/>
      <c r="B5" s="43" t="s">
        <v>22</v>
      </c>
      <c r="C5" s="44"/>
      <c r="D5" s="45"/>
      <c r="E5" s="46">
        <f>SUM(E6:E16)</f>
        <v>13931557.58970149</v>
      </c>
      <c r="F5" s="46">
        <f>SUM(F6:F16)</f>
        <v>28065221.000000004</v>
      </c>
      <c r="G5" s="46">
        <f>SUM(G6:G16)</f>
        <v>17956602.5</v>
      </c>
      <c r="H5" s="46">
        <f>SUM(H6:H16)</f>
        <v>1961956.7</v>
      </c>
      <c r="I5" s="46">
        <f>SUM(I6:I16)</f>
        <v>15997956.219999997</v>
      </c>
      <c r="J5" s="46">
        <f>SUM(J6:J16)</f>
        <v>610250.57999999996</v>
      </c>
      <c r="K5" s="47">
        <f>SUM(K6:K16)</f>
        <v>2066398.6302985088</v>
      </c>
      <c r="L5" s="46">
        <f>SUM(L6:L16)</f>
        <v>-1958646.2799999998</v>
      </c>
      <c r="M5" s="47">
        <f>SUM(M6:M16)</f>
        <v>-12067264.780000001</v>
      </c>
      <c r="N5" s="46">
        <f>SUM(N6:N16)</f>
        <v>-1351706.1199999999</v>
      </c>
      <c r="O5" s="48">
        <f t="shared" ref="O5:O9" si="0">IFERROR(I5/E5,"")</f>
        <v>1.1483250251806756</v>
      </c>
      <c r="P5" s="49">
        <f t="shared" ref="P5:P9" si="1">IFERROR(J5/H5,"")</f>
        <v>0.31104181860894276</v>
      </c>
      <c r="Q5" s="50">
        <f t="shared" ref="Q5:Q9" si="2">IFERROR(I5/G5,"")</f>
        <v>0.89092333697312709</v>
      </c>
      <c r="R5" s="49">
        <f t="shared" ref="R5:R9" si="3">IFERROR(I5/F5,"")</f>
        <v>0.57002780131323372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ht="17.25">
      <c r="A6" s="51"/>
      <c r="B6" s="52" t="s">
        <v>23</v>
      </c>
      <c r="C6" s="53" t="s">
        <v>24</v>
      </c>
      <c r="D6" s="54" t="s">
        <v>25</v>
      </c>
      <c r="E6" s="55">
        <f>12168431.75/33.5*30</f>
        <v>10897103.059701491</v>
      </c>
      <c r="F6" s="55">
        <v>21478832.199999999</v>
      </c>
      <c r="G6" s="55">
        <v>14115929.1</v>
      </c>
      <c r="H6" s="56">
        <v>1577400.7</v>
      </c>
      <c r="I6" s="55">
        <v>12072709.25</v>
      </c>
      <c r="J6" s="55">
        <v>500723.32000000001</v>
      </c>
      <c r="K6" s="55">
        <f t="shared" ref="K6:K9" si="4">I6-E6</f>
        <v>1175606.1902985089</v>
      </c>
      <c r="L6" s="56">
        <f t="shared" ref="L6:L9" si="5">I6-G6</f>
        <v>-2043219.8499999996</v>
      </c>
      <c r="M6" s="55">
        <f t="shared" ref="M6:M9" si="6">I6-F6</f>
        <v>-9406122.9499999993</v>
      </c>
      <c r="N6" s="57">
        <f t="shared" ref="N6:N9" si="7">J6-H6</f>
        <v>-1076677.3799999999</v>
      </c>
      <c r="O6" s="58">
        <f t="shared" si="0"/>
        <v>1.10788245131369</v>
      </c>
      <c r="P6" s="59">
        <f t="shared" si="1"/>
        <v>0.31743571560479211</v>
      </c>
      <c r="Q6" s="58">
        <f t="shared" si="2"/>
        <v>0.8552543133699928</v>
      </c>
      <c r="R6" s="58">
        <f t="shared" si="3"/>
        <v>0.56207475050715283</v>
      </c>
      <c r="S6" s="1"/>
      <c r="T6" s="1"/>
      <c r="U6" s="1"/>
      <c r="V6" s="1"/>
      <c r="W6" s="1"/>
      <c r="X6" s="1"/>
      <c r="Y6" s="1"/>
      <c r="Z6" s="1"/>
    </row>
    <row r="7" ht="17.25">
      <c r="A7" s="60"/>
      <c r="B7" s="52" t="s">
        <v>26</v>
      </c>
      <c r="C7" s="61" t="s">
        <v>27</v>
      </c>
      <c r="D7" s="62" t="s">
        <v>28</v>
      </c>
      <c r="E7" s="63">
        <v>54506.160000000003</v>
      </c>
      <c r="F7" s="63">
        <v>82008.100000000006</v>
      </c>
      <c r="G7" s="64">
        <v>61484.5</v>
      </c>
      <c r="H7" s="63">
        <v>7321</v>
      </c>
      <c r="I7" s="65">
        <v>55733.110000000001</v>
      </c>
      <c r="J7" s="66">
        <v>35.420000000000002</v>
      </c>
      <c r="K7" s="64">
        <f t="shared" si="4"/>
        <v>1226.9499999999971</v>
      </c>
      <c r="L7" s="63">
        <f t="shared" si="5"/>
        <v>-5751.3899999999994</v>
      </c>
      <c r="M7" s="64">
        <f t="shared" si="6"/>
        <v>-26274.990000000005</v>
      </c>
      <c r="N7" s="63">
        <f t="shared" si="7"/>
        <v>-7285.5799999999999</v>
      </c>
      <c r="O7" s="59">
        <f t="shared" si="0"/>
        <v>1.0225102997532756</v>
      </c>
      <c r="P7" s="58">
        <f t="shared" si="1"/>
        <v>0.0048381368665482861</v>
      </c>
      <c r="Q7" s="67">
        <f t="shared" si="2"/>
        <v>0.90645788776032987</v>
      </c>
      <c r="R7" s="58">
        <f t="shared" si="3"/>
        <v>0.67960494146309935</v>
      </c>
      <c r="S7" s="1"/>
      <c r="T7" s="1"/>
      <c r="U7" s="1"/>
      <c r="V7" s="1"/>
      <c r="W7" s="1"/>
      <c r="X7" s="1"/>
      <c r="Y7" s="1"/>
      <c r="Z7" s="1"/>
    </row>
    <row r="8" ht="17.25">
      <c r="A8" s="60"/>
      <c r="B8" s="52" t="s">
        <v>23</v>
      </c>
      <c r="C8" s="53" t="s">
        <v>29</v>
      </c>
      <c r="D8" s="54" t="s">
        <v>30</v>
      </c>
      <c r="E8" s="63"/>
      <c r="F8" s="63">
        <v>52994.300000000003</v>
      </c>
      <c r="G8" s="63">
        <v>32497.099999999999</v>
      </c>
      <c r="H8" s="64">
        <v>0</v>
      </c>
      <c r="I8" s="63">
        <v>18895.619999999999</v>
      </c>
      <c r="J8" s="63">
        <v>34.789999999999999</v>
      </c>
      <c r="K8" s="63">
        <f t="shared" si="4"/>
        <v>18895.619999999999</v>
      </c>
      <c r="L8" s="64">
        <f t="shared" si="5"/>
        <v>-13601.48</v>
      </c>
      <c r="M8" s="63">
        <f t="shared" si="6"/>
        <v>-34098.680000000008</v>
      </c>
      <c r="N8" s="64">
        <f t="shared" si="7"/>
        <v>34.789999999999999</v>
      </c>
      <c r="O8" s="58" t="str">
        <f t="shared" si="0"/>
        <v/>
      </c>
      <c r="P8" s="59" t="str">
        <f t="shared" si="1"/>
        <v/>
      </c>
      <c r="Q8" s="58">
        <f t="shared" si="2"/>
        <v>0.5814555760360155</v>
      </c>
      <c r="R8" s="58">
        <f t="shared" si="3"/>
        <v>0.35655947903831164</v>
      </c>
      <c r="S8" s="1"/>
      <c r="T8" s="1"/>
      <c r="U8" s="1"/>
      <c r="V8" s="1"/>
      <c r="W8" s="1"/>
      <c r="X8" s="1"/>
      <c r="Y8" s="1"/>
      <c r="Z8" s="1"/>
    </row>
    <row r="9" ht="17.25">
      <c r="A9" s="60"/>
      <c r="B9" s="52" t="s">
        <v>23</v>
      </c>
      <c r="C9" s="61" t="s">
        <v>31</v>
      </c>
      <c r="D9" s="62" t="s">
        <v>32</v>
      </c>
      <c r="E9" s="63">
        <v>881072.5</v>
      </c>
      <c r="F9" s="63">
        <v>1259409.1000000001</v>
      </c>
      <c r="G9" s="63">
        <v>953831.40000000002</v>
      </c>
      <c r="H9" s="63">
        <v>17842.400000000001</v>
      </c>
      <c r="I9" s="63">
        <v>936717.67000000004</v>
      </c>
      <c r="J9" s="63">
        <v>6229.4200000000001</v>
      </c>
      <c r="K9" s="64">
        <f t="shared" si="4"/>
        <v>55645.170000000042</v>
      </c>
      <c r="L9" s="63">
        <f t="shared" si="5"/>
        <v>-17113.729999999981</v>
      </c>
      <c r="M9" s="64">
        <f t="shared" si="6"/>
        <v>-322691.43000000005</v>
      </c>
      <c r="N9" s="63">
        <f t="shared" si="7"/>
        <v>-11612.980000000001</v>
      </c>
      <c r="O9" s="59">
        <f t="shared" si="0"/>
        <v>1.0631561761376052</v>
      </c>
      <c r="P9" s="58">
        <f t="shared" si="1"/>
        <v>0.34913576648881312</v>
      </c>
      <c r="Q9" s="67">
        <f t="shared" si="2"/>
        <v>0.98205790876668564</v>
      </c>
      <c r="R9" s="58">
        <f t="shared" si="3"/>
        <v>0.74377552933355806</v>
      </c>
      <c r="S9" s="1"/>
      <c r="T9" s="1"/>
      <c r="U9" s="1"/>
      <c r="V9" s="1"/>
      <c r="W9" s="1"/>
      <c r="X9" s="1"/>
      <c r="Y9" s="1"/>
      <c r="Z9" s="1"/>
    </row>
    <row r="10" ht="17.25">
      <c r="A10" s="60"/>
      <c r="B10" s="52" t="s">
        <v>23</v>
      </c>
      <c r="C10" s="53" t="s">
        <v>33</v>
      </c>
      <c r="D10" s="54" t="s">
        <v>34</v>
      </c>
      <c r="E10" s="63">
        <v>662.03999999999996</v>
      </c>
      <c r="F10" s="63">
        <v>0</v>
      </c>
      <c r="G10" s="64">
        <v>0</v>
      </c>
      <c r="H10" s="63">
        <v>0</v>
      </c>
      <c r="I10" s="65">
        <v>261.48000000000002</v>
      </c>
      <c r="J10" s="66">
        <v>9.2599999999999998</v>
      </c>
      <c r="K10" s="63">
        <f t="shared" ref="K10:K45" si="8">I10-E10</f>
        <v>-400.55999999999995</v>
      </c>
      <c r="L10" s="64">
        <f t="shared" ref="L10:L73" si="9">I10-G10</f>
        <v>261.48000000000002</v>
      </c>
      <c r="M10" s="63">
        <f t="shared" ref="M10:M45" si="10">I10-F10</f>
        <v>261.48000000000002</v>
      </c>
      <c r="N10" s="64">
        <f t="shared" ref="N10:N45" si="11">J10-H10</f>
        <v>9.2599999999999998</v>
      </c>
      <c r="O10" s="58">
        <f t="shared" ref="O10:O73" si="12">IFERROR(I10/E10,"")</f>
        <v>0.39496102954504264</v>
      </c>
      <c r="P10" s="59" t="str">
        <f t="shared" ref="P10:P73" si="13">IFERROR(J10/H10,"")</f>
        <v/>
      </c>
      <c r="Q10" s="58" t="str">
        <f t="shared" ref="Q10:Q73" si="14">IFERROR(I10/G10,"")</f>
        <v/>
      </c>
      <c r="R10" s="5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0"/>
      <c r="B11" s="52" t="s">
        <v>23</v>
      </c>
      <c r="C11" s="61" t="s">
        <v>35</v>
      </c>
      <c r="D11" s="62" t="s">
        <v>36</v>
      </c>
      <c r="E11" s="63">
        <v>1370.3099999999999</v>
      </c>
      <c r="F11" s="63">
        <v>1208.9000000000001</v>
      </c>
      <c r="G11" s="63">
        <v>1208.9000000000001</v>
      </c>
      <c r="H11" s="64">
        <v>6</v>
      </c>
      <c r="I11" s="63">
        <v>1197.02</v>
      </c>
      <c r="J11" s="63">
        <v>0</v>
      </c>
      <c r="K11" s="64">
        <f t="shared" si="8"/>
        <v>-173.28999999999996</v>
      </c>
      <c r="L11" s="63">
        <f t="shared" si="9"/>
        <v>-11.880000000000109</v>
      </c>
      <c r="M11" s="64">
        <f t="shared" si="10"/>
        <v>-11.880000000000109</v>
      </c>
      <c r="N11" s="63">
        <f t="shared" si="11"/>
        <v>-6</v>
      </c>
      <c r="O11" s="59">
        <f t="shared" si="12"/>
        <v>0.87353956404025368</v>
      </c>
      <c r="P11" s="58">
        <f t="shared" si="13"/>
        <v>0</v>
      </c>
      <c r="Q11" s="67">
        <f t="shared" si="14"/>
        <v>0.9901728844404003</v>
      </c>
      <c r="R11" s="58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0"/>
      <c r="B12" s="52" t="s">
        <v>23</v>
      </c>
      <c r="C12" s="53" t="s">
        <v>37</v>
      </c>
      <c r="D12" s="54" t="s">
        <v>38</v>
      </c>
      <c r="E12" s="63">
        <v>315513.48999999999</v>
      </c>
      <c r="F12" s="63">
        <v>615839.40000000002</v>
      </c>
      <c r="G12" s="64">
        <v>340592.29999999999</v>
      </c>
      <c r="H12" s="63">
        <v>10000</v>
      </c>
      <c r="I12" s="65">
        <v>342692.77000000002</v>
      </c>
      <c r="J12" s="66">
        <v>4098.2299999999996</v>
      </c>
      <c r="K12" s="63">
        <f t="shared" si="8"/>
        <v>27179.280000000028</v>
      </c>
      <c r="L12" s="64">
        <f t="shared" si="9"/>
        <v>2100.4700000000303</v>
      </c>
      <c r="M12" s="63">
        <f t="shared" si="10"/>
        <v>-273146.63</v>
      </c>
      <c r="N12" s="64">
        <f t="shared" si="11"/>
        <v>-5901.7700000000004</v>
      </c>
      <c r="O12" s="58">
        <f t="shared" si="12"/>
        <v>1.086143004535242</v>
      </c>
      <c r="P12" s="59">
        <f t="shared" si="13"/>
        <v>0.40982299999999994</v>
      </c>
      <c r="Q12" s="58">
        <f t="shared" si="14"/>
        <v>1.0061671094737021</v>
      </c>
      <c r="R12" s="58">
        <f t="shared" si="15"/>
        <v>0.55646451006544884</v>
      </c>
      <c r="S12" s="1"/>
      <c r="T12" s="1"/>
      <c r="U12" s="1"/>
      <c r="V12" s="1"/>
      <c r="W12" s="1"/>
      <c r="X12" s="1"/>
      <c r="Y12" s="1"/>
      <c r="Z12" s="1"/>
    </row>
    <row r="13" ht="17.25">
      <c r="A13" s="60"/>
      <c r="B13" s="52" t="s">
        <v>39</v>
      </c>
      <c r="C13" s="61" t="s">
        <v>40</v>
      </c>
      <c r="D13" s="62" t="s">
        <v>41</v>
      </c>
      <c r="E13" s="63">
        <v>92683.360000000001</v>
      </c>
      <c r="F13" s="63">
        <v>1486170.1000000001</v>
      </c>
      <c r="G13" s="63">
        <v>335900</v>
      </c>
      <c r="H13" s="64">
        <v>260000</v>
      </c>
      <c r="I13" s="63">
        <v>323691.97000000003</v>
      </c>
      <c r="J13" s="63">
        <v>52228.82</v>
      </c>
      <c r="K13" s="64">
        <f t="shared" si="8"/>
        <v>231008.61000000004</v>
      </c>
      <c r="L13" s="63">
        <f t="shared" si="9"/>
        <v>-12208.02999999997</v>
      </c>
      <c r="M13" s="64">
        <f t="shared" si="10"/>
        <v>-1162478.1300000001</v>
      </c>
      <c r="N13" s="63">
        <f t="shared" si="11"/>
        <v>-207771.17999999999</v>
      </c>
      <c r="O13" s="59">
        <f t="shared" si="12"/>
        <v>3.4924496694983871</v>
      </c>
      <c r="P13" s="58">
        <f t="shared" si="13"/>
        <v>0.20088007692307691</v>
      </c>
      <c r="Q13" s="67">
        <f t="shared" si="14"/>
        <v>0.96365576064304859</v>
      </c>
      <c r="R13" s="58">
        <f t="shared" si="15"/>
        <v>0.21780277372018184</v>
      </c>
      <c r="S13" s="1"/>
      <c r="T13" s="1"/>
      <c r="U13" s="1"/>
      <c r="V13" s="1"/>
      <c r="W13" s="1"/>
      <c r="X13" s="1"/>
      <c r="Y13" s="1"/>
      <c r="Z13" s="1"/>
    </row>
    <row r="14" ht="17.25">
      <c r="A14" s="60"/>
      <c r="B14" s="52" t="s">
        <v>39</v>
      </c>
      <c r="C14" s="53" t="s">
        <v>42</v>
      </c>
      <c r="D14" s="54" t="s">
        <v>43</v>
      </c>
      <c r="E14" s="63">
        <v>1497050.9299999999</v>
      </c>
      <c r="F14" s="63">
        <v>2439929.7999999998</v>
      </c>
      <c r="G14" s="64">
        <v>1635086</v>
      </c>
      <c r="H14" s="63">
        <v>34200</v>
      </c>
      <c r="I14" s="65">
        <v>1778592.5399999998</v>
      </c>
      <c r="J14" s="66">
        <v>9802.6700000000001</v>
      </c>
      <c r="K14" s="63">
        <f t="shared" si="8"/>
        <v>281541.60999999987</v>
      </c>
      <c r="L14" s="64">
        <f t="shared" si="9"/>
        <v>143506.5399999998</v>
      </c>
      <c r="M14" s="63">
        <f t="shared" si="10"/>
        <v>-661337.26000000001</v>
      </c>
      <c r="N14" s="68">
        <f t="shared" si="11"/>
        <v>-24397.330000000002</v>
      </c>
      <c r="O14" s="58">
        <f t="shared" si="12"/>
        <v>1.1880641495610305</v>
      </c>
      <c r="P14" s="59">
        <f t="shared" si="13"/>
        <v>0.28662777777777776</v>
      </c>
      <c r="Q14" s="58">
        <f t="shared" si="14"/>
        <v>1.0877669676090431</v>
      </c>
      <c r="R14" s="58">
        <f t="shared" si="15"/>
        <v>0.72895234116981555</v>
      </c>
      <c r="S14" s="1"/>
      <c r="T14" s="1"/>
      <c r="U14" s="1"/>
      <c r="V14" s="1"/>
      <c r="W14" s="1"/>
      <c r="X14" s="1"/>
      <c r="Y14" s="1"/>
      <c r="Z14" s="1"/>
    </row>
    <row r="15" ht="17.25">
      <c r="A15" s="60"/>
      <c r="B15" s="52"/>
      <c r="C15" s="61" t="s">
        <v>44</v>
      </c>
      <c r="D15" s="62" t="s">
        <v>45</v>
      </c>
      <c r="E15" s="63">
        <v>191866.13</v>
      </c>
      <c r="F15" s="63">
        <v>648829.09999999998</v>
      </c>
      <c r="G15" s="63">
        <v>480073.20000000001</v>
      </c>
      <c r="H15" s="63">
        <v>55186.599999999999</v>
      </c>
      <c r="I15" s="63">
        <v>467464.78999999998</v>
      </c>
      <c r="J15" s="63">
        <v>37088.650000000001</v>
      </c>
      <c r="K15" s="64">
        <f t="shared" si="8"/>
        <v>275598.65999999997</v>
      </c>
      <c r="L15" s="63">
        <f t="shared" si="9"/>
        <v>-12608.410000000033</v>
      </c>
      <c r="M15" s="63">
        <f t="shared" si="10"/>
        <v>-181364.31</v>
      </c>
      <c r="N15" s="69">
        <f t="shared" si="11"/>
        <v>-18097.949999999997</v>
      </c>
      <c r="O15" s="58">
        <f t="shared" si="12"/>
        <v>2.4364112102537323</v>
      </c>
      <c r="P15" s="58">
        <f t="shared" si="13"/>
        <v>0.67205897808525983</v>
      </c>
      <c r="Q15" s="58">
        <f t="shared" si="14"/>
        <v>0.9737364843528028</v>
      </c>
      <c r="R15" s="58">
        <f t="shared" si="15"/>
        <v>0.72047445159287704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0"/>
      <c r="B16" s="52" t="s">
        <v>39</v>
      </c>
      <c r="C16" s="53" t="s">
        <v>46</v>
      </c>
      <c r="D16" s="54" t="s">
        <v>47</v>
      </c>
      <c r="E16" s="63">
        <v>-270.38999999999999</v>
      </c>
      <c r="F16" s="63">
        <v>0</v>
      </c>
      <c r="G16" s="64">
        <v>0</v>
      </c>
      <c r="H16" s="63">
        <v>0</v>
      </c>
      <c r="I16" s="65">
        <v>0</v>
      </c>
      <c r="J16" s="66">
        <v>0</v>
      </c>
      <c r="K16" s="63">
        <f t="shared" si="8"/>
        <v>270.38999999999999</v>
      </c>
      <c r="L16" s="64">
        <f t="shared" si="9"/>
        <v>0</v>
      </c>
      <c r="M16" s="63">
        <f t="shared" si="10"/>
        <v>0</v>
      </c>
      <c r="N16" s="64">
        <f t="shared" si="11"/>
        <v>0</v>
      </c>
      <c r="O16" s="58">
        <f t="shared" si="12"/>
        <v>0</v>
      </c>
      <c r="P16" s="59" t="str">
        <f t="shared" si="13"/>
        <v/>
      </c>
      <c r="Q16" s="58" t="str">
        <f t="shared" si="14"/>
        <v/>
      </c>
      <c r="R16" s="58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1" customFormat="1" ht="21" customHeight="1">
      <c r="A17" s="70" t="s">
        <v>48</v>
      </c>
      <c r="B17" s="71"/>
      <c r="C17" s="72"/>
      <c r="D17" s="73"/>
      <c r="E17" s="46">
        <f>E21+E24+E33+E46+E52+E55+E58+E67</f>
        <v>5682605.6000000006</v>
      </c>
      <c r="F17" s="46">
        <f>F21+F24+F33+F46+F52+F55+F58+F67</f>
        <v>7828488.9700000007</v>
      </c>
      <c r="G17" s="74">
        <f>G21+G24+G33+G46+G52+G55+G58+G67</f>
        <v>5671381.4699999997</v>
      </c>
      <c r="H17" s="75">
        <f>H21+H24+H33+H46+H52+H55+H58+H67</f>
        <v>745408.00000000012</v>
      </c>
      <c r="I17" s="74">
        <f>I21+I24+I33+I46+I52+I55+I58+I67</f>
        <v>5410522.8400000008</v>
      </c>
      <c r="J17" s="74">
        <f>J21+J24+J33+J46+J52+J55+J58+J67</f>
        <v>420022.58000000002</v>
      </c>
      <c r="K17" s="74">
        <f t="shared" si="8"/>
        <v>-272082.75999999978</v>
      </c>
      <c r="L17" s="74">
        <f t="shared" si="9"/>
        <v>-260858.62999999896</v>
      </c>
      <c r="M17" s="75">
        <f t="shared" si="10"/>
        <v>-2417966.1299999999</v>
      </c>
      <c r="N17" s="74">
        <f t="shared" si="11"/>
        <v>-325385.4200000001</v>
      </c>
      <c r="O17" s="48">
        <f t="shared" si="12"/>
        <v>0.95212006970886742</v>
      </c>
      <c r="P17" s="76">
        <f t="shared" si="13"/>
        <v>0.56348010753842181</v>
      </c>
      <c r="Q17" s="50">
        <f t="shared" si="14"/>
        <v>0.95400439357150157</v>
      </c>
      <c r="R17" s="77">
        <f t="shared" si="15"/>
        <v>0.69113246001035122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ht="18" customHeight="1">
      <c r="A18" s="78" t="s">
        <v>49</v>
      </c>
      <c r="B18" s="79" t="s">
        <v>26</v>
      </c>
      <c r="C18" s="80" t="s">
        <v>50</v>
      </c>
      <c r="D18" s="81" t="s">
        <v>51</v>
      </c>
      <c r="E18" s="82">
        <v>165017.17999999999</v>
      </c>
      <c r="F18" s="82">
        <v>261278.39999999999</v>
      </c>
      <c r="G18" s="83">
        <v>191245.79999999999</v>
      </c>
      <c r="H18" s="82">
        <v>21869.799999999999</v>
      </c>
      <c r="I18" s="84">
        <v>207499.32999999999</v>
      </c>
      <c r="J18" s="85">
        <v>19399.610000000001</v>
      </c>
      <c r="K18" s="83">
        <f t="shared" si="8"/>
        <v>42482.149999999994</v>
      </c>
      <c r="L18" s="82">
        <f t="shared" si="9"/>
        <v>16253.529999999999</v>
      </c>
      <c r="M18" s="82">
        <f t="shared" si="10"/>
        <v>-53779.070000000007</v>
      </c>
      <c r="N18" s="86">
        <f t="shared" si="11"/>
        <v>-2470.1899999999987</v>
      </c>
      <c r="O18" s="87">
        <f t="shared" si="12"/>
        <v>1.2574407707124797</v>
      </c>
      <c r="P18" s="88">
        <f t="shared" si="13"/>
        <v>0.88705017878535708</v>
      </c>
      <c r="Q18" s="87">
        <f t="shared" si="14"/>
        <v>1.0849876441731008</v>
      </c>
      <c r="R18" s="87">
        <f t="shared" si="15"/>
        <v>0.79416947593065479</v>
      </c>
      <c r="S18" s="1"/>
      <c r="T18" s="1"/>
      <c r="U18" s="1"/>
      <c r="V18" s="1"/>
      <c r="W18" s="1"/>
      <c r="X18" s="1"/>
      <c r="Y18" s="1"/>
      <c r="Z18" s="1"/>
    </row>
    <row r="19" ht="17.25">
      <c r="A19" s="89"/>
      <c r="B19" s="90"/>
      <c r="C19" s="61" t="s">
        <v>52</v>
      </c>
      <c r="D19" s="91" t="s">
        <v>53</v>
      </c>
      <c r="E19" s="55">
        <v>4074.3499999999999</v>
      </c>
      <c r="F19" s="55">
        <v>3515.5999999999999</v>
      </c>
      <c r="G19" s="55">
        <v>3515.5999999999999</v>
      </c>
      <c r="H19" s="56">
        <v>0</v>
      </c>
      <c r="I19" s="55">
        <v>647</v>
      </c>
      <c r="J19" s="55">
        <v>0</v>
      </c>
      <c r="K19" s="55">
        <f t="shared" si="8"/>
        <v>-3427.3499999999999</v>
      </c>
      <c r="L19" s="56">
        <f t="shared" si="9"/>
        <v>-2868.5999999999999</v>
      </c>
      <c r="M19" s="55">
        <f t="shared" si="10"/>
        <v>-2868.5999999999999</v>
      </c>
      <c r="N19" s="92">
        <f t="shared" si="11"/>
        <v>0</v>
      </c>
      <c r="O19" s="59">
        <f t="shared" si="12"/>
        <v>0.15879833593088469</v>
      </c>
      <c r="P19" s="58" t="str">
        <f t="shared" si="13"/>
        <v/>
      </c>
      <c r="Q19" s="67">
        <f t="shared" si="14"/>
        <v>0.18403686426214588</v>
      </c>
      <c r="R19" s="58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89"/>
      <c r="B20" s="90"/>
      <c r="C20" s="53" t="s">
        <v>54</v>
      </c>
      <c r="D20" s="93" t="s">
        <v>55</v>
      </c>
      <c r="E20" s="55">
        <v>104368.14999999999</v>
      </c>
      <c r="F20" s="55">
        <v>240354.89999999999</v>
      </c>
      <c r="G20" s="56">
        <v>171226.89999999999</v>
      </c>
      <c r="H20" s="55">
        <v>22600</v>
      </c>
      <c r="I20" s="94">
        <v>183764.10999999999</v>
      </c>
      <c r="J20" s="55">
        <v>16783.41</v>
      </c>
      <c r="K20" s="56">
        <f t="shared" si="8"/>
        <v>79395.959999999992</v>
      </c>
      <c r="L20" s="55">
        <f t="shared" si="9"/>
        <v>12537.209999999992</v>
      </c>
      <c r="M20" s="56">
        <f t="shared" si="10"/>
        <v>-56590.790000000008</v>
      </c>
      <c r="N20" s="92">
        <f t="shared" si="11"/>
        <v>-5816.5900000000001</v>
      </c>
      <c r="O20" s="58">
        <f t="shared" si="12"/>
        <v>1.7607297820264132</v>
      </c>
      <c r="P20" s="59">
        <f t="shared" si="13"/>
        <v>0.74262876106194686</v>
      </c>
      <c r="Q20" s="58">
        <f t="shared" si="14"/>
        <v>1.0732198620660656</v>
      </c>
      <c r="R20" s="58">
        <f t="shared" si="15"/>
        <v>0.76455320860943543</v>
      </c>
      <c r="S20" s="1"/>
      <c r="T20" s="1"/>
      <c r="U20" s="1"/>
      <c r="V20" s="1"/>
      <c r="W20" s="1"/>
      <c r="X20" s="1"/>
      <c r="Y20" s="1"/>
      <c r="Z20" s="1"/>
    </row>
    <row r="21" s="95" customFormat="1" ht="17.25">
      <c r="A21" s="96"/>
      <c r="B21" s="97"/>
      <c r="C21" s="98"/>
      <c r="D21" s="99" t="s">
        <v>56</v>
      </c>
      <c r="E21" s="100">
        <f>SUM(E18:E20)</f>
        <v>273459.67999999999</v>
      </c>
      <c r="F21" s="100">
        <f>SUM(F18:F20)</f>
        <v>505148.90000000002</v>
      </c>
      <c r="G21" s="100">
        <f>SUM(G18:G20)</f>
        <v>365988.29999999999</v>
      </c>
      <c r="H21" s="101">
        <f>SUM(H18:H20)</f>
        <v>44469.800000000003</v>
      </c>
      <c r="I21" s="100">
        <f>SUM(I18:I20)</f>
        <v>391910.43999999994</v>
      </c>
      <c r="J21" s="102">
        <f>SUM(J18:J20)</f>
        <v>36183.020000000004</v>
      </c>
      <c r="K21" s="102">
        <f t="shared" si="8"/>
        <v>118450.75999999995</v>
      </c>
      <c r="L21" s="101">
        <f t="shared" si="9"/>
        <v>25922.139999999956</v>
      </c>
      <c r="M21" s="100">
        <f t="shared" si="10"/>
        <v>-113238.46000000008</v>
      </c>
      <c r="N21" s="101">
        <f t="shared" si="11"/>
        <v>-8286.7799999999988</v>
      </c>
      <c r="O21" s="103">
        <f t="shared" si="12"/>
        <v>1.4331562152051081</v>
      </c>
      <c r="P21" s="103">
        <f t="shared" si="13"/>
        <v>0.81365376052961791</v>
      </c>
      <c r="Q21" s="103">
        <f t="shared" si="14"/>
        <v>1.0708277832925259</v>
      </c>
      <c r="R21" s="103">
        <f t="shared" si="15"/>
        <v>0.77583152215119133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</row>
    <row r="22" ht="34.5">
      <c r="A22" s="104">
        <v>951</v>
      </c>
      <c r="B22" s="79" t="s">
        <v>23</v>
      </c>
      <c r="C22" s="105" t="s">
        <v>57</v>
      </c>
      <c r="D22" s="106" t="s">
        <v>58</v>
      </c>
      <c r="E22" s="82">
        <v>87748.869999999995</v>
      </c>
      <c r="F22" s="82">
        <v>104746.7</v>
      </c>
      <c r="G22" s="83">
        <v>74905.600000000006</v>
      </c>
      <c r="H22" s="82">
        <v>9042</v>
      </c>
      <c r="I22" s="84">
        <v>89927.800000000003</v>
      </c>
      <c r="J22" s="82">
        <v>23130.009999999998</v>
      </c>
      <c r="K22" s="82">
        <f t="shared" si="8"/>
        <v>2178.9300000000076</v>
      </c>
      <c r="L22" s="82">
        <f t="shared" si="9"/>
        <v>15022.199999999997</v>
      </c>
      <c r="M22" s="83">
        <f t="shared" si="10"/>
        <v>-14818.899999999994</v>
      </c>
      <c r="N22" s="82">
        <f t="shared" si="11"/>
        <v>14088.009999999998</v>
      </c>
      <c r="O22" s="88">
        <f t="shared" si="12"/>
        <v>1.0248314308776854</v>
      </c>
      <c r="P22" s="87">
        <f t="shared" si="13"/>
        <v>2.5580634815306347</v>
      </c>
      <c r="Q22" s="107">
        <f t="shared" si="14"/>
        <v>1.2005484236158577</v>
      </c>
      <c r="R22" s="108">
        <f t="shared" si="15"/>
        <v>0.85852633066244577</v>
      </c>
      <c r="S22" s="1"/>
      <c r="T22" s="1"/>
      <c r="U22" s="1"/>
      <c r="V22" s="1"/>
      <c r="W22" s="1"/>
      <c r="X22" s="1"/>
      <c r="Y22" s="1"/>
      <c r="Z22" s="1"/>
    </row>
    <row r="23" ht="17.25">
      <c r="A23" s="109"/>
      <c r="B23" s="90"/>
      <c r="C23" s="110" t="s">
        <v>59</v>
      </c>
      <c r="D23" s="91" t="s">
        <v>60</v>
      </c>
      <c r="E23" s="55">
        <v>11992.799999999999</v>
      </c>
      <c r="F23" s="55">
        <v>11046.9</v>
      </c>
      <c r="G23" s="55">
        <v>6711.1000000000004</v>
      </c>
      <c r="H23" s="56">
        <v>428.5</v>
      </c>
      <c r="I23" s="55">
        <v>11196.860000000001</v>
      </c>
      <c r="J23" s="55">
        <v>-471.87</v>
      </c>
      <c r="K23" s="55">
        <f t="shared" si="8"/>
        <v>-795.93999999999869</v>
      </c>
      <c r="L23" s="56">
        <f t="shared" si="9"/>
        <v>4485.7600000000002</v>
      </c>
      <c r="M23" s="55">
        <f t="shared" si="10"/>
        <v>149.96000000000095</v>
      </c>
      <c r="N23" s="56">
        <f t="shared" si="11"/>
        <v>-900.37</v>
      </c>
      <c r="O23" s="58">
        <f t="shared" si="12"/>
        <v>0.93363184577413127</v>
      </c>
      <c r="P23" s="59">
        <f t="shared" si="13"/>
        <v>-1.1012135355892649</v>
      </c>
      <c r="Q23" s="58">
        <f t="shared" si="14"/>
        <v>1.6684090536573737</v>
      </c>
      <c r="R23" s="111">
        <f t="shared" si="15"/>
        <v>1.0135748490526755</v>
      </c>
      <c r="S23" s="1"/>
      <c r="T23" s="1"/>
      <c r="U23" s="1"/>
      <c r="V23" s="1"/>
      <c r="W23" s="1"/>
      <c r="X23" s="1"/>
      <c r="Y23" s="1"/>
      <c r="Z23" s="1"/>
    </row>
    <row r="24" s="95" customFormat="1" ht="17.25">
      <c r="A24" s="112"/>
      <c r="B24" s="97"/>
      <c r="C24" s="113"/>
      <c r="D24" s="114" t="s">
        <v>56</v>
      </c>
      <c r="E24" s="100">
        <f>E22+E23</f>
        <v>99741.669999999998</v>
      </c>
      <c r="F24" s="100">
        <f>F22+F23</f>
        <v>115793.59999999999</v>
      </c>
      <c r="G24" s="101">
        <f>G22+G23</f>
        <v>81616.700000000012</v>
      </c>
      <c r="H24" s="100">
        <f>H22+H23</f>
        <v>9470.5</v>
      </c>
      <c r="I24" s="115">
        <f>I22+I23</f>
        <v>101124.66</v>
      </c>
      <c r="J24" s="100">
        <f>J22+J23</f>
        <v>22658.139999999999</v>
      </c>
      <c r="K24" s="100">
        <f t="shared" si="8"/>
        <v>1382.9900000000052</v>
      </c>
      <c r="L24" s="100">
        <f t="shared" si="9"/>
        <v>19507.959999999992</v>
      </c>
      <c r="M24" s="101">
        <f t="shared" si="10"/>
        <v>-14668.939999999988</v>
      </c>
      <c r="N24" s="100">
        <f t="shared" si="11"/>
        <v>13187.639999999999</v>
      </c>
      <c r="O24" s="116">
        <f t="shared" si="12"/>
        <v>1.0138657193127005</v>
      </c>
      <c r="P24" s="103">
        <f t="shared" si="13"/>
        <v>2.3924967002798163</v>
      </c>
      <c r="Q24" s="117">
        <f t="shared" si="14"/>
        <v>1.239019220331133</v>
      </c>
      <c r="R24" s="118">
        <f t="shared" si="15"/>
        <v>0.87331821447817504</v>
      </c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ht="17.25">
      <c r="A25" s="119" t="s">
        <v>61</v>
      </c>
      <c r="B25" s="79" t="s">
        <v>62</v>
      </c>
      <c r="C25" s="120" t="s">
        <v>63</v>
      </c>
      <c r="D25" s="121" t="s">
        <v>64</v>
      </c>
      <c r="E25" s="82">
        <v>7403.8299999999999</v>
      </c>
      <c r="F25" s="82">
        <v>7680</v>
      </c>
      <c r="G25" s="82">
        <v>7680</v>
      </c>
      <c r="H25" s="83">
        <v>0</v>
      </c>
      <c r="I25" s="82">
        <v>0</v>
      </c>
      <c r="J25" s="82">
        <v>0</v>
      </c>
      <c r="K25" s="82">
        <f t="shared" si="8"/>
        <v>-7403.8299999999999</v>
      </c>
      <c r="L25" s="83">
        <f t="shared" si="9"/>
        <v>-7680</v>
      </c>
      <c r="M25" s="82">
        <f t="shared" si="10"/>
        <v>-7680</v>
      </c>
      <c r="N25" s="83">
        <f t="shared" si="11"/>
        <v>0</v>
      </c>
      <c r="O25" s="87">
        <f t="shared" si="12"/>
        <v>0</v>
      </c>
      <c r="P25" s="88" t="str">
        <f t="shared" si="13"/>
        <v/>
      </c>
      <c r="Q25" s="87">
        <f t="shared" si="14"/>
        <v>0</v>
      </c>
      <c r="R25" s="108">
        <f t="shared" si="15"/>
        <v>0</v>
      </c>
      <c r="S25" s="1"/>
      <c r="T25" s="1"/>
      <c r="U25" s="1"/>
      <c r="V25" s="1"/>
      <c r="W25" s="1"/>
      <c r="X25" s="1"/>
      <c r="Y25" s="1"/>
      <c r="Z25" s="1"/>
    </row>
    <row r="26" ht="17.25">
      <c r="A26" s="119"/>
      <c r="B26" s="90"/>
      <c r="C26" s="53" t="s">
        <v>65</v>
      </c>
      <c r="D26" s="122" t="s">
        <v>66</v>
      </c>
      <c r="E26" s="55">
        <v>54751.330000000002</v>
      </c>
      <c r="F26" s="123">
        <v>80987</v>
      </c>
      <c r="G26" s="56">
        <v>59600</v>
      </c>
      <c r="H26" s="55">
        <v>6500</v>
      </c>
      <c r="I26" s="94">
        <v>56446.330000000002</v>
      </c>
      <c r="J26" s="55">
        <v>2548.3500000000004</v>
      </c>
      <c r="K26" s="55">
        <f t="shared" si="8"/>
        <v>1695</v>
      </c>
      <c r="L26" s="55">
        <f t="shared" si="9"/>
        <v>-3153.6699999999983</v>
      </c>
      <c r="M26" s="56">
        <f t="shared" si="10"/>
        <v>-24540.669999999998</v>
      </c>
      <c r="N26" s="55">
        <f t="shared" si="11"/>
        <v>-3951.6499999999996</v>
      </c>
      <c r="O26" s="59">
        <f t="shared" si="12"/>
        <v>1.0309581520668083</v>
      </c>
      <c r="P26" s="58">
        <f t="shared" si="13"/>
        <v>0.3920538461538462</v>
      </c>
      <c r="Q26" s="67">
        <f t="shared" si="14"/>
        <v>0.94708607382550336</v>
      </c>
      <c r="R26" s="111">
        <f t="shared" si="15"/>
        <v>0.69698013261387637</v>
      </c>
      <c r="S26" s="1"/>
      <c r="T26" s="1"/>
      <c r="U26" s="1"/>
      <c r="V26" s="1"/>
      <c r="W26" s="1"/>
      <c r="X26" s="1"/>
      <c r="Y26" s="1"/>
      <c r="Z26" s="1"/>
    </row>
    <row r="27" ht="17.25">
      <c r="A27" s="119"/>
      <c r="B27" s="90"/>
      <c r="C27" s="124" t="s">
        <v>67</v>
      </c>
      <c r="D27" s="7" t="s">
        <v>68</v>
      </c>
      <c r="E27" s="55">
        <v>1123.8599999999999</v>
      </c>
      <c r="F27" s="55">
        <v>557</v>
      </c>
      <c r="G27" s="55">
        <v>417.69999999999999</v>
      </c>
      <c r="H27" s="56">
        <v>46.399999999999999</v>
      </c>
      <c r="I27" s="55">
        <v>921.41999999999996</v>
      </c>
      <c r="J27" s="55">
        <v>60.240000000000002</v>
      </c>
      <c r="K27" s="55">
        <f t="shared" si="8"/>
        <v>-202.43999999999994</v>
      </c>
      <c r="L27" s="56">
        <f t="shared" si="9"/>
        <v>503.71999999999997</v>
      </c>
      <c r="M27" s="55">
        <f t="shared" si="10"/>
        <v>364.41999999999996</v>
      </c>
      <c r="N27" s="56">
        <f t="shared" si="11"/>
        <v>13.840000000000003</v>
      </c>
      <c r="O27" s="58">
        <f t="shared" si="12"/>
        <v>0.81987080241311194</v>
      </c>
      <c r="P27" s="59">
        <f t="shared" si="13"/>
        <v>1.2982758620689656</v>
      </c>
      <c r="Q27" s="58">
        <f t="shared" si="14"/>
        <v>2.2059372755566193</v>
      </c>
      <c r="R27" s="111">
        <f t="shared" si="15"/>
        <v>1.6542549371633752</v>
      </c>
      <c r="S27" s="1"/>
      <c r="T27" s="1"/>
      <c r="U27" s="1"/>
      <c r="V27" s="1"/>
      <c r="W27" s="1"/>
      <c r="X27" s="1"/>
      <c r="Y27" s="1"/>
      <c r="Z27" s="1"/>
    </row>
    <row r="28" ht="17.25">
      <c r="A28" s="119"/>
      <c r="B28" s="90"/>
      <c r="C28" s="3" t="s">
        <v>69</v>
      </c>
      <c r="D28" s="125" t="s">
        <v>70</v>
      </c>
      <c r="E28" s="55">
        <v>0</v>
      </c>
      <c r="F28" s="55">
        <v>13867.5</v>
      </c>
      <c r="G28" s="56">
        <v>3000</v>
      </c>
      <c r="H28" s="55">
        <v>3000</v>
      </c>
      <c r="I28" s="94">
        <v>0</v>
      </c>
      <c r="J28" s="55">
        <v>0</v>
      </c>
      <c r="K28" s="55">
        <f t="shared" si="8"/>
        <v>0</v>
      </c>
      <c r="L28" s="55">
        <f t="shared" si="9"/>
        <v>-3000</v>
      </c>
      <c r="M28" s="56">
        <f t="shared" si="10"/>
        <v>-13867.5</v>
      </c>
      <c r="N28" s="55">
        <f t="shared" si="11"/>
        <v>-3000</v>
      </c>
      <c r="O28" s="59" t="str">
        <f t="shared" si="12"/>
        <v/>
      </c>
      <c r="P28" s="58">
        <f t="shared" si="13"/>
        <v>0</v>
      </c>
      <c r="Q28" s="67">
        <f t="shared" si="14"/>
        <v>0</v>
      </c>
      <c r="R28" s="111">
        <f t="shared" si="15"/>
        <v>0</v>
      </c>
      <c r="S28" s="1"/>
      <c r="T28" s="1"/>
      <c r="U28" s="1"/>
      <c r="V28" s="1"/>
      <c r="W28" s="1"/>
      <c r="X28" s="1"/>
      <c r="Y28" s="1"/>
      <c r="Z28" s="1"/>
    </row>
    <row r="29" s="1" customFormat="1" ht="17.25">
      <c r="A29" s="119"/>
      <c r="B29" s="90"/>
      <c r="C29" s="124" t="s">
        <v>71</v>
      </c>
      <c r="D29" s="7" t="s">
        <v>72</v>
      </c>
      <c r="E29" s="55">
        <f>E30+E32+E31</f>
        <v>297017.59000000003</v>
      </c>
      <c r="F29" s="55">
        <f>F30+F32+F31</f>
        <v>84753.799999999988</v>
      </c>
      <c r="G29" s="55">
        <f>G30+G32+G31</f>
        <v>64864.300000000003</v>
      </c>
      <c r="H29" s="56">
        <f>H30+H32+H31</f>
        <v>8203.1000000000004</v>
      </c>
      <c r="I29" s="55">
        <f>I30+I32+I31</f>
        <v>84853.25</v>
      </c>
      <c r="J29" s="55">
        <f>J30+J32+J31</f>
        <v>2650.4499999999998</v>
      </c>
      <c r="K29" s="55">
        <f t="shared" si="8"/>
        <v>-212164.34000000003</v>
      </c>
      <c r="L29" s="56">
        <f t="shared" si="9"/>
        <v>19988.949999999997</v>
      </c>
      <c r="M29" s="55">
        <f t="shared" si="10"/>
        <v>99.450000000011642</v>
      </c>
      <c r="N29" s="56">
        <f t="shared" si="11"/>
        <v>-5552.6500000000005</v>
      </c>
      <c r="O29" s="58">
        <f t="shared" si="12"/>
        <v>0.28568425863262842</v>
      </c>
      <c r="P29" s="59">
        <f t="shared" si="13"/>
        <v>0.32310346088673791</v>
      </c>
      <c r="Q29" s="58">
        <f t="shared" si="14"/>
        <v>1.3081656627759799</v>
      </c>
      <c r="R29" s="111">
        <f t="shared" si="15"/>
        <v>1.0011733987148661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="126" customFormat="1" ht="17.25" customHeight="1">
      <c r="A30" s="127"/>
      <c r="B30" s="128"/>
      <c r="C30" s="129" t="s">
        <v>73</v>
      </c>
      <c r="D30" s="130" t="s">
        <v>74</v>
      </c>
      <c r="E30" s="131">
        <v>274282.89000000001</v>
      </c>
      <c r="F30" s="131">
        <v>45675.099999999999</v>
      </c>
      <c r="G30" s="132">
        <v>36523.400000000001</v>
      </c>
      <c r="H30" s="131">
        <v>4264.6000000000004</v>
      </c>
      <c r="I30" s="133">
        <v>59048.559999999998</v>
      </c>
      <c r="J30" s="131">
        <v>0</v>
      </c>
      <c r="K30" s="131">
        <f t="shared" si="8"/>
        <v>-215234.33000000002</v>
      </c>
      <c r="L30" s="131">
        <f t="shared" si="9"/>
        <v>22525.159999999996</v>
      </c>
      <c r="M30" s="132">
        <f t="shared" si="10"/>
        <v>13373.459999999999</v>
      </c>
      <c r="N30" s="131">
        <f t="shared" si="11"/>
        <v>-4264.6000000000004</v>
      </c>
      <c r="O30" s="134">
        <f t="shared" si="12"/>
        <v>0.21528342507985093</v>
      </c>
      <c r="P30" s="135">
        <f t="shared" si="13"/>
        <v>0</v>
      </c>
      <c r="Q30" s="136">
        <f t="shared" si="14"/>
        <v>1.6167322866983904</v>
      </c>
      <c r="R30" s="137">
        <f t="shared" si="15"/>
        <v>1.292795418072429</v>
      </c>
      <c r="S30" s="126"/>
      <c r="T30" s="126"/>
      <c r="U30" s="126"/>
      <c r="V30" s="126"/>
      <c r="W30" s="126"/>
      <c r="X30" s="126"/>
      <c r="Y30" s="126"/>
      <c r="Z30" s="126"/>
    </row>
    <row r="31" s="126" customFormat="1" ht="16.5" customHeight="1">
      <c r="A31" s="127"/>
      <c r="B31" s="128"/>
      <c r="C31" s="138" t="s">
        <v>75</v>
      </c>
      <c r="D31" s="139" t="s">
        <v>76</v>
      </c>
      <c r="E31" s="131"/>
      <c r="F31" s="131">
        <v>481</v>
      </c>
      <c r="G31" s="131">
        <v>363</v>
      </c>
      <c r="H31" s="132">
        <v>0</v>
      </c>
      <c r="I31" s="131">
        <v>0</v>
      </c>
      <c r="J31" s="131">
        <v>0</v>
      </c>
      <c r="K31" s="131">
        <f t="shared" si="8"/>
        <v>0</v>
      </c>
      <c r="L31" s="132">
        <f t="shared" si="9"/>
        <v>-363</v>
      </c>
      <c r="M31" s="131">
        <f t="shared" si="10"/>
        <v>-481</v>
      </c>
      <c r="N31" s="132">
        <f t="shared" si="11"/>
        <v>0</v>
      </c>
      <c r="O31" s="135" t="str">
        <f t="shared" si="12"/>
        <v/>
      </c>
      <c r="P31" s="134" t="str">
        <f t="shared" si="13"/>
        <v/>
      </c>
      <c r="Q31" s="135">
        <f t="shared" si="14"/>
        <v>0</v>
      </c>
      <c r="R31" s="137">
        <f t="shared" si="15"/>
        <v>0</v>
      </c>
      <c r="S31" s="126"/>
      <c r="T31" s="126"/>
      <c r="U31" s="126"/>
      <c r="V31" s="126"/>
      <c r="W31" s="126"/>
      <c r="X31" s="126"/>
      <c r="Y31" s="126"/>
      <c r="Z31" s="126"/>
    </row>
    <row r="32" s="126" customFormat="1" ht="17.25" customHeight="1">
      <c r="A32" s="127"/>
      <c r="B32" s="128"/>
      <c r="C32" s="129" t="s">
        <v>77</v>
      </c>
      <c r="D32" s="130" t="s">
        <v>78</v>
      </c>
      <c r="E32" s="131">
        <v>22734.700000000001</v>
      </c>
      <c r="F32" s="140">
        <v>38597.699999999997</v>
      </c>
      <c r="G32" s="132">
        <v>27977.900000000001</v>
      </c>
      <c r="H32" s="131">
        <v>3938.5</v>
      </c>
      <c r="I32" s="133">
        <v>25804.689999999999</v>
      </c>
      <c r="J32" s="131">
        <v>2650.4499999999998</v>
      </c>
      <c r="K32" s="131">
        <f t="shared" si="8"/>
        <v>3069.989999999998</v>
      </c>
      <c r="L32" s="131">
        <f t="shared" si="9"/>
        <v>-2173.2100000000028</v>
      </c>
      <c r="M32" s="132">
        <f t="shared" si="10"/>
        <v>-12793.009999999998</v>
      </c>
      <c r="N32" s="131">
        <f t="shared" si="11"/>
        <v>-1288.0500000000002</v>
      </c>
      <c r="O32" s="134">
        <f t="shared" si="12"/>
        <v>1.1350354304213381</v>
      </c>
      <c r="P32" s="135">
        <f t="shared" si="13"/>
        <v>0.67295924844483934</v>
      </c>
      <c r="Q32" s="136">
        <f t="shared" si="14"/>
        <v>0.92232404862409245</v>
      </c>
      <c r="R32" s="137">
        <f t="shared" si="15"/>
        <v>0.6685551211600691</v>
      </c>
      <c r="S32" s="126"/>
      <c r="T32" s="126"/>
      <c r="U32" s="126"/>
      <c r="V32" s="126"/>
      <c r="W32" s="126"/>
      <c r="X32" s="126"/>
      <c r="Y32" s="126"/>
      <c r="Z32" s="126"/>
    </row>
    <row r="33" s="95" customFormat="1" ht="17.25">
      <c r="A33" s="127"/>
      <c r="B33" s="141"/>
      <c r="C33" s="98"/>
      <c r="D33" s="99" t="s">
        <v>56</v>
      </c>
      <c r="E33" s="142">
        <f>SUM(E25:E29)</f>
        <v>360296.61000000004</v>
      </c>
      <c r="F33" s="101">
        <f>SUM(F25:F29)</f>
        <v>187845.29999999999</v>
      </c>
      <c r="G33" s="100">
        <f>SUM(G25:G29)</f>
        <v>135562</v>
      </c>
      <c r="H33" s="101">
        <f>SUM(H25:H29)</f>
        <v>17749.5</v>
      </c>
      <c r="I33" s="100">
        <f>SUM(I25:I29)</f>
        <v>142221</v>
      </c>
      <c r="J33" s="100">
        <f>SUM(J25:J29)</f>
        <v>5259.04</v>
      </c>
      <c r="K33" s="100">
        <f t="shared" si="8"/>
        <v>-218075.61000000004</v>
      </c>
      <c r="L33" s="101">
        <f t="shared" si="9"/>
        <v>6659</v>
      </c>
      <c r="M33" s="100">
        <f t="shared" si="10"/>
        <v>-45624.299999999988</v>
      </c>
      <c r="N33" s="101">
        <f t="shared" si="11"/>
        <v>-12490.459999999999</v>
      </c>
      <c r="O33" s="103">
        <f t="shared" si="12"/>
        <v>0.3947331061482926</v>
      </c>
      <c r="P33" s="116">
        <f t="shared" si="13"/>
        <v>0.2962922899236598</v>
      </c>
      <c r="Q33" s="103">
        <f t="shared" si="14"/>
        <v>1.0491214352104572</v>
      </c>
      <c r="R33" s="118">
        <f t="shared" si="15"/>
        <v>0.75711769205830548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ht="19.5" customHeight="1">
      <c r="A34" s="119" t="s">
        <v>79</v>
      </c>
      <c r="B34" s="143" t="s">
        <v>39</v>
      </c>
      <c r="C34" s="144" t="s">
        <v>80</v>
      </c>
      <c r="D34" s="106" t="s">
        <v>81</v>
      </c>
      <c r="E34" s="82">
        <v>247053.03</v>
      </c>
      <c r="F34" s="145">
        <v>293156.20000000001</v>
      </c>
      <c r="G34" s="83">
        <v>231700</v>
      </c>
      <c r="H34" s="82">
        <v>62900</v>
      </c>
      <c r="I34" s="84">
        <v>229113.23999999999</v>
      </c>
      <c r="J34" s="82">
        <v>59922.93</v>
      </c>
      <c r="K34" s="82">
        <f t="shared" si="8"/>
        <v>-17939.790000000008</v>
      </c>
      <c r="L34" s="82">
        <f t="shared" si="9"/>
        <v>-2586.7600000000093</v>
      </c>
      <c r="M34" s="83">
        <f t="shared" si="10"/>
        <v>-64042.960000000021</v>
      </c>
      <c r="N34" s="82">
        <f t="shared" si="11"/>
        <v>-2977.0699999999997</v>
      </c>
      <c r="O34" s="88">
        <f t="shared" si="12"/>
        <v>0.92738486146071553</v>
      </c>
      <c r="P34" s="87">
        <f t="shared" si="13"/>
        <v>0.95266979332273449</v>
      </c>
      <c r="Q34" s="107">
        <f t="shared" si="14"/>
        <v>0.98883573586534312</v>
      </c>
      <c r="R34" s="108">
        <f t="shared" si="15"/>
        <v>0.78153980710624571</v>
      </c>
      <c r="S34" s="1"/>
      <c r="T34" s="1"/>
      <c r="U34" s="1"/>
      <c r="V34" s="1"/>
      <c r="W34" s="1"/>
      <c r="X34" s="1"/>
      <c r="Y34" s="1"/>
      <c r="Z34" s="1"/>
    </row>
    <row r="35" ht="37.5" customHeight="1">
      <c r="A35" s="89"/>
      <c r="B35" s="146"/>
      <c r="C35" s="61" t="s">
        <v>82</v>
      </c>
      <c r="D35" s="7" t="s">
        <v>83</v>
      </c>
      <c r="E35" s="55">
        <v>35720.029999999999</v>
      </c>
      <c r="F35" s="55">
        <v>100194.10000000001</v>
      </c>
      <c r="G35" s="55">
        <v>98542</v>
      </c>
      <c r="H35" s="56">
        <v>16650</v>
      </c>
      <c r="I35" s="55">
        <v>163672.01000000001</v>
      </c>
      <c r="J35" s="55">
        <v>24546.93</v>
      </c>
      <c r="K35" s="55">
        <f t="shared" si="8"/>
        <v>127951.98000000001</v>
      </c>
      <c r="L35" s="56">
        <f t="shared" si="9"/>
        <v>65130.010000000009</v>
      </c>
      <c r="M35" s="55">
        <f t="shared" si="10"/>
        <v>63477.910000000003</v>
      </c>
      <c r="N35" s="56">
        <f t="shared" si="11"/>
        <v>7896.9300000000003</v>
      </c>
      <c r="O35" s="58">
        <f t="shared" si="12"/>
        <v>4.5820792983656515</v>
      </c>
      <c r="P35" s="59">
        <f t="shared" si="13"/>
        <v>1.4742900900900902</v>
      </c>
      <c r="Q35" s="58">
        <f t="shared" si="14"/>
        <v>1.6609365549714843</v>
      </c>
      <c r="R35" s="111">
        <f t="shared" si="15"/>
        <v>1.6335493806521542</v>
      </c>
      <c r="S35" s="1"/>
      <c r="T35" s="1"/>
      <c r="U35" s="1"/>
      <c r="V35" s="1"/>
      <c r="W35" s="1"/>
      <c r="X35" s="1"/>
      <c r="Y35" s="1"/>
      <c r="Z35" s="1"/>
    </row>
    <row r="36" ht="34.5">
      <c r="A36" s="89"/>
      <c r="B36" s="146"/>
      <c r="C36" s="53" t="s">
        <v>84</v>
      </c>
      <c r="D36" s="147" t="s">
        <v>85</v>
      </c>
      <c r="E36" s="55">
        <v>35301.199999999997</v>
      </c>
      <c r="F36" s="55">
        <v>53573.900000000001</v>
      </c>
      <c r="G36" s="56">
        <v>42931</v>
      </c>
      <c r="H36" s="55">
        <v>10524</v>
      </c>
      <c r="I36" s="94">
        <v>51086.349999999999</v>
      </c>
      <c r="J36" s="55">
        <v>12169.66</v>
      </c>
      <c r="K36" s="55">
        <f t="shared" si="8"/>
        <v>15785.150000000001</v>
      </c>
      <c r="L36" s="55">
        <f t="shared" si="9"/>
        <v>8155.3499999999985</v>
      </c>
      <c r="M36" s="56">
        <f t="shared" si="10"/>
        <v>-2487.5500000000029</v>
      </c>
      <c r="N36" s="55">
        <f t="shared" si="11"/>
        <v>1645.6599999999999</v>
      </c>
      <c r="O36" s="59">
        <f t="shared" si="12"/>
        <v>1.4471561873250769</v>
      </c>
      <c r="P36" s="58">
        <f t="shared" si="13"/>
        <v>1.1563721018624098</v>
      </c>
      <c r="Q36" s="67">
        <f t="shared" si="14"/>
        <v>1.1899641284852438</v>
      </c>
      <c r="R36" s="111">
        <f t="shared" si="15"/>
        <v>0.95356787540201471</v>
      </c>
      <c r="S36" s="1"/>
      <c r="T36" s="1"/>
      <c r="U36" s="1"/>
      <c r="V36" s="1"/>
      <c r="W36" s="1"/>
      <c r="X36" s="1"/>
      <c r="Y36" s="1"/>
      <c r="Z36" s="1"/>
    </row>
    <row r="37" ht="40.5" customHeight="1">
      <c r="A37" s="89"/>
      <c r="B37" s="146"/>
      <c r="C37" s="61" t="s">
        <v>86</v>
      </c>
      <c r="D37" s="7" t="s">
        <v>87</v>
      </c>
      <c r="E37" s="55">
        <v>413235.04999999999</v>
      </c>
      <c r="F37" s="55">
        <v>115809.2</v>
      </c>
      <c r="G37" s="55">
        <v>40536.400000000001</v>
      </c>
      <c r="H37" s="56">
        <v>5278.6999999999998</v>
      </c>
      <c r="I37" s="55">
        <v>10778.75</v>
      </c>
      <c r="J37" s="55">
        <v>0</v>
      </c>
      <c r="K37" s="55">
        <f t="shared" si="8"/>
        <v>-402456.29999999999</v>
      </c>
      <c r="L37" s="56">
        <f t="shared" si="9"/>
        <v>-29757.650000000001</v>
      </c>
      <c r="M37" s="55">
        <f t="shared" si="10"/>
        <v>-105030.45</v>
      </c>
      <c r="N37" s="56">
        <f t="shared" si="11"/>
        <v>-5278.6999999999998</v>
      </c>
      <c r="O37" s="58">
        <f t="shared" si="12"/>
        <v>0.026083823238130455</v>
      </c>
      <c r="P37" s="59">
        <f t="shared" si="13"/>
        <v>0</v>
      </c>
      <c r="Q37" s="58">
        <f t="shared" si="14"/>
        <v>0.26590299089213643</v>
      </c>
      <c r="R37" s="111">
        <f t="shared" si="15"/>
        <v>0.093073348231401301</v>
      </c>
      <c r="S37" s="1"/>
      <c r="T37" s="1"/>
      <c r="U37" s="1"/>
      <c r="V37" s="1"/>
      <c r="W37" s="1"/>
      <c r="X37" s="1"/>
      <c r="Y37" s="1"/>
      <c r="Z37" s="1"/>
    </row>
    <row r="38" ht="17.25">
      <c r="A38" s="89"/>
      <c r="B38" s="146"/>
      <c r="C38" s="53" t="s">
        <v>88</v>
      </c>
      <c r="D38" s="147" t="s">
        <v>89</v>
      </c>
      <c r="E38" s="55">
        <v>3533.0799999999999</v>
      </c>
      <c r="F38" s="55">
        <v>3436.3000000000002</v>
      </c>
      <c r="G38" s="56">
        <v>2473</v>
      </c>
      <c r="H38" s="55">
        <v>1626</v>
      </c>
      <c r="I38" s="94">
        <v>2538.3899999999999</v>
      </c>
      <c r="J38" s="55">
        <v>55.280000000000001</v>
      </c>
      <c r="K38" s="55">
        <f t="shared" si="8"/>
        <v>-994.69000000000005</v>
      </c>
      <c r="L38" s="55">
        <f t="shared" si="9"/>
        <v>65.389999999999873</v>
      </c>
      <c r="M38" s="56">
        <f t="shared" si="10"/>
        <v>-897.91000000000031</v>
      </c>
      <c r="N38" s="55">
        <f t="shared" si="11"/>
        <v>-1570.72</v>
      </c>
      <c r="O38" s="59">
        <f t="shared" si="12"/>
        <v>0.71846377664813699</v>
      </c>
      <c r="P38" s="58">
        <f t="shared" si="13"/>
        <v>0.033997539975399754</v>
      </c>
      <c r="Q38" s="67">
        <f t="shared" si="14"/>
        <v>1.0264415689446016</v>
      </c>
      <c r="R38" s="111">
        <f t="shared" si="15"/>
        <v>0.73869860023862866</v>
      </c>
      <c r="S38" s="1"/>
      <c r="T38" s="1"/>
      <c r="U38" s="1"/>
      <c r="V38" s="1"/>
      <c r="W38" s="1"/>
      <c r="X38" s="1"/>
      <c r="Y38" s="1"/>
      <c r="Z38" s="1"/>
    </row>
    <row r="39" ht="17.25">
      <c r="A39" s="89"/>
      <c r="B39" s="146"/>
      <c r="C39" s="61" t="s">
        <v>90</v>
      </c>
      <c r="D39" s="91" t="s">
        <v>91</v>
      </c>
      <c r="E39" s="55">
        <v>1363.4200000000001</v>
      </c>
      <c r="F39" s="55">
        <v>0</v>
      </c>
      <c r="G39" s="55">
        <v>0</v>
      </c>
      <c r="H39" s="56">
        <v>0</v>
      </c>
      <c r="I39" s="55">
        <v>535.77999999999997</v>
      </c>
      <c r="J39" s="55">
        <v>7.4400000000000004</v>
      </c>
      <c r="K39" s="55">
        <f t="shared" si="8"/>
        <v>-827.6400000000001</v>
      </c>
      <c r="L39" s="56">
        <f t="shared" si="9"/>
        <v>535.77999999999997</v>
      </c>
      <c r="M39" s="55">
        <f t="shared" si="10"/>
        <v>535.77999999999997</v>
      </c>
      <c r="N39" s="56">
        <f t="shared" si="11"/>
        <v>7.4400000000000004</v>
      </c>
      <c r="O39" s="58">
        <f t="shared" si="12"/>
        <v>0.39296768420589395</v>
      </c>
      <c r="P39" s="59" t="str">
        <f t="shared" si="13"/>
        <v/>
      </c>
      <c r="Q39" s="58" t="str">
        <f t="shared" si="14"/>
        <v/>
      </c>
      <c r="R39" s="111" t="str">
        <f t="shared" si="15"/>
        <v/>
      </c>
      <c r="S39" s="1"/>
      <c r="T39" s="1"/>
      <c r="U39" s="1"/>
      <c r="V39" s="1"/>
      <c r="W39" s="1"/>
      <c r="X39" s="1"/>
      <c r="Y39" s="1"/>
      <c r="Z39" s="1"/>
    </row>
    <row r="40" ht="34.5">
      <c r="A40" s="89"/>
      <c r="B40" s="146"/>
      <c r="C40" s="3" t="s">
        <v>92</v>
      </c>
      <c r="D40" s="148" t="s">
        <v>93</v>
      </c>
      <c r="E40" s="55">
        <v>176349.59</v>
      </c>
      <c r="F40" s="55">
        <v>202788.70000000001</v>
      </c>
      <c r="G40" s="56">
        <v>145130</v>
      </c>
      <c r="H40" s="55">
        <v>19000</v>
      </c>
      <c r="I40" s="94">
        <v>114676.71000000001</v>
      </c>
      <c r="J40" s="55">
        <v>20018.869999999999</v>
      </c>
      <c r="K40" s="56">
        <f t="shared" si="8"/>
        <v>-61672.87999999999</v>
      </c>
      <c r="L40" s="55">
        <f t="shared" si="9"/>
        <v>-30453.289999999994</v>
      </c>
      <c r="M40" s="56">
        <f t="shared" si="10"/>
        <v>-88111.990000000005</v>
      </c>
      <c r="N40" s="55">
        <f t="shared" si="11"/>
        <v>1018.869999999999</v>
      </c>
      <c r="O40" s="59">
        <f t="shared" si="12"/>
        <v>0.65028055920061967</v>
      </c>
      <c r="P40" s="58">
        <f t="shared" si="13"/>
        <v>1.0536247368421052</v>
      </c>
      <c r="Q40" s="67">
        <f t="shared" si="14"/>
        <v>0.79016543788327709</v>
      </c>
      <c r="R40" s="111">
        <f t="shared" si="15"/>
        <v>0.56549852136731482</v>
      </c>
      <c r="S40" s="1"/>
      <c r="T40" s="1"/>
      <c r="U40" s="1"/>
      <c r="V40" s="1"/>
      <c r="W40" s="1"/>
      <c r="X40" s="1"/>
      <c r="Y40" s="1"/>
      <c r="Z40" s="1"/>
    </row>
    <row r="41" ht="34.5">
      <c r="A41" s="89"/>
      <c r="B41" s="146"/>
      <c r="C41" s="124" t="s">
        <v>94</v>
      </c>
      <c r="D41" s="7" t="s">
        <v>95</v>
      </c>
      <c r="E41" s="55">
        <v>806.94000000000005</v>
      </c>
      <c r="F41" s="55">
        <v>0</v>
      </c>
      <c r="G41" s="55">
        <v>0</v>
      </c>
      <c r="H41" s="56">
        <v>0</v>
      </c>
      <c r="I41" s="55">
        <v>12263.459999999999</v>
      </c>
      <c r="J41" s="55">
        <v>0</v>
      </c>
      <c r="K41" s="55">
        <f t="shared" si="8"/>
        <v>11456.519999999999</v>
      </c>
      <c r="L41" s="56">
        <f t="shared" si="9"/>
        <v>12263.459999999999</v>
      </c>
      <c r="M41" s="55">
        <f t="shared" si="10"/>
        <v>12263.459999999999</v>
      </c>
      <c r="N41" s="56">
        <f t="shared" si="11"/>
        <v>0</v>
      </c>
      <c r="O41" s="58">
        <f t="shared" si="12"/>
        <v>15.197486801992712</v>
      </c>
      <c r="P41" s="59" t="str">
        <f t="shared" si="13"/>
        <v/>
      </c>
      <c r="Q41" s="58" t="str">
        <f t="shared" si="14"/>
        <v/>
      </c>
      <c r="R41" s="111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ht="34.5">
      <c r="A42" s="89"/>
      <c r="B42" s="146"/>
      <c r="C42" s="3" t="s">
        <v>96</v>
      </c>
      <c r="D42" s="148" t="s">
        <v>97</v>
      </c>
      <c r="E42" s="55">
        <v>102405.75</v>
      </c>
      <c r="F42" s="55">
        <v>96901.899999999994</v>
      </c>
      <c r="G42" s="56">
        <v>64900</v>
      </c>
      <c r="H42" s="55">
        <v>9700</v>
      </c>
      <c r="I42" s="94">
        <v>61933.510000000002</v>
      </c>
      <c r="J42" s="55">
        <v>7539.79</v>
      </c>
      <c r="K42" s="56">
        <f t="shared" si="8"/>
        <v>-40472.239999999998</v>
      </c>
      <c r="L42" s="55">
        <f t="shared" si="9"/>
        <v>-2966.489999999998</v>
      </c>
      <c r="M42" s="56">
        <f t="shared" si="10"/>
        <v>-34968.389999999992</v>
      </c>
      <c r="N42" s="55">
        <f t="shared" si="11"/>
        <v>-2160.21</v>
      </c>
      <c r="O42" s="59">
        <f t="shared" si="12"/>
        <v>0.60478547347194866</v>
      </c>
      <c r="P42" s="58">
        <f t="shared" si="13"/>
        <v>0.7772979381443299</v>
      </c>
      <c r="Q42" s="67">
        <f t="shared" si="14"/>
        <v>0.95429137134052389</v>
      </c>
      <c r="R42" s="111">
        <f t="shared" si="15"/>
        <v>0.63913617792839983</v>
      </c>
      <c r="S42" s="1"/>
      <c r="T42" s="1"/>
      <c r="U42" s="1"/>
      <c r="V42" s="1"/>
      <c r="W42" s="1"/>
      <c r="X42" s="1"/>
      <c r="Y42" s="1"/>
      <c r="Z42" s="1"/>
    </row>
    <row r="43" ht="44.25" customHeight="1">
      <c r="A43" s="89"/>
      <c r="B43" s="146"/>
      <c r="C43" s="124" t="s">
        <v>98</v>
      </c>
      <c r="D43" s="7" t="s">
        <v>99</v>
      </c>
      <c r="E43" s="55">
        <v>9009.7999999999993</v>
      </c>
      <c r="F43" s="55">
        <v>0</v>
      </c>
      <c r="G43" s="55">
        <v>0</v>
      </c>
      <c r="H43" s="56">
        <v>0</v>
      </c>
      <c r="I43" s="55">
        <v>4539.1700000000001</v>
      </c>
      <c r="J43" s="55">
        <v>0</v>
      </c>
      <c r="K43" s="55">
        <f t="shared" si="8"/>
        <v>-4470.6299999999992</v>
      </c>
      <c r="L43" s="56">
        <f t="shared" si="9"/>
        <v>4539.1700000000001</v>
      </c>
      <c r="M43" s="55">
        <f t="shared" si="10"/>
        <v>4539.1700000000001</v>
      </c>
      <c r="N43" s="56">
        <f t="shared" si="11"/>
        <v>0</v>
      </c>
      <c r="O43" s="58">
        <f t="shared" si="12"/>
        <v>0.50380363604075562</v>
      </c>
      <c r="P43" s="59" t="str">
        <f t="shared" si="13"/>
        <v/>
      </c>
      <c r="Q43" s="58" t="str">
        <f t="shared" si="14"/>
        <v/>
      </c>
      <c r="R43" s="111"/>
      <c r="S43" s="1"/>
      <c r="T43" s="1"/>
      <c r="U43" s="1"/>
      <c r="V43" s="1"/>
      <c r="W43" s="1"/>
      <c r="X43" s="1"/>
      <c r="Y43" s="1"/>
      <c r="Z43" s="1"/>
    </row>
    <row r="44" ht="17.25">
      <c r="A44" s="89"/>
      <c r="B44" s="146"/>
      <c r="C44" s="53" t="s">
        <v>54</v>
      </c>
      <c r="D44" s="147" t="s">
        <v>55</v>
      </c>
      <c r="E44" s="55">
        <v>10936.129999999999</v>
      </c>
      <c r="F44" s="123">
        <v>12978</v>
      </c>
      <c r="G44" s="56">
        <v>9906</v>
      </c>
      <c r="H44" s="55">
        <v>3302</v>
      </c>
      <c r="I44" s="94">
        <v>6787.3699999999999</v>
      </c>
      <c r="J44" s="55">
        <v>1051.9300000000001</v>
      </c>
      <c r="K44" s="55">
        <f t="shared" si="8"/>
        <v>-4148.7599999999993</v>
      </c>
      <c r="L44" s="55">
        <f t="shared" si="9"/>
        <v>-3118.6300000000001</v>
      </c>
      <c r="M44" s="56">
        <f t="shared" si="10"/>
        <v>-6190.6300000000001</v>
      </c>
      <c r="N44" s="55">
        <f t="shared" si="11"/>
        <v>-2250.0699999999997</v>
      </c>
      <c r="O44" s="59">
        <f t="shared" si="12"/>
        <v>0.62063728210985059</v>
      </c>
      <c r="P44" s="58">
        <f t="shared" si="13"/>
        <v>0.31857359176256816</v>
      </c>
      <c r="Q44" s="67">
        <f t="shared" si="14"/>
        <v>0.68517767009892994</v>
      </c>
      <c r="R44" s="111">
        <f t="shared" si="15"/>
        <v>0.52299044536908612</v>
      </c>
      <c r="S44" s="1"/>
      <c r="T44" s="1"/>
      <c r="U44" s="1"/>
      <c r="V44" s="1"/>
      <c r="W44" s="1"/>
      <c r="X44" s="1"/>
      <c r="Y44" s="1"/>
      <c r="Z44" s="1"/>
    </row>
    <row r="45" ht="34.5">
      <c r="A45" s="89"/>
      <c r="B45" s="146"/>
      <c r="C45" s="61" t="s">
        <v>100</v>
      </c>
      <c r="D45" s="91" t="s">
        <v>101</v>
      </c>
      <c r="E45" s="149">
        <v>49712.18</v>
      </c>
      <c r="F45" s="56">
        <v>68465.100000000006</v>
      </c>
      <c r="G45" s="55">
        <v>48540</v>
      </c>
      <c r="H45" s="56">
        <v>5112</v>
      </c>
      <c r="I45" s="55">
        <v>51001.619999999995</v>
      </c>
      <c r="J45" s="55">
        <v>4444.8800000000001</v>
      </c>
      <c r="K45" s="55">
        <f t="shared" si="8"/>
        <v>1289.4399999999951</v>
      </c>
      <c r="L45" s="56">
        <f t="shared" si="9"/>
        <v>2461.6199999999953</v>
      </c>
      <c r="M45" s="55">
        <f t="shared" si="10"/>
        <v>-17463.48000000001</v>
      </c>
      <c r="N45" s="56">
        <f t="shared" si="11"/>
        <v>-667.11999999999989</v>
      </c>
      <c r="O45" s="58">
        <f t="shared" si="12"/>
        <v>1.0259381101371936</v>
      </c>
      <c r="P45" s="59">
        <f t="shared" si="13"/>
        <v>0.86949921752738657</v>
      </c>
      <c r="Q45" s="58">
        <f t="shared" si="14"/>
        <v>1.0507132262051915</v>
      </c>
      <c r="R45" s="111">
        <f t="shared" si="15"/>
        <v>0.74492873011213001</v>
      </c>
      <c r="S45" s="1"/>
      <c r="T45" s="1"/>
      <c r="U45" s="1"/>
      <c r="V45" s="1"/>
      <c r="W45" s="1"/>
      <c r="X45" s="1"/>
      <c r="Y45" s="1"/>
      <c r="Z45" s="1"/>
    </row>
    <row r="46" s="95" customFormat="1" ht="17.25">
      <c r="A46" s="96"/>
      <c r="B46" s="150"/>
      <c r="C46" s="98"/>
      <c r="D46" s="114" t="s">
        <v>56</v>
      </c>
      <c r="E46" s="151">
        <f>SUM(E34:E45)</f>
        <v>1085426.2</v>
      </c>
      <c r="F46" s="151">
        <f>SUM(F34:F45)</f>
        <v>947303.40000000014</v>
      </c>
      <c r="G46" s="152">
        <f>SUM(G34:G45)</f>
        <v>684658.40000000002</v>
      </c>
      <c r="H46" s="151">
        <f>SUM(H34:H45)</f>
        <v>134092.70000000001</v>
      </c>
      <c r="I46" s="153">
        <f>SUM(I34:I45)</f>
        <v>708926.35999999999</v>
      </c>
      <c r="J46" s="151">
        <f>SUM(J34:J45)</f>
        <v>129757.70999999999</v>
      </c>
      <c r="K46" s="151">
        <f>SUM(K34:K45)</f>
        <v>-376499.83999999997</v>
      </c>
      <c r="L46" s="151">
        <f t="shared" si="9"/>
        <v>24267.959999999963</v>
      </c>
      <c r="M46" s="152">
        <f>SUM(M34:M45)</f>
        <v>-238377.04000000004</v>
      </c>
      <c r="N46" s="151">
        <f>SUM(N34:N45)</f>
        <v>-4334.9899999999998</v>
      </c>
      <c r="O46" s="116">
        <f t="shared" si="12"/>
        <v>0.65313179283861034</v>
      </c>
      <c r="P46" s="103">
        <f t="shared" si="13"/>
        <v>0.96767169279162835</v>
      </c>
      <c r="Q46" s="117">
        <f t="shared" si="14"/>
        <v>1.035445354939047</v>
      </c>
      <c r="R46" s="118">
        <f t="shared" si="15"/>
        <v>0.74836252039209394</v>
      </c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="95" customFormat="1" ht="17.25">
      <c r="A47" s="78"/>
      <c r="B47" s="154" t="s">
        <v>102</v>
      </c>
      <c r="C47" s="155" t="s">
        <v>103</v>
      </c>
      <c r="D47" s="156" t="s">
        <v>104</v>
      </c>
      <c r="E47" s="82">
        <v>0</v>
      </c>
      <c r="F47" s="82">
        <v>0</v>
      </c>
      <c r="G47" s="82">
        <v>0</v>
      </c>
      <c r="H47" s="82">
        <v>0</v>
      </c>
      <c r="I47" s="82">
        <v>4835.9099999999999</v>
      </c>
      <c r="J47" s="157">
        <v>1948.6400000000001</v>
      </c>
      <c r="K47" s="157">
        <f t="shared" ref="K47:K79" si="16">I47-E47</f>
        <v>4835.9099999999999</v>
      </c>
      <c r="L47" s="82">
        <f t="shared" si="9"/>
        <v>4835.9099999999999</v>
      </c>
      <c r="M47" s="82">
        <f t="shared" ref="M47:M79" si="17">I47-F47</f>
        <v>4835.9099999999999</v>
      </c>
      <c r="N47" s="82">
        <f t="shared" ref="N47:N79" si="18">J47-H47</f>
        <v>1948.6400000000001</v>
      </c>
      <c r="O47" s="87" t="str">
        <f t="shared" si="12"/>
        <v/>
      </c>
      <c r="P47" s="87" t="str">
        <f t="shared" si="13"/>
        <v/>
      </c>
      <c r="Q47" s="87" t="str">
        <f t="shared" si="14"/>
        <v/>
      </c>
      <c r="R47" s="87" t="str">
        <f t="shared" si="15"/>
        <v/>
      </c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ht="17.25">
      <c r="A48" s="78" t="s">
        <v>105</v>
      </c>
      <c r="B48" s="158"/>
      <c r="C48" s="61" t="s">
        <v>106</v>
      </c>
      <c r="D48" s="147" t="s">
        <v>107</v>
      </c>
      <c r="E48" s="55">
        <v>397894.13</v>
      </c>
      <c r="F48" s="123">
        <v>653882.09999999998</v>
      </c>
      <c r="G48" s="55">
        <v>464220.90000000002</v>
      </c>
      <c r="H48" s="55">
        <v>60131.300000000003</v>
      </c>
      <c r="I48" s="55">
        <v>394639.88</v>
      </c>
      <c r="J48" s="55">
        <v>10215.01</v>
      </c>
      <c r="K48" s="55">
        <f t="shared" si="16"/>
        <v>-3254.25</v>
      </c>
      <c r="L48" s="55">
        <f t="shared" si="9"/>
        <v>-69581.020000000019</v>
      </c>
      <c r="M48" s="55">
        <f t="shared" si="17"/>
        <v>-259242.21999999997</v>
      </c>
      <c r="N48" s="55">
        <f t="shared" si="18"/>
        <v>-49916.290000000001</v>
      </c>
      <c r="O48" s="58">
        <f t="shared" si="12"/>
        <v>0.99182131689150577</v>
      </c>
      <c r="P48" s="58">
        <f t="shared" si="13"/>
        <v>0.16987841606617518</v>
      </c>
      <c r="Q48" s="58">
        <f t="shared" si="14"/>
        <v>0.85011226336427326</v>
      </c>
      <c r="R48" s="58">
        <f t="shared" si="15"/>
        <v>0.60353369514167776</v>
      </c>
      <c r="S48" s="1"/>
      <c r="T48" s="1"/>
      <c r="U48" s="1"/>
      <c r="V48" s="1"/>
      <c r="W48" s="1"/>
      <c r="X48" s="1"/>
      <c r="Y48" s="1"/>
      <c r="Z48" s="1"/>
    </row>
    <row r="49" ht="17.25">
      <c r="A49" s="89"/>
      <c r="B49" s="158"/>
      <c r="C49" s="61" t="s">
        <v>108</v>
      </c>
      <c r="D49" s="147" t="s">
        <v>109</v>
      </c>
      <c r="E49" s="55">
        <v>284229.75</v>
      </c>
      <c r="F49" s="123">
        <v>423200.79999999999</v>
      </c>
      <c r="G49" s="55">
        <v>316258</v>
      </c>
      <c r="H49" s="55">
        <v>34854.400000000001</v>
      </c>
      <c r="I49" s="55">
        <v>315468.53000000003</v>
      </c>
      <c r="J49" s="55">
        <v>5913.5699999999997</v>
      </c>
      <c r="K49" s="55">
        <f t="shared" si="16"/>
        <v>31238.780000000028</v>
      </c>
      <c r="L49" s="55">
        <f t="shared" si="9"/>
        <v>-789.46999999997206</v>
      </c>
      <c r="M49" s="55">
        <f t="shared" si="17"/>
        <v>-107732.26999999996</v>
      </c>
      <c r="N49" s="55">
        <f t="shared" si="18"/>
        <v>-28940.830000000002</v>
      </c>
      <c r="O49" s="58">
        <f t="shared" si="12"/>
        <v>1.1099067919526371</v>
      </c>
      <c r="P49" s="58">
        <f t="shared" si="13"/>
        <v>0.16966494904517077</v>
      </c>
      <c r="Q49" s="58">
        <f t="shared" si="14"/>
        <v>0.99750371532103543</v>
      </c>
      <c r="R49" s="58">
        <f t="shared" si="15"/>
        <v>0.74543462583246545</v>
      </c>
      <c r="S49" s="1"/>
      <c r="T49" s="1"/>
      <c r="U49" s="1"/>
      <c r="V49" s="1"/>
      <c r="W49" s="1"/>
      <c r="X49" s="1"/>
      <c r="Y49" s="1"/>
      <c r="Z49" s="1"/>
    </row>
    <row r="50" ht="34.5">
      <c r="A50" s="89"/>
      <c r="B50" s="158"/>
      <c r="C50" s="61" t="s">
        <v>110</v>
      </c>
      <c r="D50" s="147" t="s">
        <v>111</v>
      </c>
      <c r="E50" s="55">
        <v>2891521.7000000002</v>
      </c>
      <c r="F50" s="123">
        <v>4515290.5999999996</v>
      </c>
      <c r="G50" s="55">
        <v>3297279.5</v>
      </c>
      <c r="H50" s="55">
        <v>401587.59999999998</v>
      </c>
      <c r="I50" s="55">
        <v>2917950.1899999999</v>
      </c>
      <c r="J50" s="55">
        <v>181391.14999999999</v>
      </c>
      <c r="K50" s="55">
        <f t="shared" si="16"/>
        <v>26428.489999999758</v>
      </c>
      <c r="L50" s="55">
        <f t="shared" si="9"/>
        <v>-379329.31000000006</v>
      </c>
      <c r="M50" s="55">
        <f t="shared" si="17"/>
        <v>-1597340.4099999997</v>
      </c>
      <c r="N50" s="92">
        <f t="shared" si="18"/>
        <v>-220196.44999999998</v>
      </c>
      <c r="O50" s="58">
        <f t="shared" si="12"/>
        <v>1.0091399936580105</v>
      </c>
      <c r="P50" s="58">
        <f t="shared" si="13"/>
        <v>0.45168513669246763</v>
      </c>
      <c r="Q50" s="58">
        <f t="shared" si="14"/>
        <v>0.88495688339432554</v>
      </c>
      <c r="R50" s="58">
        <f t="shared" si="15"/>
        <v>0.64623751791302209</v>
      </c>
      <c r="S50" s="1"/>
      <c r="T50" s="1"/>
      <c r="U50" s="1"/>
      <c r="V50" s="1"/>
      <c r="W50" s="1"/>
      <c r="X50" s="1"/>
      <c r="Y50" s="1"/>
      <c r="Z50" s="1"/>
    </row>
    <row r="51" ht="34.5">
      <c r="A51" s="89"/>
      <c r="B51" s="158"/>
      <c r="C51" s="61" t="s">
        <v>112</v>
      </c>
      <c r="D51" s="159" t="s">
        <v>113</v>
      </c>
      <c r="E51" s="157">
        <v>602.13</v>
      </c>
      <c r="F51" s="160">
        <v>4371.8000000000002</v>
      </c>
      <c r="G51" s="157">
        <v>2975</v>
      </c>
      <c r="H51" s="56">
        <v>467.5</v>
      </c>
      <c r="I51" s="157">
        <v>1938.1400000000001</v>
      </c>
      <c r="J51" s="157">
        <v>185.87</v>
      </c>
      <c r="K51" s="56">
        <f t="shared" si="16"/>
        <v>1336.0100000000002</v>
      </c>
      <c r="L51" s="157">
        <f t="shared" si="9"/>
        <v>-1036.8599999999999</v>
      </c>
      <c r="M51" s="56">
        <f t="shared" si="17"/>
        <v>-2433.6599999999999</v>
      </c>
      <c r="N51" s="157">
        <f t="shared" si="18"/>
        <v>-281.63</v>
      </c>
      <c r="O51" s="59">
        <f t="shared" si="12"/>
        <v>3.2188065700097988</v>
      </c>
      <c r="P51" s="161">
        <f t="shared" si="13"/>
        <v>0.39758288770053479</v>
      </c>
      <c r="Q51" s="67">
        <f t="shared" si="14"/>
        <v>0.65147563025210087</v>
      </c>
      <c r="R51" s="161">
        <f t="shared" si="15"/>
        <v>0.44332769111121278</v>
      </c>
      <c r="S51" s="1"/>
      <c r="T51" s="1"/>
      <c r="U51" s="1"/>
      <c r="V51" s="1"/>
      <c r="W51" s="1"/>
      <c r="X51" s="1"/>
      <c r="Y51" s="1"/>
      <c r="Z51" s="1"/>
    </row>
    <row r="52" s="95" customFormat="1" ht="17.25">
      <c r="A52" s="96"/>
      <c r="B52" s="162"/>
      <c r="C52" s="98"/>
      <c r="D52" s="99" t="s">
        <v>56</v>
      </c>
      <c r="E52" s="100">
        <f>SUM(E47:E51)</f>
        <v>3574247.71</v>
      </c>
      <c r="F52" s="100">
        <f>SUM(F47:F51)</f>
        <v>5596745.2999999998</v>
      </c>
      <c r="G52" s="100">
        <f>SUM(G47:G51)</f>
        <v>4080733.3999999999</v>
      </c>
      <c r="H52" s="100">
        <f>SUM(H47:H51)</f>
        <v>497040.79999999999</v>
      </c>
      <c r="I52" s="100">
        <f>SUM(I47:I51)</f>
        <v>3634832.6499999999</v>
      </c>
      <c r="J52" s="100">
        <f>SUM(J47:J51)</f>
        <v>199654.23999999999</v>
      </c>
      <c r="K52" s="100">
        <f t="shared" si="16"/>
        <v>60584.939999999944</v>
      </c>
      <c r="L52" s="101">
        <f t="shared" si="9"/>
        <v>-445900.75</v>
      </c>
      <c r="M52" s="100">
        <f t="shared" si="17"/>
        <v>-1961912.6499999999</v>
      </c>
      <c r="N52" s="101">
        <f t="shared" si="18"/>
        <v>-297386.56</v>
      </c>
      <c r="O52" s="103">
        <f t="shared" si="12"/>
        <v>1.0169504032500309</v>
      </c>
      <c r="P52" s="116">
        <f t="shared" si="13"/>
        <v>0.40168581734135306</v>
      </c>
      <c r="Q52" s="103">
        <f t="shared" si="14"/>
        <v>0.89073024226478503</v>
      </c>
      <c r="R52" s="103">
        <f t="shared" si="15"/>
        <v>0.64945471969217539</v>
      </c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ht="17.25">
      <c r="A53" s="104">
        <v>991</v>
      </c>
      <c r="B53" s="79" t="s">
        <v>114</v>
      </c>
      <c r="C53" s="144" t="s">
        <v>67</v>
      </c>
      <c r="D53" s="106" t="s">
        <v>115</v>
      </c>
      <c r="E53" s="82">
        <v>46176.959999999999</v>
      </c>
      <c r="F53" s="145">
        <v>66470.800000000003</v>
      </c>
      <c r="G53" s="83">
        <v>48700</v>
      </c>
      <c r="H53" s="82">
        <v>5600</v>
      </c>
      <c r="I53" s="84">
        <v>49074.779999999999</v>
      </c>
      <c r="J53" s="85">
        <v>3859.3500000000004</v>
      </c>
      <c r="K53" s="82">
        <f t="shared" si="16"/>
        <v>2897.8199999999997</v>
      </c>
      <c r="L53" s="82">
        <f t="shared" si="9"/>
        <v>374.77999999999884</v>
      </c>
      <c r="M53" s="83">
        <f t="shared" si="17"/>
        <v>-17396.020000000004</v>
      </c>
      <c r="N53" s="82">
        <f t="shared" si="18"/>
        <v>-1740.6499999999996</v>
      </c>
      <c r="O53" s="88">
        <f t="shared" si="12"/>
        <v>1.0627546724600321</v>
      </c>
      <c r="P53" s="87">
        <f t="shared" si="13"/>
        <v>0.68916964285714288</v>
      </c>
      <c r="Q53" s="107">
        <f t="shared" si="14"/>
        <v>1.0076956878850103</v>
      </c>
      <c r="R53" s="108">
        <f t="shared" si="15"/>
        <v>0.73829079836559808</v>
      </c>
      <c r="S53" s="1"/>
      <c r="T53" s="1"/>
      <c r="U53" s="1"/>
      <c r="V53" s="1"/>
      <c r="W53" s="1"/>
      <c r="X53" s="1"/>
      <c r="Y53" s="1"/>
      <c r="Z53" s="1"/>
    </row>
    <row r="54" ht="17.25">
      <c r="A54" s="109"/>
      <c r="B54" s="90"/>
      <c r="C54" s="61" t="s">
        <v>116</v>
      </c>
      <c r="D54" s="91" t="s">
        <v>117</v>
      </c>
      <c r="E54" s="55">
        <v>6239.6099999999997</v>
      </c>
      <c r="F54" s="55">
        <v>0</v>
      </c>
      <c r="G54" s="55">
        <v>0</v>
      </c>
      <c r="H54" s="56">
        <v>0</v>
      </c>
      <c r="I54" s="55">
        <v>3888.4099999999999</v>
      </c>
      <c r="J54" s="55">
        <v>965.07000000000005</v>
      </c>
      <c r="K54" s="56">
        <f t="shared" si="16"/>
        <v>-2351.1999999999998</v>
      </c>
      <c r="L54" s="55">
        <f t="shared" si="9"/>
        <v>3888.4099999999999</v>
      </c>
      <c r="M54" s="55">
        <f t="shared" si="17"/>
        <v>3888.4099999999999</v>
      </c>
      <c r="N54" s="56">
        <f t="shared" si="18"/>
        <v>965.07000000000005</v>
      </c>
      <c r="O54" s="58">
        <f t="shared" si="12"/>
        <v>0.62318157705369404</v>
      </c>
      <c r="P54" s="59" t="str">
        <f t="shared" si="13"/>
        <v/>
      </c>
      <c r="Q54" s="58" t="str">
        <f t="shared" si="14"/>
        <v/>
      </c>
      <c r="R54" s="111" t="str">
        <f t="shared" si="15"/>
        <v/>
      </c>
      <c r="S54" s="1"/>
      <c r="T54" s="1"/>
      <c r="U54" s="1"/>
      <c r="V54" s="1"/>
      <c r="W54" s="1"/>
      <c r="X54" s="1"/>
      <c r="Y54" s="1"/>
      <c r="Z54" s="1"/>
    </row>
    <row r="55" s="95" customFormat="1" ht="17.25">
      <c r="A55" s="163"/>
      <c r="B55" s="97"/>
      <c r="C55" s="113"/>
      <c r="D55" s="114" t="s">
        <v>56</v>
      </c>
      <c r="E55" s="100">
        <f>SUM(E53:E54)</f>
        <v>52416.57</v>
      </c>
      <c r="F55" s="100">
        <f>SUM(F53:F54)</f>
        <v>66470.800000000003</v>
      </c>
      <c r="G55" s="101">
        <f>SUM(G53:G54)</f>
        <v>48700</v>
      </c>
      <c r="H55" s="100">
        <f>SUM(H53:H54)</f>
        <v>5600</v>
      </c>
      <c r="I55" s="115">
        <f>SUM(I53:I54)</f>
        <v>52963.190000000002</v>
      </c>
      <c r="J55" s="142">
        <f>SUM(J53:J54)</f>
        <v>4824.4200000000001</v>
      </c>
      <c r="K55" s="100">
        <f t="shared" si="16"/>
        <v>546.62000000000262</v>
      </c>
      <c r="L55" s="101">
        <f t="shared" si="9"/>
        <v>4263.1900000000023</v>
      </c>
      <c r="M55" s="100">
        <f t="shared" si="17"/>
        <v>-13507.610000000001</v>
      </c>
      <c r="N55" s="100">
        <f t="shared" si="18"/>
        <v>-775.57999999999993</v>
      </c>
      <c r="O55" s="116">
        <f t="shared" si="12"/>
        <v>1.0104283817121189</v>
      </c>
      <c r="P55" s="103">
        <f t="shared" si="13"/>
        <v>0.86150357142857148</v>
      </c>
      <c r="Q55" s="117">
        <f t="shared" si="14"/>
        <v>1.0875398357289527</v>
      </c>
      <c r="R55" s="118">
        <f t="shared" si="15"/>
        <v>0.79678881554005665</v>
      </c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</row>
    <row r="56" ht="17.25">
      <c r="A56" s="78" t="s">
        <v>118</v>
      </c>
      <c r="B56" s="79" t="s">
        <v>119</v>
      </c>
      <c r="C56" s="120" t="s">
        <v>120</v>
      </c>
      <c r="D56" s="121" t="s">
        <v>121</v>
      </c>
      <c r="E56" s="82">
        <v>22262.25</v>
      </c>
      <c r="F56" s="145">
        <v>51086</v>
      </c>
      <c r="G56" s="82">
        <v>39755</v>
      </c>
      <c r="H56" s="83">
        <v>157.80000000000001</v>
      </c>
      <c r="I56" s="82">
        <v>49474.940000000002</v>
      </c>
      <c r="J56" s="82">
        <v>-29.68</v>
      </c>
      <c r="K56" s="82">
        <f t="shared" si="16"/>
        <v>27212.690000000002</v>
      </c>
      <c r="L56" s="82">
        <f t="shared" si="9"/>
        <v>9719.9400000000023</v>
      </c>
      <c r="M56" s="83">
        <f t="shared" si="17"/>
        <v>-1611.0599999999977</v>
      </c>
      <c r="N56" s="82">
        <f t="shared" si="18"/>
        <v>-187.48000000000002</v>
      </c>
      <c r="O56" s="164">
        <f t="shared" si="12"/>
        <v>2.2223692573751532</v>
      </c>
      <c r="P56" s="165">
        <f t="shared" si="13"/>
        <v>-0.18808618504435992</v>
      </c>
      <c r="Q56" s="164">
        <f t="shared" si="14"/>
        <v>1.2444960382341845</v>
      </c>
      <c r="R56" s="108">
        <f t="shared" si="15"/>
        <v>0.96846376698116909</v>
      </c>
      <c r="S56" s="1"/>
      <c r="T56" s="1"/>
      <c r="U56" s="1"/>
      <c r="V56" s="1"/>
      <c r="W56" s="1"/>
      <c r="X56" s="1"/>
      <c r="Y56" s="1"/>
      <c r="Z56" s="1"/>
    </row>
    <row r="57" ht="17.25">
      <c r="A57" s="89"/>
      <c r="B57" s="90"/>
      <c r="C57" s="53" t="s">
        <v>122</v>
      </c>
      <c r="D57" s="147" t="s">
        <v>123</v>
      </c>
      <c r="E57" s="55">
        <v>43328.980000000003</v>
      </c>
      <c r="F57" s="123">
        <v>50550.300000000003</v>
      </c>
      <c r="G57" s="56">
        <v>19700</v>
      </c>
      <c r="H57" s="55">
        <v>4200</v>
      </c>
      <c r="I57" s="94">
        <v>77712.789999999994</v>
      </c>
      <c r="J57" s="55">
        <v>4875.9300000000003</v>
      </c>
      <c r="K57" s="55">
        <f t="shared" si="16"/>
        <v>34383.80999999999</v>
      </c>
      <c r="L57" s="55">
        <f t="shared" si="9"/>
        <v>58012.789999999994</v>
      </c>
      <c r="M57" s="55">
        <f t="shared" si="17"/>
        <v>27162.489999999991</v>
      </c>
      <c r="N57" s="56">
        <f t="shared" si="18"/>
        <v>675.93000000000029</v>
      </c>
      <c r="O57" s="166">
        <f t="shared" si="12"/>
        <v>1.7935522599424216</v>
      </c>
      <c r="P57" s="166">
        <f t="shared" si="13"/>
        <v>1.1609357142857144</v>
      </c>
      <c r="Q57" s="167">
        <f t="shared" si="14"/>
        <v>3.9448116751269033</v>
      </c>
      <c r="R57" s="111">
        <f t="shared" si="15"/>
        <v>1.5373358812905165</v>
      </c>
      <c r="S57" s="1"/>
      <c r="T57" s="1"/>
      <c r="U57" s="1"/>
      <c r="V57" s="1"/>
      <c r="W57" s="1"/>
      <c r="X57" s="1"/>
      <c r="Y57" s="1"/>
      <c r="Z57" s="1"/>
    </row>
    <row r="58" s="95" customFormat="1" ht="17.25">
      <c r="A58" s="96"/>
      <c r="B58" s="97"/>
      <c r="C58" s="98"/>
      <c r="D58" s="99" t="s">
        <v>56</v>
      </c>
      <c r="E58" s="100">
        <f>SUM(E56:E57)</f>
        <v>65591.23000000001</v>
      </c>
      <c r="F58" s="100">
        <f>SUM(F56:F57)</f>
        <v>101636.3</v>
      </c>
      <c r="G58" s="100">
        <f>SUM(G56:G57)</f>
        <v>59455</v>
      </c>
      <c r="H58" s="101">
        <f>SUM(H56:H57)</f>
        <v>4357.8000000000002</v>
      </c>
      <c r="I58" s="100">
        <f>SUM(I56:I57)</f>
        <v>127187.73</v>
      </c>
      <c r="J58" s="100">
        <f>SUM(J56:J57)</f>
        <v>4846.25</v>
      </c>
      <c r="K58" s="100">
        <f t="shared" si="16"/>
        <v>61596.499999999985</v>
      </c>
      <c r="L58" s="101">
        <f t="shared" si="9"/>
        <v>67732.729999999996</v>
      </c>
      <c r="M58" s="100">
        <f t="shared" si="17"/>
        <v>25551.429999999993</v>
      </c>
      <c r="N58" s="100">
        <f t="shared" si="18"/>
        <v>488.44999999999982</v>
      </c>
      <c r="O58" s="116">
        <f t="shared" si="12"/>
        <v>1.9390965834914207</v>
      </c>
      <c r="P58" s="103">
        <f t="shared" si="13"/>
        <v>1.1120863738583688</v>
      </c>
      <c r="Q58" s="103">
        <f t="shared" si="14"/>
        <v>2.1392268101925827</v>
      </c>
      <c r="R58" s="118">
        <f t="shared" si="15"/>
        <v>1.2514006314673005</v>
      </c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ht="17.25">
      <c r="A59" s="168"/>
      <c r="B59" s="143" t="s">
        <v>124</v>
      </c>
      <c r="C59" s="169" t="s">
        <v>103</v>
      </c>
      <c r="D59" s="156" t="s">
        <v>104</v>
      </c>
      <c r="E59" s="82">
        <v>245.69999999999999</v>
      </c>
      <c r="F59" s="82">
        <v>30.699999999999999</v>
      </c>
      <c r="G59" s="83">
        <v>30.699999999999999</v>
      </c>
      <c r="H59" s="82">
        <v>0</v>
      </c>
      <c r="I59" s="84">
        <v>2760.4199999999996</v>
      </c>
      <c r="J59" s="82">
        <v>19.780000000000001</v>
      </c>
      <c r="K59" s="82">
        <f t="shared" si="16"/>
        <v>2514.7199999999998</v>
      </c>
      <c r="L59" s="82">
        <f t="shared" si="9"/>
        <v>2729.7199999999998</v>
      </c>
      <c r="M59" s="83">
        <f t="shared" si="17"/>
        <v>2729.7199999999998</v>
      </c>
      <c r="N59" s="82">
        <f t="shared" si="18"/>
        <v>19.780000000000001</v>
      </c>
      <c r="O59" s="87">
        <f t="shared" si="12"/>
        <v>11.234920634920634</v>
      </c>
      <c r="P59" s="88" t="str">
        <f t="shared" si="13"/>
        <v/>
      </c>
      <c r="Q59" s="87">
        <f t="shared" si="14"/>
        <v>89.915960912052114</v>
      </c>
      <c r="R59" s="108">
        <f t="shared" si="15"/>
        <v>89.915960912052114</v>
      </c>
      <c r="S59" s="1"/>
      <c r="T59" s="1"/>
      <c r="U59" s="1"/>
      <c r="V59" s="1"/>
      <c r="W59" s="1"/>
      <c r="X59" s="1"/>
      <c r="Y59" s="1"/>
      <c r="Z59" s="1"/>
    </row>
    <row r="60" ht="17.25">
      <c r="A60" s="109"/>
      <c r="B60" s="146"/>
      <c r="C60" s="61" t="s">
        <v>88</v>
      </c>
      <c r="D60" s="91" t="s">
        <v>125</v>
      </c>
      <c r="E60" s="92">
        <v>682.93000000000006</v>
      </c>
      <c r="F60" s="92">
        <v>26</v>
      </c>
      <c r="G60" s="92">
        <v>26</v>
      </c>
      <c r="H60" s="92">
        <v>0</v>
      </c>
      <c r="I60" s="92">
        <v>1692.3800000000001</v>
      </c>
      <c r="J60" s="92">
        <v>0</v>
      </c>
      <c r="K60" s="55">
        <f t="shared" si="16"/>
        <v>1009.45</v>
      </c>
      <c r="L60" s="55">
        <f t="shared" si="9"/>
        <v>1666.3800000000001</v>
      </c>
      <c r="M60" s="55">
        <f t="shared" si="17"/>
        <v>1666.3800000000001</v>
      </c>
      <c r="N60" s="56">
        <f t="shared" si="18"/>
        <v>0</v>
      </c>
      <c r="O60" s="58">
        <f t="shared" si="12"/>
        <v>2.4781163516026532</v>
      </c>
      <c r="P60" s="58" t="str">
        <f t="shared" si="13"/>
        <v/>
      </c>
      <c r="Q60" s="67">
        <f t="shared" si="14"/>
        <v>65.091538461538462</v>
      </c>
      <c r="R60" s="170">
        <f t="shared" si="15"/>
        <v>65.091538461538462</v>
      </c>
      <c r="S60" s="1"/>
      <c r="T60" s="1"/>
      <c r="U60" s="1"/>
      <c r="V60" s="1"/>
      <c r="W60" s="1"/>
      <c r="X60" s="1"/>
      <c r="Y60" s="1"/>
      <c r="Z60" s="1"/>
    </row>
    <row r="61" ht="17.25">
      <c r="A61" s="109"/>
      <c r="B61" s="146"/>
      <c r="C61" s="53" t="s">
        <v>52</v>
      </c>
      <c r="D61" s="93" t="s">
        <v>53</v>
      </c>
      <c r="E61" s="55">
        <v>352.19999999999999</v>
      </c>
      <c r="F61" s="55">
        <v>371</v>
      </c>
      <c r="G61" s="55">
        <v>371</v>
      </c>
      <c r="H61" s="55">
        <v>0</v>
      </c>
      <c r="I61" s="55">
        <v>0</v>
      </c>
      <c r="J61" s="55">
        <v>0</v>
      </c>
      <c r="K61" s="55">
        <f t="shared" si="16"/>
        <v>-352.19999999999999</v>
      </c>
      <c r="L61" s="55">
        <f t="shared" si="9"/>
        <v>-371</v>
      </c>
      <c r="M61" s="56">
        <f t="shared" si="17"/>
        <v>-371</v>
      </c>
      <c r="N61" s="55">
        <f t="shared" si="18"/>
        <v>0</v>
      </c>
      <c r="O61" s="59">
        <f t="shared" si="12"/>
        <v>0</v>
      </c>
      <c r="P61" s="58" t="str">
        <f t="shared" si="13"/>
        <v/>
      </c>
      <c r="Q61" s="58">
        <f t="shared" si="14"/>
        <v>0</v>
      </c>
      <c r="R61" s="111">
        <f t="shared" si="15"/>
        <v>0</v>
      </c>
      <c r="S61" s="1"/>
      <c r="T61" s="1"/>
      <c r="U61" s="1"/>
      <c r="V61" s="1"/>
      <c r="W61" s="1"/>
      <c r="X61" s="1"/>
      <c r="Y61" s="1"/>
      <c r="Z61" s="1"/>
    </row>
    <row r="62" ht="34.5">
      <c r="A62" s="109"/>
      <c r="B62" s="146"/>
      <c r="C62" s="61" t="s">
        <v>126</v>
      </c>
      <c r="D62" s="91" t="s">
        <v>127</v>
      </c>
      <c r="E62" s="55">
        <v>64241.870000000003</v>
      </c>
      <c r="F62" s="55">
        <v>55221.100000001301</v>
      </c>
      <c r="G62" s="55">
        <v>45165.199999999997</v>
      </c>
      <c r="H62" s="55">
        <v>2993.6999999999998</v>
      </c>
      <c r="I62" s="55">
        <v>60546.270000000222</v>
      </c>
      <c r="J62" s="55">
        <v>3879.2899999999909</v>
      </c>
      <c r="K62" s="55">
        <f t="shared" si="16"/>
        <v>-3695.5999999997803</v>
      </c>
      <c r="L62" s="55">
        <f t="shared" si="9"/>
        <v>15381.070000000225</v>
      </c>
      <c r="M62" s="55">
        <f t="shared" si="17"/>
        <v>5325.1699999989214</v>
      </c>
      <c r="N62" s="56">
        <f t="shared" si="18"/>
        <v>885.58999999999105</v>
      </c>
      <c r="O62" s="58">
        <f t="shared" si="12"/>
        <v>0.9424736546429956</v>
      </c>
      <c r="P62" s="59">
        <f t="shared" si="13"/>
        <v>1.2958178842235331</v>
      </c>
      <c r="Q62" s="58">
        <f t="shared" si="14"/>
        <v>1.3405513536970992</v>
      </c>
      <c r="R62" s="111">
        <f t="shared" si="15"/>
        <v>1.0964336096165921</v>
      </c>
      <c r="S62" s="1"/>
      <c r="T62" s="1"/>
      <c r="U62" s="1"/>
      <c r="V62" s="1"/>
      <c r="W62" s="1"/>
      <c r="X62" s="1"/>
      <c r="Y62" s="1"/>
      <c r="Z62" s="1"/>
    </row>
    <row r="63" ht="17.25">
      <c r="A63" s="109"/>
      <c r="B63" s="146"/>
      <c r="C63" s="53" t="s">
        <v>54</v>
      </c>
      <c r="D63" s="93" t="s">
        <v>55</v>
      </c>
      <c r="E63" s="55">
        <v>99884.279999999999</v>
      </c>
      <c r="F63" s="55">
        <v>213281.60000000001</v>
      </c>
      <c r="G63" s="55">
        <v>130459.8</v>
      </c>
      <c r="H63" s="55">
        <v>29633.200000000001</v>
      </c>
      <c r="I63" s="55">
        <v>138793.66000000003</v>
      </c>
      <c r="J63" s="55">
        <v>12075.700000000001</v>
      </c>
      <c r="K63" s="55">
        <f t="shared" si="16"/>
        <v>38909.380000000034</v>
      </c>
      <c r="L63" s="55">
        <f t="shared" si="9"/>
        <v>8333.8600000000297</v>
      </c>
      <c r="M63" s="56">
        <f t="shared" si="17"/>
        <v>-74487.939999999973</v>
      </c>
      <c r="N63" s="55">
        <f t="shared" si="18"/>
        <v>-17557.5</v>
      </c>
      <c r="O63" s="59">
        <f t="shared" si="12"/>
        <v>1.3895445809891209</v>
      </c>
      <c r="P63" s="58">
        <f t="shared" si="13"/>
        <v>0.40750577055464821</v>
      </c>
      <c r="Q63" s="67">
        <f t="shared" si="14"/>
        <v>1.063880674353326</v>
      </c>
      <c r="R63" s="111">
        <f t="shared" si="15"/>
        <v>0.65075308887405214</v>
      </c>
      <c r="S63" s="1"/>
      <c r="T63" s="1"/>
      <c r="U63" s="1"/>
      <c r="V63" s="1"/>
      <c r="W63" s="1"/>
      <c r="X63" s="1"/>
      <c r="Y63" s="1"/>
      <c r="Z63" s="1"/>
    </row>
    <row r="64" ht="17.25">
      <c r="A64" s="109"/>
      <c r="B64" s="146"/>
      <c r="C64" s="61" t="s">
        <v>128</v>
      </c>
      <c r="D64" s="91" t="s">
        <v>129</v>
      </c>
      <c r="E64" s="55">
        <v>458.13</v>
      </c>
      <c r="F64" s="55">
        <v>0</v>
      </c>
      <c r="G64" s="55">
        <v>0</v>
      </c>
      <c r="H64" s="56">
        <v>0</v>
      </c>
      <c r="I64" s="55">
        <v>1224.6900000000001</v>
      </c>
      <c r="J64" s="55">
        <v>822.62</v>
      </c>
      <c r="K64" s="55">
        <f t="shared" si="16"/>
        <v>766.56000000000006</v>
      </c>
      <c r="L64" s="56">
        <f t="shared" si="9"/>
        <v>1224.6900000000001</v>
      </c>
      <c r="M64" s="55">
        <f t="shared" si="17"/>
        <v>1224.6900000000001</v>
      </c>
      <c r="N64" s="56">
        <f t="shared" si="18"/>
        <v>822.62</v>
      </c>
      <c r="O64" s="58">
        <f t="shared" si="12"/>
        <v>2.6732368541680311</v>
      </c>
      <c r="P64" s="59" t="str">
        <f t="shared" si="13"/>
        <v/>
      </c>
      <c r="Q64" s="58" t="str">
        <f t="shared" si="14"/>
        <v/>
      </c>
      <c r="R64" s="111" t="str">
        <f t="shared" si="15"/>
        <v/>
      </c>
      <c r="S64" s="1"/>
      <c r="T64" s="1"/>
      <c r="U64" s="1"/>
      <c r="V64" s="1"/>
      <c r="W64" s="1"/>
      <c r="X64" s="1"/>
      <c r="Y64" s="1"/>
      <c r="Z64" s="1"/>
    </row>
    <row r="65" ht="17.25">
      <c r="A65" s="109"/>
      <c r="B65" s="146"/>
      <c r="C65" s="53" t="s">
        <v>130</v>
      </c>
      <c r="D65" s="93" t="s">
        <v>131</v>
      </c>
      <c r="E65" s="55">
        <v>4964.2499999999991</v>
      </c>
      <c r="F65" s="55">
        <v>38614.970000000001</v>
      </c>
      <c r="G65" s="55">
        <v>38614.970000000001</v>
      </c>
      <c r="H65" s="55">
        <v>0</v>
      </c>
      <c r="I65" s="55">
        <v>40487.270000000004</v>
      </c>
      <c r="J65" s="55">
        <v>42.369999999999997</v>
      </c>
      <c r="K65" s="56">
        <f t="shared" si="16"/>
        <v>35523.020000000004</v>
      </c>
      <c r="L65" s="55">
        <f t="shared" si="9"/>
        <v>1872.3000000000029</v>
      </c>
      <c r="M65" s="56">
        <f t="shared" si="17"/>
        <v>1872.3000000000029</v>
      </c>
      <c r="N65" s="55">
        <f t="shared" si="18"/>
        <v>42.369999999999997</v>
      </c>
      <c r="O65" s="59">
        <f t="shared" si="12"/>
        <v>8.1557677393362571</v>
      </c>
      <c r="P65" s="58" t="str">
        <f t="shared" si="13"/>
        <v/>
      </c>
      <c r="Q65" s="67">
        <f t="shared" si="14"/>
        <v>1.0484863771744481</v>
      </c>
      <c r="R65" s="111">
        <f t="shared" si="15"/>
        <v>1.0484863771744481</v>
      </c>
      <c r="S65" s="1"/>
      <c r="T65" s="1"/>
      <c r="U65" s="1"/>
      <c r="V65" s="1"/>
      <c r="W65" s="1"/>
      <c r="X65" s="1"/>
      <c r="Y65" s="1"/>
      <c r="Z65" s="1"/>
    </row>
    <row r="66" ht="22.5">
      <c r="A66" s="109"/>
      <c r="B66" s="146"/>
      <c r="C66" s="61" t="s">
        <v>132</v>
      </c>
      <c r="D66" s="91" t="s">
        <v>133</v>
      </c>
      <c r="E66" s="55">
        <v>596.57000000000005</v>
      </c>
      <c r="F66" s="55">
        <v>0</v>
      </c>
      <c r="G66" s="55">
        <v>0</v>
      </c>
      <c r="H66" s="56">
        <v>0</v>
      </c>
      <c r="I66" s="55">
        <v>5852.1199999999999</v>
      </c>
      <c r="J66" s="55">
        <v>0</v>
      </c>
      <c r="K66" s="55">
        <f t="shared" si="16"/>
        <v>5255.5500000000002</v>
      </c>
      <c r="L66" s="56">
        <f t="shared" si="9"/>
        <v>5852.1199999999999</v>
      </c>
      <c r="M66" s="55">
        <f t="shared" si="17"/>
        <v>5852.1199999999999</v>
      </c>
      <c r="N66" s="56">
        <f t="shared" si="18"/>
        <v>0</v>
      </c>
      <c r="O66" s="58">
        <f t="shared" si="12"/>
        <v>9.8096116130546278</v>
      </c>
      <c r="P66" s="59" t="str">
        <f t="shared" si="13"/>
        <v/>
      </c>
      <c r="Q66" s="58" t="str">
        <f t="shared" si="14"/>
        <v/>
      </c>
      <c r="R66" s="111" t="str">
        <f t="shared" si="15"/>
        <v/>
      </c>
      <c r="S66" s="1"/>
      <c r="T66" s="1"/>
      <c r="U66" s="1"/>
      <c r="V66" s="1"/>
      <c r="W66" s="1"/>
      <c r="X66" s="1"/>
      <c r="Y66" s="1"/>
      <c r="Z66" s="1"/>
    </row>
    <row r="67" s="95" customFormat="1">
      <c r="A67" s="163"/>
      <c r="B67" s="171"/>
      <c r="C67" s="113"/>
      <c r="D67" s="114" t="s">
        <v>56</v>
      </c>
      <c r="E67" s="100">
        <f>SUM(E59:E66)</f>
        <v>171425.93000000002</v>
      </c>
      <c r="F67" s="100">
        <f>SUM(F59:F66)</f>
        <v>307545.37000000128</v>
      </c>
      <c r="G67" s="101">
        <f>SUM(G59:G66)</f>
        <v>214667.67000000001</v>
      </c>
      <c r="H67" s="100">
        <f>SUM(H59:H66)</f>
        <v>32626.900000000001</v>
      </c>
      <c r="I67" s="115">
        <f>SUM(I59:I66)</f>
        <v>251356.81000000029</v>
      </c>
      <c r="J67" s="142">
        <f>SUM(J59:J66)</f>
        <v>16839.759999999991</v>
      </c>
      <c r="K67" s="101">
        <f t="shared" si="16"/>
        <v>79930.880000000267</v>
      </c>
      <c r="L67" s="100">
        <f t="shared" si="9"/>
        <v>36689.140000000276</v>
      </c>
      <c r="M67" s="101">
        <f t="shared" si="17"/>
        <v>-56188.560000000987</v>
      </c>
      <c r="N67" s="100">
        <f t="shared" si="18"/>
        <v>-15787.14000000001</v>
      </c>
      <c r="O67" s="116">
        <f t="shared" si="12"/>
        <v>1.4662706511202841</v>
      </c>
      <c r="P67" s="103">
        <f t="shared" si="13"/>
        <v>0.51613116784003354</v>
      </c>
      <c r="Q67" s="117">
        <f t="shared" si="14"/>
        <v>1.1709113440323839</v>
      </c>
      <c r="R67" s="118">
        <f t="shared" si="15"/>
        <v>0.81729993203929308</v>
      </c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="41" customFormat="1" ht="20.25" customHeight="1">
      <c r="A68" s="172"/>
      <c r="B68" s="173" t="s">
        <v>134</v>
      </c>
      <c r="C68" s="174"/>
      <c r="D68" s="175"/>
      <c r="E68" s="176">
        <f>E5+E17</f>
        <v>19614163.18970149</v>
      </c>
      <c r="F68" s="177">
        <f>F5+F17</f>
        <v>35893709.970000006</v>
      </c>
      <c r="G68" s="176">
        <f>G5+G17</f>
        <v>23627983.969999999</v>
      </c>
      <c r="H68" s="177">
        <f>H5+H17</f>
        <v>2707364.7000000002</v>
      </c>
      <c r="I68" s="176">
        <f>I5+I17</f>
        <v>21408479.059999999</v>
      </c>
      <c r="J68" s="176">
        <f>J5+J17</f>
        <v>1030273.1599999999</v>
      </c>
      <c r="K68" s="176">
        <f t="shared" si="16"/>
        <v>1794315.8702985086</v>
      </c>
      <c r="L68" s="177">
        <f t="shared" si="9"/>
        <v>-2219504.9100000001</v>
      </c>
      <c r="M68" s="176">
        <f t="shared" si="17"/>
        <v>-14485230.910000008</v>
      </c>
      <c r="N68" s="177">
        <f t="shared" si="18"/>
        <v>-1677091.5400000003</v>
      </c>
      <c r="O68" s="178">
        <f t="shared" si="12"/>
        <v>1.0914806231060943</v>
      </c>
      <c r="P68" s="179">
        <f t="shared" si="13"/>
        <v>0.38054465288699368</v>
      </c>
      <c r="Q68" s="178">
        <f t="shared" si="14"/>
        <v>0.90606456679426972</v>
      </c>
      <c r="R68" s="178">
        <f t="shared" si="15"/>
        <v>0.59644096633903887</v>
      </c>
      <c r="S68" s="41"/>
      <c r="T68" s="41"/>
      <c r="U68" s="41"/>
      <c r="V68" s="41"/>
      <c r="W68" s="41"/>
      <c r="X68" s="41"/>
      <c r="Y68" s="41"/>
      <c r="Z68" s="41"/>
    </row>
    <row r="69" s="41" customFormat="1" ht="18.75" customHeight="1">
      <c r="A69" s="180"/>
      <c r="B69" s="181" t="s">
        <v>135</v>
      </c>
      <c r="C69" s="182"/>
      <c r="D69" s="183"/>
      <c r="E69" s="184">
        <f>SUM(E70:E78)</f>
        <v>17627847.660000004</v>
      </c>
      <c r="F69" s="184">
        <f>SUM(F70:F78)</f>
        <v>27666451.879999999</v>
      </c>
      <c r="G69" s="75">
        <f>SUM(G70:G78)</f>
        <v>17537314.169999998</v>
      </c>
      <c r="H69" s="184">
        <f>SUM(H70:H78)</f>
        <v>1538823.46</v>
      </c>
      <c r="I69" s="185">
        <f>SUM(I70:I78)</f>
        <v>17502900.489999998</v>
      </c>
      <c r="J69" s="186">
        <f>SUM(J70:J78)</f>
        <v>1506701.0100000002</v>
      </c>
      <c r="K69" s="75">
        <f t="shared" si="16"/>
        <v>-124947.17000000551</v>
      </c>
      <c r="L69" s="184">
        <f t="shared" si="9"/>
        <v>-34413.679999999702</v>
      </c>
      <c r="M69" s="75">
        <f t="shared" si="17"/>
        <v>-10163551.390000001</v>
      </c>
      <c r="N69" s="184">
        <f t="shared" si="18"/>
        <v>-32122.449999999721</v>
      </c>
      <c r="O69" s="48">
        <f t="shared" si="12"/>
        <v>0.99291194407791894</v>
      </c>
      <c r="P69" s="187">
        <f t="shared" si="13"/>
        <v>0.97912531824800764</v>
      </c>
      <c r="Q69" s="50">
        <f t="shared" si="14"/>
        <v>0.99803768811652649</v>
      </c>
      <c r="R69" s="187">
        <f t="shared" si="15"/>
        <v>0.63263986888946888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ht="22.5">
      <c r="A70" s="188"/>
      <c r="B70" s="189"/>
      <c r="C70" s="61" t="s">
        <v>136</v>
      </c>
      <c r="D70" s="190" t="s">
        <v>137</v>
      </c>
      <c r="E70" s="55">
        <v>289250.79999999999</v>
      </c>
      <c r="F70" s="55">
        <v>449533.20000000001</v>
      </c>
      <c r="G70" s="55">
        <v>374431.40000000002</v>
      </c>
      <c r="H70" s="56">
        <v>0</v>
      </c>
      <c r="I70" s="55">
        <v>418867.5</v>
      </c>
      <c r="J70" s="55">
        <v>0</v>
      </c>
      <c r="K70" s="55">
        <f t="shared" si="16"/>
        <v>129616.70000000001</v>
      </c>
      <c r="L70" s="56">
        <f t="shared" si="9"/>
        <v>44436.099999999977</v>
      </c>
      <c r="M70" s="55">
        <f t="shared" si="17"/>
        <v>-30665.700000000012</v>
      </c>
      <c r="N70" s="56">
        <f t="shared" si="18"/>
        <v>0</v>
      </c>
      <c r="O70" s="58">
        <f t="shared" si="12"/>
        <v>1.4481118116181528</v>
      </c>
      <c r="P70" s="59" t="str">
        <f t="shared" si="13"/>
        <v/>
      </c>
      <c r="Q70" s="58">
        <f t="shared" si="14"/>
        <v>1.1186762114502149</v>
      </c>
      <c r="R70" s="58">
        <f t="shared" si="15"/>
        <v>0.93178323647730577</v>
      </c>
      <c r="S70" s="1"/>
      <c r="T70" s="1"/>
      <c r="U70" s="1"/>
      <c r="V70" s="1"/>
      <c r="W70" s="1"/>
      <c r="X70" s="1"/>
      <c r="Y70" s="1"/>
      <c r="Z70" s="1"/>
    </row>
    <row r="71" ht="18" customHeight="1">
      <c r="A71" s="191"/>
      <c r="B71" s="192"/>
      <c r="C71" s="53" t="s">
        <v>138</v>
      </c>
      <c r="D71" s="193" t="s">
        <v>139</v>
      </c>
      <c r="E71" s="55">
        <v>3744412.1899999999</v>
      </c>
      <c r="F71" s="55">
        <v>7494093.0800000001</v>
      </c>
      <c r="G71" s="56">
        <v>2955473.9499999997</v>
      </c>
      <c r="H71" s="55">
        <v>456443.28000000003</v>
      </c>
      <c r="I71" s="55">
        <v>2955473.9499999997</v>
      </c>
      <c r="J71" s="55">
        <v>456443.28000000003</v>
      </c>
      <c r="K71" s="56">
        <f t="shared" si="16"/>
        <v>-788938.24000000022</v>
      </c>
      <c r="L71" s="55">
        <f t="shared" si="9"/>
        <v>0</v>
      </c>
      <c r="M71" s="56">
        <f t="shared" si="17"/>
        <v>-4538619.1300000008</v>
      </c>
      <c r="N71" s="55">
        <f t="shared" si="18"/>
        <v>0</v>
      </c>
      <c r="O71" s="59">
        <f t="shared" si="12"/>
        <v>0.78930251265953699</v>
      </c>
      <c r="P71" s="58">
        <f t="shared" si="13"/>
        <v>1</v>
      </c>
      <c r="Q71" s="67">
        <f t="shared" si="14"/>
        <v>1</v>
      </c>
      <c r="R71" s="58">
        <f t="shared" si="15"/>
        <v>0.39437379792992905</v>
      </c>
      <c r="S71" s="1"/>
      <c r="T71" s="1"/>
      <c r="U71" s="1"/>
      <c r="V71" s="1"/>
      <c r="W71" s="1"/>
      <c r="X71" s="1"/>
      <c r="Y71" s="1"/>
      <c r="Z71" s="1"/>
    </row>
    <row r="72" ht="16.5" customHeight="1">
      <c r="A72" s="191"/>
      <c r="B72" s="192"/>
      <c r="C72" s="61" t="s">
        <v>140</v>
      </c>
      <c r="D72" s="190" t="s">
        <v>141</v>
      </c>
      <c r="E72" s="55">
        <v>10029274.07</v>
      </c>
      <c r="F72" s="55">
        <v>16467904.35</v>
      </c>
      <c r="G72" s="55">
        <v>11748284.939999999</v>
      </c>
      <c r="H72" s="194">
        <v>1006579.89</v>
      </c>
      <c r="I72" s="55">
        <v>11717686.810000001</v>
      </c>
      <c r="J72" s="55">
        <v>975991.17000000004</v>
      </c>
      <c r="K72" s="55">
        <f t="shared" si="16"/>
        <v>1688412.7400000002</v>
      </c>
      <c r="L72" s="56">
        <f t="shared" si="9"/>
        <v>-30598.129999998957</v>
      </c>
      <c r="M72" s="55">
        <f t="shared" si="17"/>
        <v>-4750217.5399999991</v>
      </c>
      <c r="N72" s="56">
        <f t="shared" si="18"/>
        <v>-30588.719999999972</v>
      </c>
      <c r="O72" s="58">
        <f t="shared" si="12"/>
        <v>1.1683484495702887</v>
      </c>
      <c r="P72" s="59">
        <f t="shared" si="13"/>
        <v>0.96961123473269473</v>
      </c>
      <c r="Q72" s="58">
        <f t="shared" si="14"/>
        <v>0.99739552367377304</v>
      </c>
      <c r="R72" s="58">
        <f t="shared" si="15"/>
        <v>0.7115469315924221</v>
      </c>
      <c r="S72" s="1"/>
      <c r="T72" s="1"/>
      <c r="U72" s="1"/>
      <c r="V72" s="1"/>
      <c r="W72" s="1"/>
      <c r="X72" s="1"/>
      <c r="Y72" s="1"/>
      <c r="Z72" s="1"/>
    </row>
    <row r="73" ht="22.5">
      <c r="A73" s="191"/>
      <c r="B73" s="192"/>
      <c r="C73" s="53" t="s">
        <v>142</v>
      </c>
      <c r="D73" s="195" t="s">
        <v>143</v>
      </c>
      <c r="E73" s="55">
        <v>2680615.1400000001</v>
      </c>
      <c r="F73" s="55">
        <v>3203440.3500000001</v>
      </c>
      <c r="G73" s="55">
        <v>2407642.98</v>
      </c>
      <c r="H73" s="55">
        <v>75800.289999999994</v>
      </c>
      <c r="I73" s="55">
        <v>2404718.3199999998</v>
      </c>
      <c r="J73" s="55">
        <v>75542.289999999994</v>
      </c>
      <c r="K73" s="56">
        <f t="shared" si="16"/>
        <v>-275896.8200000003</v>
      </c>
      <c r="L73" s="55">
        <f t="shared" si="9"/>
        <v>-2924.660000000149</v>
      </c>
      <c r="M73" s="56">
        <f t="shared" si="17"/>
        <v>-798722.03000000026</v>
      </c>
      <c r="N73" s="55">
        <f t="shared" si="18"/>
        <v>-258</v>
      </c>
      <c r="O73" s="59">
        <f t="shared" si="12"/>
        <v>0.8970770492626553</v>
      </c>
      <c r="P73" s="58">
        <f t="shared" si="13"/>
        <v>0.99659631909059976</v>
      </c>
      <c r="Q73" s="67">
        <f t="shared" si="14"/>
        <v>0.9987852600969932</v>
      </c>
      <c r="R73" s="58">
        <f t="shared" si="15"/>
        <v>0.75066742541343079</v>
      </c>
      <c r="S73" s="1"/>
      <c r="T73" s="1"/>
      <c r="U73" s="1"/>
      <c r="V73" s="1"/>
      <c r="W73" s="1"/>
      <c r="X73" s="1"/>
      <c r="Y73" s="1"/>
      <c r="Z73" s="1"/>
    </row>
    <row r="74" ht="33">
      <c r="A74" s="191"/>
      <c r="B74" s="192"/>
      <c r="C74" s="61" t="s">
        <v>144</v>
      </c>
      <c r="D74" s="196" t="s">
        <v>145</v>
      </c>
      <c r="E74" s="55">
        <v>446.22000000000003</v>
      </c>
      <c r="F74" s="55">
        <v>0</v>
      </c>
      <c r="G74" s="55">
        <v>0</v>
      </c>
      <c r="H74" s="56">
        <v>0</v>
      </c>
      <c r="I74" s="55">
        <v>7534.4099999999999</v>
      </c>
      <c r="J74" s="55">
        <v>0</v>
      </c>
      <c r="K74" s="55">
        <f t="shared" si="16"/>
        <v>7088.1899999999996</v>
      </c>
      <c r="L74" s="56">
        <f t="shared" ref="L74:L79" si="19">I74-G74</f>
        <v>7534.4099999999999</v>
      </c>
      <c r="M74" s="55">
        <f t="shared" si="17"/>
        <v>7534.4099999999999</v>
      </c>
      <c r="N74" s="56">
        <f t="shared" si="18"/>
        <v>0</v>
      </c>
      <c r="O74" s="197">
        <f t="shared" ref="O74:O79" si="20">IFERROR(I74/E74,"")</f>
        <v>16.884967056608847</v>
      </c>
      <c r="P74" s="59" t="str">
        <f t="shared" ref="P74:P79" si="21">IFERROR(J74/H74,"")</f>
        <v/>
      </c>
      <c r="Q74" s="58" t="str">
        <f t="shared" ref="Q74:Q79" si="22">IFERROR(I74/G74,"")</f>
        <v/>
      </c>
      <c r="R74" s="58" t="str">
        <f t="shared" ref="R74:R79" si="23">IFERROR(I74/F74,"")</f>
        <v/>
      </c>
      <c r="S74" s="1"/>
      <c r="T74" s="1"/>
      <c r="U74" s="1"/>
      <c r="V74" s="1"/>
      <c r="W74" s="1"/>
      <c r="X74" s="1"/>
      <c r="Y74" s="1"/>
      <c r="Z74" s="1"/>
    </row>
    <row r="75" ht="19.5" customHeight="1">
      <c r="A75" s="191"/>
      <c r="B75" s="192"/>
      <c r="C75" s="53" t="s">
        <v>146</v>
      </c>
      <c r="D75" s="195" t="s">
        <v>147</v>
      </c>
      <c r="E75" s="55">
        <v>931777.56999999995</v>
      </c>
      <c r="F75" s="55">
        <v>44836.290000000001</v>
      </c>
      <c r="G75" s="55">
        <v>44836.290000000001</v>
      </c>
      <c r="H75" s="55">
        <v>0</v>
      </c>
      <c r="I75" s="55">
        <v>44836.290000000001</v>
      </c>
      <c r="J75" s="55">
        <v>0</v>
      </c>
      <c r="K75" s="56">
        <f t="shared" si="16"/>
        <v>-886941.27999999991</v>
      </c>
      <c r="L75" s="55">
        <f t="shared" si="19"/>
        <v>0</v>
      </c>
      <c r="M75" s="56">
        <f t="shared" si="17"/>
        <v>0</v>
      </c>
      <c r="N75" s="55">
        <f t="shared" si="18"/>
        <v>0</v>
      </c>
      <c r="O75" s="59">
        <f t="shared" si="20"/>
        <v>0.048119091340651184</v>
      </c>
      <c r="P75" s="58" t="str">
        <f t="shared" si="21"/>
        <v/>
      </c>
      <c r="Q75" s="67">
        <f t="shared" si="22"/>
        <v>1</v>
      </c>
      <c r="R75" s="58">
        <f t="shared" si="23"/>
        <v>1</v>
      </c>
      <c r="S75" s="1"/>
      <c r="T75" s="1"/>
      <c r="U75" s="1"/>
      <c r="V75" s="1"/>
      <c r="W75" s="1"/>
      <c r="X75" s="1"/>
      <c r="Y75" s="1"/>
      <c r="Z75" s="1"/>
    </row>
    <row r="76" ht="30" customHeight="1">
      <c r="A76" s="198"/>
      <c r="B76" s="192"/>
      <c r="C76" s="61" t="s">
        <v>148</v>
      </c>
      <c r="D76" s="199" t="s">
        <v>149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>
        <v>0</v>
      </c>
      <c r="K76" s="63">
        <f t="shared" si="16"/>
        <v>0</v>
      </c>
      <c r="L76" s="64">
        <f t="shared" si="19"/>
        <v>0</v>
      </c>
      <c r="M76" s="63">
        <f t="shared" si="17"/>
        <v>0</v>
      </c>
      <c r="N76" s="64">
        <f t="shared" si="18"/>
        <v>0</v>
      </c>
      <c r="O76" s="200" t="str">
        <f t="shared" si="20"/>
        <v/>
      </c>
      <c r="P76" s="59" t="str">
        <f t="shared" si="21"/>
        <v/>
      </c>
      <c r="Q76" s="58" t="str">
        <f t="shared" si="22"/>
        <v/>
      </c>
      <c r="R76" s="58" t="str">
        <f t="shared" si="23"/>
        <v/>
      </c>
      <c r="S76" s="1"/>
      <c r="T76" s="1"/>
      <c r="U76" s="1"/>
      <c r="V76" s="1"/>
      <c r="W76" s="1"/>
      <c r="X76" s="1"/>
      <c r="Y76" s="1"/>
      <c r="Z76" s="1"/>
    </row>
    <row r="77" ht="33">
      <c r="A77" s="191"/>
      <c r="B77" s="192"/>
      <c r="C77" s="201" t="s">
        <v>150</v>
      </c>
      <c r="D77" s="202" t="s">
        <v>151</v>
      </c>
      <c r="E77" s="55">
        <v>83501.690000000002</v>
      </c>
      <c r="F77" s="55">
        <v>6644.6099999999997</v>
      </c>
      <c r="G77" s="55">
        <v>6644.6099999999997</v>
      </c>
      <c r="H77" s="55">
        <v>0</v>
      </c>
      <c r="I77" s="55">
        <v>27652.209999999999</v>
      </c>
      <c r="J77" s="55">
        <v>3.4700000000000002</v>
      </c>
      <c r="K77" s="56">
        <f t="shared" si="16"/>
        <v>-55849.480000000003</v>
      </c>
      <c r="L77" s="55">
        <f t="shared" si="19"/>
        <v>21007.599999999999</v>
      </c>
      <c r="M77" s="56">
        <f t="shared" si="17"/>
        <v>21007.599999999999</v>
      </c>
      <c r="N77" s="55">
        <f t="shared" si="18"/>
        <v>3.4700000000000002</v>
      </c>
      <c r="O77" s="59">
        <f t="shared" si="20"/>
        <v>0.33115748914782439</v>
      </c>
      <c r="P77" s="58" t="str">
        <f t="shared" si="21"/>
        <v/>
      </c>
      <c r="Q77" s="67">
        <f t="shared" si="22"/>
        <v>4.1616001541098724</v>
      </c>
      <c r="R77" s="58">
        <f t="shared" si="23"/>
        <v>4.1616001541098724</v>
      </c>
      <c r="S77" s="1"/>
      <c r="T77" s="1"/>
      <c r="U77" s="1"/>
      <c r="V77" s="1"/>
      <c r="W77" s="1"/>
      <c r="X77" s="1"/>
      <c r="Y77" s="1"/>
      <c r="Z77" s="1"/>
    </row>
    <row r="78" ht="18.75" customHeight="1">
      <c r="A78" s="191"/>
      <c r="B78" s="189"/>
      <c r="C78" s="203" t="s">
        <v>152</v>
      </c>
      <c r="D78" s="204" t="s">
        <v>153</v>
      </c>
      <c r="E78" s="55">
        <v>-131430.01999999999</v>
      </c>
      <c r="F78" s="55">
        <v>0</v>
      </c>
      <c r="G78" s="55">
        <v>0</v>
      </c>
      <c r="H78" s="56">
        <v>0</v>
      </c>
      <c r="I78" s="55">
        <v>-73869</v>
      </c>
      <c r="J78" s="55">
        <v>-1279.2</v>
      </c>
      <c r="K78" s="205">
        <f t="shared" si="16"/>
        <v>57561.01999999999</v>
      </c>
      <c r="L78" s="56">
        <f t="shared" si="19"/>
        <v>-73869</v>
      </c>
      <c r="M78" s="205">
        <f t="shared" si="17"/>
        <v>-73869</v>
      </c>
      <c r="N78" s="56">
        <f t="shared" si="18"/>
        <v>-1279.2</v>
      </c>
      <c r="O78" s="206">
        <f t="shared" si="20"/>
        <v>0.56204054446617302</v>
      </c>
      <c r="P78" s="59" t="str">
        <f t="shared" si="21"/>
        <v/>
      </c>
      <c r="Q78" s="206" t="str">
        <f t="shared" si="22"/>
        <v/>
      </c>
      <c r="R78" s="206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s="41" customFormat="1" ht="21.75" customHeight="1">
      <c r="A79" s="207"/>
      <c r="B79" s="173" t="s">
        <v>154</v>
      </c>
      <c r="C79" s="174"/>
      <c r="D79" s="175"/>
      <c r="E79" s="176">
        <f>E68+E69</f>
        <v>37242010.849701494</v>
      </c>
      <c r="F79" s="176">
        <f>F68+F69</f>
        <v>63560161.850000009</v>
      </c>
      <c r="G79" s="176">
        <f>G68+G69</f>
        <v>41165298.140000001</v>
      </c>
      <c r="H79" s="176">
        <f>H68+H69</f>
        <v>4246188.1600000001</v>
      </c>
      <c r="I79" s="176">
        <f>I68+I69</f>
        <v>38911379.549999997</v>
      </c>
      <c r="J79" s="176">
        <f>J68+J69</f>
        <v>2536974.1699999999</v>
      </c>
      <c r="K79" s="176">
        <f t="shared" si="16"/>
        <v>1669368.700298503</v>
      </c>
      <c r="L79" s="176">
        <f t="shared" si="19"/>
        <v>-2253918.5900000036</v>
      </c>
      <c r="M79" s="176">
        <f t="shared" si="17"/>
        <v>-24648782.300000012</v>
      </c>
      <c r="N79" s="176">
        <f t="shared" si="18"/>
        <v>-1709213.9900000002</v>
      </c>
      <c r="O79" s="178">
        <f t="shared" si="20"/>
        <v>1.044824880886148</v>
      </c>
      <c r="P79" s="178">
        <f t="shared" si="21"/>
        <v>0.59747097264761806</v>
      </c>
      <c r="Q79" s="178">
        <f t="shared" si="22"/>
        <v>0.94524712095283259</v>
      </c>
      <c r="R79" s="187">
        <f t="shared" si="23"/>
        <v>0.61219761588760002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>
      <c r="A80" s="208" t="s">
        <v>155</v>
      </c>
      <c r="B80" s="209" t="s">
        <v>156</v>
      </c>
      <c r="C80" s="3"/>
      <c r="D80" s="210"/>
      <c r="E80" s="211"/>
      <c r="F80" s="211"/>
      <c r="G80" s="211"/>
      <c r="H80" s="211"/>
      <c r="I80" s="212"/>
      <c r="J80" s="212"/>
      <c r="K80" s="212"/>
      <c r="L80" s="212"/>
      <c r="M80" s="211"/>
      <c r="N80" s="211"/>
      <c r="O80" s="211"/>
      <c r="S80" s="1"/>
      <c r="T80" s="1"/>
      <c r="U80" s="1"/>
      <c r="V80" s="1"/>
      <c r="W80" s="1"/>
      <c r="X80" s="1"/>
      <c r="Y80" s="1"/>
      <c r="Z80" s="1"/>
    </row>
    <row r="81" ht="12.75">
      <c r="E81" s="4"/>
      <c r="I81" s="5"/>
      <c r="J81" s="5"/>
      <c r="S81" s="1"/>
      <c r="T81" s="1"/>
      <c r="U81" s="1"/>
      <c r="V81" s="1"/>
      <c r="W81" s="1"/>
      <c r="X81" s="1"/>
      <c r="Y81" s="1"/>
      <c r="Z81" s="1"/>
    </row>
    <row r="82" ht="12.75">
      <c r="S82" s="1"/>
      <c r="T82" s="1"/>
      <c r="U82" s="1"/>
      <c r="V82" s="1"/>
      <c r="W82" s="1"/>
      <c r="X82" s="1"/>
      <c r="Y82" s="1"/>
      <c r="Z82" s="1"/>
    </row>
    <row r="83" ht="12.75">
      <c r="S83" s="1"/>
      <c r="T83" s="1"/>
      <c r="U83" s="1"/>
      <c r="V83" s="1"/>
      <c r="W83" s="1"/>
      <c r="X83" s="1"/>
      <c r="Y83" s="1"/>
      <c r="Z83" s="1"/>
    </row>
    <row r="84" ht="12.75">
      <c r="S84" s="1"/>
      <c r="T84" s="1"/>
      <c r="U84" s="1"/>
      <c r="V84" s="1"/>
      <c r="W84" s="1"/>
      <c r="X84" s="1"/>
      <c r="Y84" s="1"/>
      <c r="Z84" s="1"/>
    </row>
    <row r="85" ht="12.75">
      <c r="J85" s="5"/>
      <c r="S85" s="1"/>
      <c r="T85" s="1"/>
      <c r="U85" s="1"/>
      <c r="V85" s="1"/>
      <c r="W85" s="1"/>
      <c r="X85" s="1"/>
      <c r="Y85" s="1"/>
      <c r="Z85" s="1"/>
    </row>
    <row r="86" ht="12.75">
      <c r="J86" s="5"/>
      <c r="S86" s="1"/>
      <c r="T86" s="1"/>
      <c r="U86" s="1"/>
      <c r="V86" s="1"/>
      <c r="W86" s="1"/>
      <c r="X86" s="1"/>
      <c r="Y86" s="1"/>
      <c r="Z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  <c r="Z88" s="1"/>
    </row>
    <row r="89" ht="12.75">
      <c r="S89" s="1"/>
      <c r="T89" s="1"/>
      <c r="U89" s="1"/>
      <c r="V89" s="1"/>
      <c r="W89" s="1"/>
      <c r="X89" s="1"/>
      <c r="Y89" s="1"/>
      <c r="Z89" s="1"/>
    </row>
  </sheetData>
  <autoFilter ref="A4:R80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4"/>
    <mergeCell ref="B22:B24"/>
    <mergeCell ref="A25:A33"/>
    <mergeCell ref="B25:B33"/>
    <mergeCell ref="A34:A46"/>
    <mergeCell ref="B34:B46"/>
    <mergeCell ref="B47:B52"/>
    <mergeCell ref="A48:A52"/>
    <mergeCell ref="A53:A55"/>
    <mergeCell ref="B53:B55"/>
    <mergeCell ref="A56:A58"/>
    <mergeCell ref="B56:B58"/>
    <mergeCell ref="A59:A67"/>
    <mergeCell ref="B59:B67"/>
    <mergeCell ref="B68:D68"/>
    <mergeCell ref="B69:D69"/>
    <mergeCell ref="A70:A78"/>
    <mergeCell ref="B70:B78"/>
    <mergeCell ref="B79:D79"/>
  </mergeCells>
  <printOptions headings="0" gridLines="0"/>
  <pageMargins left="0.16929133858267714" right="0" top="0.51181102362204722" bottom="0.48818897637795278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173</cp:revision>
  <dcterms:created xsi:type="dcterms:W3CDTF">2015-02-26T11:08:47Z</dcterms:created>
  <dcterms:modified xsi:type="dcterms:W3CDTF">2025-09-22T07:33:08Z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