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29.09.2025" sheetId="1" state="visible" r:id="rId1"/>
  </sheets>
  <definedNames>
    <definedName name="_xlnm._FilterDatabase" localSheetId="0" hidden="1">'на 29.09.2025'!$A$4:$R$80</definedName>
    <definedName name="Print_Area" localSheetId="0">'на 29.09.2025'!$A$1:$R$80</definedName>
    <definedName name="Print_Titles" localSheetId="0" hidden="0">'на 29.09.2025'!$3:$4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29.09.2025'!$A$4:$R$80</definedName>
  </definedNames>
  <calcPr/>
</workbook>
</file>

<file path=xl/sharedStrings.xml><?xml version="1.0" encoding="utf-8"?>
<sst xmlns="http://schemas.openxmlformats.org/spreadsheetml/2006/main" count="157" uniqueCount="157">
  <si>
    <t xml:space="preserve">Оперативный анализ  поступления доходов бюджета города Перми в 2025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</si>
  <si>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</si>
  <si>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</si>
  <si>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</si>
  <si>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</si>
  <si>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</si>
  <si>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26.09.2024 (в соп. усл. 2025г)</t>
  </si>
  <si>
    <t xml:space="preserve">ПЛАН на 2025 год </t>
  </si>
  <si>
    <t xml:space="preserve">ФАКТ 2025 года</t>
  </si>
  <si>
    <t>ОТКЛОНЕНИЕ</t>
  </si>
  <si>
    <t xml:space="preserve">%,  факт 2025г./ факт 2024г.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</si>
  <si>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</si>
  <si>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</si>
  <si>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</si>
  <si>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2025 год </t>
  </si>
  <si>
    <t xml:space="preserve">январь - сентябрь</t>
  </si>
  <si>
    <t>сентябрь</t>
  </si>
  <si>
    <t xml:space="preserve">с нач. года на 29.09.2025 (по 26.09.2025 вкл.) </t>
  </si>
  <si>
    <t xml:space="preserve">факта 2025 года от факта 2024 года</t>
  </si>
  <si>
    <t xml:space="preserve">факта отч. пер. от плана отч. пер.</t>
  </si>
  <si>
    <t xml:space="preserve">факта 2025г.                от плана 2025г.</t>
  </si>
  <si>
    <t xml:space="preserve">факта за сентябрь от плана сентября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</si>
  <si>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</si>
  <si>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</si>
  <si>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</si>
  <si>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</si>
  <si>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</si>
  <si>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</si>
  <si>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</si>
  <si>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</si>
  <si>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</si>
  <si>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</si>
  <si>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</si>
  <si>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</si>
  <si>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</si>
  <si>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</si>
  <si>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</si>
  <si>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</si>
  <si>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</si>
  <si>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</si>
  <si>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</si>
  <si>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</si>
  <si>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</si>
  <si>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</si>
  <si>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</si>
  <si>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</si>
  <si>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</si>
  <si>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</si>
  <si>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</si>
  <si>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</si>
  <si>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</si>
  <si>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</si>
  <si>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</si>
  <si>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</si>
  <si>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116 00000 00 0000 140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</si>
  <si>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</si>
  <si>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</si>
  <si>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</si>
  <si>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</si>
  <si>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</si>
  <si>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</si>
  <si>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</si>
  <si>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</si>
  <si>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</si>
  <si>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</si>
  <si>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</si>
  <si>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</si>
  <si>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</si>
  <si>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</si>
  <si>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</si>
  <si>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</si>
  <si>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</si>
  <si>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</si>
  <si>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</si>
  <si>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</si>
  <si>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</si>
  <si>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</si>
  <si>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</si>
  <si>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</si>
  <si>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</si>
  <si>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</si>
  <si>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</si>
  <si>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</si>
  <si>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</si>
  <si>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</si>
  <si>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</si>
  <si>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</si>
  <si>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</si>
  <si>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</si>
  <si>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</si>
  <si>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</si>
  <si>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</si>
  <si>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</si>
  <si>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</si>
  <si>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</si>
  <si>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</si>
  <si>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</si>
  <si>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</si>
  <si>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</si>
  <si>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</si>
  <si>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11705, 11109 </t>
  </si>
  <si>
    <t xml:space="preserve">Плата за фактическое пользование земельными участками</t>
  </si>
  <si>
    <t>ДТ</t>
  </si>
  <si>
    <t xml:space="preserve">111 05034 04 0000 120</t>
  </si>
  <si>
    <t xml:space="preserve">Доходы от сдачи в аренду объектов нежилого фонда</t>
  </si>
  <si>
    <t>945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</si>
  <si>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</si>
  <si>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</si>
  <si>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</si>
  <si>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</si>
  <si>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</si>
  <si>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</si>
  <si>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113 02994 04 0030 130</t>
  </si>
  <si>
    <t xml:space="preserve">Доходы от компенсации затрат государства (транспортные карты)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</si>
  <si>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</si>
  <si>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</si>
  <si>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</si>
  <si>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</si>
  <si>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</si>
  <si>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</si>
  <si>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</si>
  <si>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</si>
  <si>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117 05040 04 3000 180</t>
  </si>
  <si>
    <t xml:space="preserve">Восстановительная стоимость зеленых насаждений</t>
  </si>
  <si>
    <t xml:space="preserve">Иные администр.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</si>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</sst>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,##0_р_."/>
    <numFmt numFmtId="167" formatCode="#,##0.00_р_."/>
  </numFmts>
  <fonts count="17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name val="Times New Roman"/>
    </font>
    <font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47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thin">
        <color theme="1"/>
      </left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12">
    <xf fontId="0" fillId="0" borderId="0" numFmtId="0" xfId="0"/>
    <xf fontId="5" fillId="3" borderId="0" numFmtId="0" xfId="0" applyFont="1" applyFill="1" applyAlignment="1">
      <alignment vertical="center"/>
    </xf>
    <xf fontId="6" fillId="3" borderId="0" numFmtId="0" xfId="0" applyFont="1" applyFill="1" applyAlignment="1">
      <alignment vertical="top"/>
    </xf>
    <xf fontId="7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5" fillId="3" borderId="0" numFmtId="0" xfId="0" applyFont="1" applyFill="1" applyAlignment="1">
      <alignment horizontal="center" vertical="center" wrapText="1"/>
    </xf>
    <xf fontId="5" fillId="3" borderId="0" numFmtId="0" xfId="0" applyFont="1" applyFill="1" applyAlignment="1">
      <alignment horizontal="left" vertical="center" wrapText="1"/>
    </xf>
    <xf fontId="5" fillId="3" borderId="0" numFmtId="49" xfId="0" applyNumberFormat="1" applyFont="1" applyFill="1" applyAlignment="1">
      <alignment horizontal="center" vertical="center" wrapText="1"/>
    </xf>
    <xf fontId="6" fillId="3" borderId="0" numFmtId="0" xfId="0" applyFont="1" applyFill="1" applyAlignment="1">
      <alignment horizontal="center" vertical="top" wrapText="1"/>
    </xf>
    <xf fontId="7" fillId="3" borderId="0" numFmtId="0" xfId="0" applyFont="1" applyFill="1" applyAlignment="1">
      <alignment horizontal="left" vertical="center" wrapText="1"/>
    </xf>
    <xf fontId="5" fillId="3" borderId="0" numFmtId="162" xfId="0" applyNumberFormat="1" applyFont="1" applyFill="1" applyAlignment="1">
      <alignment horizontal="center" vertical="center" wrapText="1"/>
    </xf>
    <xf fontId="5" fillId="3" borderId="0" numFmtId="163" xfId="0" applyNumberFormat="1" applyFont="1" applyFill="1" applyAlignment="1">
      <alignment horizontal="center" vertical="center" wrapText="1"/>
    </xf>
    <xf fontId="8" fillId="3" borderId="0" numFmtId="0" xfId="0" applyFont="1" applyFill="1" applyAlignment="1">
      <alignment horizontal="right" vertical="center" wrapText="1"/>
    </xf>
    <xf fontId="8" fillId="3" borderId="0" numFmtId="0" xfId="0" applyFont="1" applyFill="1" applyAlignment="1">
      <alignment horizontal="right" vertical="center"/>
    </xf>
    <xf fontId="9" fillId="3" borderId="0" numFmtId="0" xfId="0" applyFont="1" applyFill="1" applyAlignment="1">
      <alignment vertical="center"/>
    </xf>
    <xf fontId="9" fillId="3" borderId="1" numFmtId="49" xfId="0" applyNumberFormat="1" applyFont="1" applyFill="1" applyBorder="1" applyAlignment="1">
      <alignment horizontal="center" vertical="center" wrapText="1"/>
    </xf>
    <xf fontId="9" fillId="3" borderId="2" numFmtId="0" xfId="0" applyFont="1" applyFill="1" applyBorder="1" applyAlignment="1">
      <alignment horizontal="center" vertical="center" wrapText="1"/>
    </xf>
    <xf fontId="9" fillId="3" borderId="3" numFmtId="49" xfId="0" applyNumberFormat="1" applyFont="1" applyFill="1" applyBorder="1" applyAlignment="1">
      <alignment horizontal="center" vertical="center" wrapText="1"/>
    </xf>
    <xf fontId="9" fillId="3" borderId="3" numFmtId="0" xfId="0" applyFont="1" applyFill="1" applyBorder="1" applyAlignment="1">
      <alignment horizontal="center" vertical="center" wrapText="1"/>
    </xf>
    <xf fontId="10" fillId="3" borderId="3" numFmtId="162" xfId="0" applyNumberFormat="1" applyFont="1" applyFill="1" applyBorder="1" applyAlignment="1">
      <alignment horizontal="center" vertical="center" wrapText="1"/>
    </xf>
    <xf fontId="9" fillId="3" borderId="4" numFmtId="162" xfId="0" applyNumberFormat="1" applyFont="1" applyFill="1" applyBorder="1" applyAlignment="1">
      <alignment horizontal="center" vertical="center" wrapText="1"/>
    </xf>
    <xf fontId="9" fillId="3" borderId="5" numFmtId="162" xfId="0" applyNumberFormat="1" applyFont="1" applyFill="1" applyBorder="1" applyAlignment="1">
      <alignment horizontal="center" vertical="center" wrapText="1"/>
    </xf>
    <xf fontId="9" fillId="3" borderId="6" numFmtId="162" xfId="0" applyNumberFormat="1" applyFont="1" applyFill="1" applyBorder="1" applyAlignment="1">
      <alignment horizontal="center" vertical="center" wrapText="1"/>
    </xf>
    <xf fontId="9" fillId="3" borderId="4" numFmtId="163" xfId="0" applyNumberFormat="1" applyFont="1" applyFill="1" applyBorder="1" applyAlignment="1">
      <alignment horizontal="center" vertical="center" wrapText="1"/>
    </xf>
    <xf fontId="9" fillId="3" borderId="6" numFmtId="163" xfId="0" applyNumberFormat="1" applyFont="1" applyFill="1" applyBorder="1" applyAlignment="1">
      <alignment horizontal="center" vertical="center" wrapText="1"/>
    </xf>
    <xf fontId="9" fillId="3" borderId="3" numFmtId="0" xfId="0" applyFont="1" applyFill="1" applyBorder="1" applyAlignment="1">
      <alignment horizontal="center" vertical="top" wrapText="1"/>
    </xf>
    <xf fontId="9" fillId="3" borderId="3" numFmtId="164" xfId="105" applyNumberFormat="1" applyFont="1" applyFill="1" applyBorder="1" applyAlignment="1" applyProtection="1">
      <alignment horizontal="center" vertical="top" wrapText="1"/>
    </xf>
    <xf fontId="9" fillId="3" borderId="7" numFmtId="49" xfId="0" applyNumberFormat="1" applyFont="1" applyFill="1" applyBorder="1" applyAlignment="1">
      <alignment horizontal="center" vertical="center" wrapText="1"/>
    </xf>
    <xf fontId="9" fillId="3" borderId="8" numFmtId="0" xfId="0" applyFont="1" applyFill="1" applyBorder="1" applyAlignment="1">
      <alignment horizontal="center" vertical="center" wrapText="1"/>
    </xf>
    <xf fontId="9" fillId="3" borderId="9" numFmtId="49" xfId="0" applyNumberFormat="1" applyFont="1" applyFill="1" applyBorder="1" applyAlignment="1">
      <alignment horizontal="center" vertical="center" wrapText="1"/>
    </xf>
    <xf fontId="9" fillId="3" borderId="9" numFmtId="0" xfId="0" applyFont="1" applyFill="1" applyBorder="1" applyAlignment="1">
      <alignment horizontal="center" vertical="center" wrapText="1"/>
    </xf>
    <xf fontId="10" fillId="3" borderId="9" numFmtId="162" xfId="0" applyNumberFormat="1" applyFont="1" applyFill="1" applyBorder="1" applyAlignment="1">
      <alignment horizontal="center" vertical="center" wrapText="1"/>
    </xf>
    <xf fontId="9" fillId="3" borderId="0" numFmtId="163" xfId="0" applyNumberFormat="1" applyFont="1" applyFill="1" applyAlignment="1">
      <alignment horizontal="center" vertical="center" wrapText="1"/>
    </xf>
    <xf fontId="9" fillId="3" borderId="9" numFmtId="163" xfId="0" applyNumberFormat="1" applyFont="1" applyFill="1" applyBorder="1" applyAlignment="1">
      <alignment horizontal="center" vertical="center" wrapText="1"/>
    </xf>
    <xf fontId="10" fillId="3" borderId="9" numFmtId="163" xfId="0" applyNumberFormat="1" applyFont="1" applyFill="1" applyBorder="1" applyAlignment="1">
      <alignment horizontal="center" vertical="center" wrapText="1"/>
    </xf>
    <xf fontId="9" fillId="3" borderId="9" numFmtId="162" xfId="0" applyNumberFormat="1" applyFont="1" applyFill="1" applyBorder="1" applyAlignment="1">
      <alignment horizontal="center" vertical="center" wrapText="1"/>
    </xf>
    <xf fontId="9" fillId="3" borderId="0" numFmtId="162" xfId="0" applyNumberFormat="1" applyFont="1" applyFill="1" applyAlignment="1">
      <alignment horizontal="center" vertical="center" wrapText="1"/>
    </xf>
    <xf fontId="9" fillId="3" borderId="0" numFmtId="162" xfId="0" applyNumberFormat="1" applyFont="1" applyFill="1" applyAlignment="1">
      <alignment horizontal="center" vertical="top" wrapText="1"/>
    </xf>
    <xf fontId="9" fillId="3" borderId="9" numFmtId="0" xfId="0" applyFont="1" applyFill="1" applyBorder="1" applyAlignment="1">
      <alignment horizontal="center" vertical="top" wrapText="1"/>
    </xf>
    <xf fontId="9" fillId="3" borderId="9" numFmtId="164" xfId="105" applyNumberFormat="1" applyFont="1" applyFill="1" applyBorder="1" applyAlignment="1" applyProtection="1">
      <alignment horizontal="center" vertical="top" wrapText="1"/>
    </xf>
    <xf fontId="11" fillId="3" borderId="0" numFmtId="0" xfId="0" applyFont="1" applyFill="1" applyAlignment="1">
      <alignment vertical="center"/>
    </xf>
    <xf fontId="11" fillId="3" borderId="9" numFmtId="49" xfId="0" applyNumberFormat="1" applyFont="1" applyFill="1" applyBorder="1" applyAlignment="1">
      <alignment horizontal="center" vertical="center" wrapText="1"/>
    </xf>
    <xf fontId="11" fillId="3" borderId="4" numFmtId="0" xfId="0" applyFont="1" applyFill="1" applyBorder="1" applyAlignment="1">
      <alignment horizontal="center" vertical="center" wrapText="1"/>
    </xf>
    <xf fontId="11" fillId="3" borderId="5" numFmtId="0" xfId="0" applyFont="1" applyFill="1" applyBorder="1" applyAlignment="1">
      <alignment horizontal="left" vertical="center" wrapText="1"/>
    </xf>
    <xf fontId="11" fillId="3" borderId="6" numFmtId="0" xfId="0" applyFont="1" applyFill="1" applyBorder="1" applyAlignment="1">
      <alignment horizontal="center" vertical="center" wrapText="1"/>
    </xf>
    <xf fontId="11" fillId="3" borderId="9" numFmtId="162" xfId="0" applyNumberFormat="1" applyFont="1" applyFill="1" applyBorder="1" applyAlignment="1">
      <alignment vertical="center" wrapText="1"/>
    </xf>
    <xf fontId="11" fillId="3" borderId="0" numFmtId="162" xfId="0" applyNumberFormat="1" applyFont="1" applyFill="1" applyAlignment="1">
      <alignment vertical="center" wrapText="1"/>
    </xf>
    <xf fontId="11" fillId="3" borderId="0" numFmtId="164" xfId="0" applyNumberFormat="1" applyFont="1" applyFill="1" applyAlignment="1">
      <alignment horizontal="right" vertical="center" wrapText="1"/>
    </xf>
    <xf fontId="11" fillId="3" borderId="9" numFmtId="164" xfId="0" applyNumberFormat="1" applyFont="1" applyFill="1" applyBorder="1" applyAlignment="1">
      <alignment horizontal="right" vertical="center" wrapText="1"/>
    </xf>
    <xf fontId="11" fillId="3" borderId="10" numFmtId="164" xfId="0" applyNumberFormat="1" applyFont="1" applyFill="1" applyBorder="1" applyAlignment="1">
      <alignment horizontal="right" vertical="center" wrapText="1"/>
    </xf>
    <xf fontId="5" fillId="3" borderId="3" numFmtId="49" xfId="0" applyNumberFormat="1" applyFont="1" applyFill="1" applyBorder="1" applyAlignment="1">
      <alignment horizontal="center" vertical="center" wrapText="1"/>
    </xf>
    <xf fontId="6" fillId="3" borderId="9" numFmtId="0" xfId="0" applyFont="1" applyFill="1" applyBorder="1" applyAlignment="1">
      <alignment horizontal="center" vertical="center" wrapText="1"/>
    </xf>
    <xf fontId="7" fillId="3" borderId="0" numFmtId="49" xfId="0" applyNumberFormat="1" applyFont="1" applyFill="1" applyAlignment="1">
      <alignment horizontal="left" vertical="center" wrapText="1"/>
    </xf>
    <xf fontId="5" fillId="3" borderId="4" numFmtId="0" xfId="0" applyFont="1" applyFill="1" applyBorder="1" applyAlignment="1">
      <alignment vertical="center" wrapText="1"/>
    </xf>
    <xf fontId="5" fillId="3" borderId="9" numFmtId="162" xfId="0" applyNumberFormat="1" applyFont="1" applyFill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0" numFmtId="4" xfId="0" applyNumberFormat="1" applyFont="1" applyFill="1" applyAlignment="1">
      <alignment horizontal="right" vertical="center" wrapText="1"/>
    </xf>
    <xf fontId="5" fillId="3" borderId="9" numFmtId="164" xfId="0" applyNumberFormat="1" applyFont="1" applyFill="1" applyBorder="1" applyAlignment="1">
      <alignment horizontal="right" vertical="center" wrapText="1"/>
    </xf>
    <xf fontId="5" fillId="3" borderId="0" numFmtId="164" xfId="0" applyNumberFormat="1" applyFont="1" applyFill="1" applyAlignment="1">
      <alignment horizontal="right" vertical="center" wrapText="1"/>
    </xf>
    <xf fontId="5" fillId="3" borderId="9" numFmtId="49" xfId="0" applyNumberFormat="1" applyFont="1" applyFill="1" applyBorder="1" applyAlignment="1">
      <alignment horizontal="center" vertical="center" wrapText="1"/>
    </xf>
    <xf fontId="7" fillId="3" borderId="9" numFmtId="49" xfId="0" applyNumberFormat="1" applyFont="1" applyFill="1" applyBorder="1" applyAlignment="1">
      <alignment horizontal="left" vertical="center" wrapText="1"/>
    </xf>
    <xf fontId="5" fillId="3" borderId="0" numFmtId="0" xfId="0" applyFont="1" applyFill="1" applyAlignment="1">
      <alignment vertical="center" wrapText="1"/>
    </xf>
    <xf fontId="5" fillId="3" borderId="9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3" borderId="10" numFmtId="162" xfId="0" applyNumberFormat="1" applyFont="1" applyFill="1" applyBorder="1" applyAlignment="1">
      <alignment vertical="center" wrapText="1"/>
    </xf>
    <xf fontId="5" fillId="3" borderId="11" numFmtId="162" xfId="0" applyNumberFormat="1" applyFont="1" applyFill="1" applyBorder="1" applyAlignment="1">
      <alignment vertical="center" wrapText="1"/>
    </xf>
    <xf fontId="5" fillId="3" borderId="10" numFmtId="164" xfId="0" applyNumberFormat="1" applyFont="1" applyFill="1" applyBorder="1" applyAlignment="1">
      <alignment horizontal="right" vertical="center" wrapText="1"/>
    </xf>
    <xf fontId="5" fillId="3" borderId="0" numFmtId="4" xfId="0" applyNumberFormat="1" applyFont="1" applyFill="1" applyAlignment="1">
      <alignment vertical="center" wrapText="1"/>
    </xf>
    <xf fontId="5" fillId="3" borderId="9" numFmtId="4" xfId="0" applyNumberFormat="1" applyFont="1" applyFill="1" applyBorder="1" applyAlignment="1">
      <alignment vertical="center" wrapText="1"/>
    </xf>
    <xf fontId="11" fillId="3" borderId="4" numFmtId="165" xfId="0" applyNumberFormat="1" applyFont="1" applyFill="1" applyBorder="1" applyAlignment="1">
      <alignment horizontal="center" vertical="center" wrapText="1"/>
    </xf>
    <xf fontId="11" fillId="3" borderId="12" numFmtId="165" xfId="0" applyNumberFormat="1" applyFont="1" applyFill="1" applyBorder="1" applyAlignment="1">
      <alignment horizontal="center" vertical="center" wrapText="1"/>
    </xf>
    <xf fontId="11" fillId="3" borderId="12" numFmtId="165" xfId="0" applyNumberFormat="1" applyFont="1" applyFill="1" applyBorder="1" applyAlignment="1">
      <alignment horizontal="left" vertical="center" wrapText="1"/>
    </xf>
    <xf fontId="11" fillId="3" borderId="13" numFmtId="165" xfId="0" applyNumberFormat="1" applyFont="1" applyFill="1" applyBorder="1" applyAlignment="1">
      <alignment horizontal="center" vertical="center" wrapText="1"/>
    </xf>
    <xf fontId="11" fillId="3" borderId="14" numFmtId="162" xfId="0" applyNumberFormat="1" applyFont="1" applyFill="1" applyBorder="1" applyAlignment="1">
      <alignment horizontal="right" vertical="center" wrapText="1"/>
    </xf>
    <xf fontId="11" fillId="3" borderId="0" numFmtId="162" xfId="0" applyNumberFormat="1" applyFont="1" applyFill="1" applyAlignment="1">
      <alignment horizontal="right" vertical="center" wrapText="1"/>
    </xf>
    <xf fontId="11" fillId="3" borderId="14" numFmtId="164" xfId="0" applyNumberFormat="1" applyFont="1" applyFill="1" applyBorder="1" applyAlignment="1">
      <alignment horizontal="right" vertical="center" wrapText="1"/>
    </xf>
    <xf fontId="11" fillId="3" borderId="3" numFmtId="164" xfId="0" applyNumberFormat="1" applyFont="1" applyFill="1" applyBorder="1" applyAlignment="1">
      <alignment horizontal="right" vertical="center" wrapText="1"/>
    </xf>
    <xf fontId="5" fillId="3" borderId="15" numFmtId="49" xfId="0" applyNumberFormat="1" applyFont="1" applyFill="1" applyBorder="1" applyAlignment="1">
      <alignment horizontal="center" vertical="center" wrapText="1"/>
    </xf>
    <xf fontId="6" fillId="3" borderId="16" numFmtId="0" xfId="0" applyFont="1" applyFill="1" applyBorder="1" applyAlignment="1">
      <alignment horizontal="center" vertical="center" wrapText="1"/>
    </xf>
    <xf fontId="7" fillId="3" borderId="17" numFmtId="0" xfId="0" applyFont="1" applyFill="1" applyBorder="1" applyAlignment="1">
      <alignment horizontal="left" vertical="center"/>
    </xf>
    <xf fontId="5" fillId="3" borderId="17" numFmtId="165" xfId="0" applyNumberFormat="1" applyFont="1" applyFill="1" applyBorder="1" applyAlignment="1">
      <alignment vertical="center" wrapText="1"/>
    </xf>
    <xf fontId="5" fillId="3" borderId="17" numFmtId="162" xfId="0" applyNumberFormat="1" applyFont="1" applyFill="1" applyBorder="1" applyAlignment="1">
      <alignment horizontal="right" vertical="center" wrapText="1"/>
    </xf>
    <xf fontId="5" fillId="3" borderId="18" numFmtId="162" xfId="0" applyNumberFormat="1" applyFont="1" applyFill="1" applyBorder="1" applyAlignment="1">
      <alignment horizontal="right" vertical="center" wrapText="1"/>
    </xf>
    <xf fontId="5" fillId="3" borderId="19" numFmtId="162" xfId="0" applyNumberFormat="1" applyFont="1" applyFill="1" applyBorder="1" applyAlignment="1">
      <alignment horizontal="right" vertical="center" wrapText="1"/>
    </xf>
    <xf fontId="5" fillId="3" borderId="20" numFmtId="162" xfId="0" applyNumberFormat="1" applyFont="1" applyFill="1" applyBorder="1" applyAlignment="1">
      <alignment horizontal="right" vertical="center" wrapText="1"/>
    </xf>
    <xf fontId="5" fillId="3" borderId="18" numFmtId="4" xfId="0" applyNumberFormat="1" applyFont="1" applyFill="1" applyBorder="1" applyAlignment="1">
      <alignment horizontal="right" vertical="center" wrapText="1"/>
    </xf>
    <xf fontId="5" fillId="3" borderId="17" numFmtId="164" xfId="0" applyNumberFormat="1" applyFont="1" applyFill="1" applyBorder="1" applyAlignment="1">
      <alignment horizontal="right" vertical="center" wrapText="1"/>
    </xf>
    <xf fontId="5" fillId="3" borderId="18" numFmtId="164" xfId="0" applyNumberFormat="1" applyFont="1" applyFill="1" applyBorder="1" applyAlignment="1">
      <alignment horizontal="right" vertical="center" wrapText="1"/>
    </xf>
    <xf fontId="5" fillId="3" borderId="21" numFmtId="49" xfId="0" applyNumberFormat="1" applyFont="1" applyFill="1" applyBorder="1" applyAlignment="1">
      <alignment horizontal="center" vertical="center" wrapText="1"/>
    </xf>
    <xf fontId="6" fillId="3" borderId="22" numFmtId="0" xfId="0" applyFont="1" applyFill="1" applyBorder="1" applyAlignment="1">
      <alignment horizontal="center" vertical="center" wrapText="1"/>
    </xf>
    <xf fontId="5" fillId="3" borderId="0" numFmtId="165" xfId="0" applyNumberFormat="1" applyFont="1" applyFill="1" applyAlignment="1">
      <alignment vertical="center" wrapText="1"/>
    </xf>
    <xf fontId="5" fillId="3" borderId="9" numFmtId="4" xfId="0" applyNumberFormat="1" applyFont="1" applyFill="1" applyBorder="1" applyAlignment="1">
      <alignment horizontal="right" vertical="center" wrapText="1"/>
    </xf>
    <xf fontId="5" fillId="3" borderId="9" numFmtId="165" xfId="0" applyNumberFormat="1" applyFont="1" applyFill="1" applyBorder="1" applyAlignment="1">
      <alignment vertical="center" wrapText="1"/>
    </xf>
    <xf fontId="12" fillId="3" borderId="0" numFmtId="0" xfId="0" applyFont="1" applyFill="1" applyAlignment="1">
      <alignment vertical="center"/>
    </xf>
    <xf fontId="12" fillId="3" borderId="21" numFmtId="49" xfId="0" applyNumberFormat="1" applyFont="1" applyFill="1" applyBorder="1" applyAlignment="1">
      <alignment horizontal="center" vertical="center" wrapText="1"/>
    </xf>
    <xf fontId="12" fillId="3" borderId="23" numFmtId="0" xfId="0" applyFont="1" applyFill="1" applyBorder="1" applyAlignment="1">
      <alignment horizontal="center" vertical="center" wrapText="1"/>
    </xf>
    <xf fontId="12" fillId="3" borderId="14" numFmtId="49" xfId="0" applyNumberFormat="1" applyFont="1" applyFill="1" applyBorder="1" applyAlignment="1">
      <alignment horizontal="left" vertical="center" wrapText="1"/>
    </xf>
    <xf fontId="12" fillId="3" borderId="24" numFmtId="0" xfId="0" applyFont="1" applyFill="1" applyBorder="1" applyAlignment="1">
      <alignment vertical="center" wrapText="1"/>
    </xf>
    <xf fontId="12" fillId="3" borderId="14" numFmtId="162" xfId="0" applyNumberFormat="1" applyFont="1" applyFill="1" applyBorder="1" applyAlignment="1">
      <alignment horizontal="right" vertical="center" wrapText="1"/>
    </xf>
    <xf fontId="12" fillId="3" borderId="24" numFmtId="162" xfId="0" applyNumberFormat="1" applyFont="1" applyFill="1" applyBorder="1" applyAlignment="1">
      <alignment horizontal="right" vertical="center" wrapText="1"/>
    </xf>
    <xf fontId="12" fillId="3" borderId="3" numFmtId="162" xfId="0" applyNumberFormat="1" applyFont="1" applyFill="1" applyBorder="1" applyAlignment="1">
      <alignment horizontal="right" vertical="center" wrapText="1"/>
    </xf>
    <xf fontId="12" fillId="3" borderId="14" numFmtId="164" xfId="0" applyNumberFormat="1" applyFont="1" applyFill="1" applyBorder="1" applyAlignment="1">
      <alignment horizontal="right" vertical="center" wrapText="1"/>
    </xf>
    <xf fontId="5" fillId="3" borderId="15" numFmtId="1" xfId="0" applyNumberFormat="1" applyFont="1" applyFill="1" applyBorder="1" applyAlignment="1">
      <alignment horizontal="center" vertical="center" wrapText="1"/>
    </xf>
    <xf fontId="7" fillId="3" borderId="18" numFmtId="0" xfId="0" applyFont="1" applyFill="1" applyBorder="1" applyAlignment="1">
      <alignment horizontal="left" vertical="center" wrapText="1"/>
    </xf>
    <xf fontId="5" fillId="3" borderId="25" numFmtId="0" xfId="0" applyFont="1" applyFill="1" applyBorder="1" applyAlignment="1">
      <alignment horizontal="left" vertical="center" wrapText="1"/>
    </xf>
    <xf fontId="5" fillId="3" borderId="19" numFmtId="164" xfId="0" applyNumberFormat="1" applyFont="1" applyFill="1" applyBorder="1" applyAlignment="1">
      <alignment horizontal="right" vertical="center" wrapText="1"/>
    </xf>
    <xf fontId="5" fillId="3" borderId="26" numFmtId="164" xfId="0" applyNumberFormat="1" applyFont="1" applyFill="1" applyBorder="1" applyAlignment="1">
      <alignment horizontal="right" vertical="center" wrapText="1"/>
    </xf>
    <xf fontId="5" fillId="3" borderId="21" numFmtId="0" xfId="0" applyFont="1" applyFill="1" applyBorder="1" applyAlignment="1">
      <alignment horizontal="center" vertical="center" wrapText="1"/>
    </xf>
    <xf fontId="7" fillId="3" borderId="9" numFmtId="0" xfId="0" applyFont="1" applyFill="1" applyBorder="1" applyAlignment="1">
      <alignment horizontal="left" vertical="center" wrapText="1"/>
    </xf>
    <xf fontId="5" fillId="3" borderId="21" numFmtId="164" xfId="0" applyNumberFormat="1" applyFont="1" applyFill="1" applyBorder="1" applyAlignment="1">
      <alignment horizontal="right" vertical="center" wrapText="1"/>
    </xf>
    <xf fontId="12" fillId="3" borderId="15" numFmtId="0" xfId="0" applyFont="1" applyFill="1" applyBorder="1" applyAlignment="1">
      <alignment horizontal="center" vertical="center" wrapText="1"/>
    </xf>
    <xf fontId="12" fillId="3" borderId="24" numFmtId="49" xfId="0" applyNumberFormat="1" applyFont="1" applyFill="1" applyBorder="1" applyAlignment="1">
      <alignment horizontal="left" vertical="center" wrapText="1"/>
    </xf>
    <xf fontId="12" fillId="3" borderId="14" numFmtId="0" xfId="0" applyFont="1" applyFill="1" applyBorder="1" applyAlignment="1">
      <alignment vertical="center" wrapText="1"/>
    </xf>
    <xf fontId="12" fillId="3" borderId="27" numFmtId="162" xfId="0" applyNumberFormat="1" applyFont="1" applyFill="1" applyBorder="1" applyAlignment="1">
      <alignment horizontal="right" vertical="center" wrapText="1"/>
    </xf>
    <xf fontId="12" fillId="3" borderId="24" numFmtId="164" xfId="0" applyNumberFormat="1" applyFont="1" applyFill="1" applyBorder="1" applyAlignment="1">
      <alignment horizontal="right" vertical="center" wrapText="1"/>
    </xf>
    <xf fontId="12" fillId="3" borderId="27" numFmtId="164" xfId="0" applyNumberFormat="1" applyFont="1" applyFill="1" applyBorder="1" applyAlignment="1">
      <alignment horizontal="right" vertical="center" wrapText="1"/>
    </xf>
    <xf fontId="12" fillId="3" borderId="28" numFmtId="164" xfId="0" applyNumberFormat="1" applyFont="1" applyFill="1" applyBorder="1" applyAlignment="1">
      <alignment horizontal="right" vertical="center" wrapText="1"/>
    </xf>
    <xf fontId="5" fillId="3" borderId="29" numFmtId="49" xfId="0" applyNumberFormat="1" applyFont="1" applyFill="1" applyBorder="1" applyAlignment="1">
      <alignment horizontal="center" vertical="center" wrapText="1"/>
    </xf>
    <xf fontId="7" fillId="3" borderId="17" numFmtId="49" xfId="0" applyNumberFormat="1" applyFont="1" applyFill="1" applyBorder="1" applyAlignment="1">
      <alignment horizontal="left" vertical="center" wrapText="1"/>
    </xf>
    <xf fontId="5" fillId="3" borderId="18" numFmtId="165" xfId="0" applyNumberFormat="1" applyFont="1" applyFill="1" applyBorder="1" applyAlignment="1">
      <alignment vertical="center" wrapText="1"/>
    </xf>
    <xf fontId="5" fillId="3" borderId="4" numFmtId="165" xfId="0" applyNumberFormat="1" applyFont="1" applyFill="1" applyBorder="1" applyAlignment="1">
      <alignment horizontal="left"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5" fillId="3" borderId="10" numFmtId="162" xfId="0" applyNumberFormat="1" applyFont="1" applyFill="1" applyBorder="1" applyAlignment="1">
      <alignment horizontal="right" vertical="center" wrapText="1"/>
    </xf>
    <xf fontId="7" fillId="3" borderId="9" numFmtId="0" xfId="0" applyFont="1" applyFill="1" applyBorder="1" applyAlignment="1">
      <alignment horizontal="left" vertical="center"/>
    </xf>
    <xf fontId="5" fillId="3" borderId="9" numFmtId="0" xfId="0" applyFont="1" applyFill="1" applyBorder="1" applyAlignment="1">
      <alignment horizontal="left" vertical="center" wrapText="1"/>
    </xf>
    <xf fontId="13" fillId="3" borderId="0" numFmtId="0" xfId="0" applyFont="1" applyFill="1" applyAlignment="1">
      <alignment vertical="center"/>
    </xf>
    <xf fontId="12" fillId="3" borderId="29" numFmtId="49" xfId="0" applyNumberFormat="1" applyFont="1" applyFill="1" applyBorder="1" applyAlignment="1">
      <alignment horizontal="center" vertical="center" wrapText="1"/>
    </xf>
    <xf fontId="14" fillId="3" borderId="22" numFmtId="0" xfId="0" applyFont="1" applyFill="1" applyBorder="1" applyAlignment="1">
      <alignment horizontal="center" vertical="center" wrapText="1"/>
    </xf>
    <xf fontId="15" fillId="3" borderId="0" numFmtId="0" xfId="0" applyFont="1" applyFill="1" applyAlignment="1">
      <alignment horizontal="left" vertical="center"/>
    </xf>
    <xf fontId="13" fillId="3" borderId="4" numFmtId="0" xfId="0" applyFont="1" applyFill="1" applyBorder="1" applyAlignment="1">
      <alignment horizontal="left" vertical="center" wrapText="1"/>
    </xf>
    <xf fontId="13" fillId="3" borderId="9" numFmtId="162" xfId="0" applyNumberFormat="1" applyFont="1" applyFill="1" applyBorder="1" applyAlignment="1">
      <alignment horizontal="right" vertical="center" wrapText="1"/>
    </xf>
    <xf fontId="13" fillId="3" borderId="0" numFmtId="162" xfId="0" applyNumberFormat="1" applyFont="1" applyFill="1" applyAlignment="1">
      <alignment horizontal="right" vertical="center" wrapText="1"/>
    </xf>
    <xf fontId="13" fillId="3" borderId="10" numFmtId="162" xfId="0" applyNumberFormat="1" applyFont="1" applyFill="1" applyBorder="1" applyAlignment="1">
      <alignment horizontal="right" vertical="center" wrapText="1"/>
    </xf>
    <xf fontId="13" fillId="3" borderId="0" numFmtId="164" xfId="0" applyNumberFormat="1" applyFont="1" applyFill="1" applyAlignment="1">
      <alignment horizontal="right" vertical="center" wrapText="1"/>
    </xf>
    <xf fontId="13" fillId="3" borderId="9" numFmtId="164" xfId="0" applyNumberFormat="1" applyFont="1" applyFill="1" applyBorder="1" applyAlignment="1">
      <alignment horizontal="right" vertical="center" wrapText="1"/>
    </xf>
    <xf fontId="13" fillId="3" borderId="10" numFmtId="164" xfId="0" applyNumberFormat="1" applyFont="1" applyFill="1" applyBorder="1" applyAlignment="1">
      <alignment horizontal="right" vertical="center" wrapText="1"/>
    </xf>
    <xf fontId="13" fillId="3" borderId="21" numFmtId="164" xfId="0" applyNumberFormat="1" applyFont="1" applyFill="1" applyBorder="1" applyAlignment="1">
      <alignment horizontal="right" vertical="center" wrapText="1"/>
    </xf>
    <xf fontId="15" fillId="3" borderId="9" numFmtId="0" xfId="0" applyFont="1" applyFill="1" applyBorder="1" applyAlignment="1">
      <alignment horizontal="left" vertical="center"/>
    </xf>
    <xf fontId="13" fillId="3" borderId="0" numFmtId="0" xfId="0" applyFont="1" applyFill="1" applyAlignment="1">
      <alignment horizontal="left" vertical="center" wrapText="1"/>
    </xf>
    <xf fontId="13" fillId="3" borderId="6" numFmtId="162" xfId="0" applyNumberFormat="1" applyFont="1" applyFill="1" applyBorder="1" applyAlignment="1">
      <alignment horizontal="right" vertical="center" wrapText="1"/>
    </xf>
    <xf fontId="12" fillId="3" borderId="23" numFmtId="49" xfId="0" applyNumberFormat="1" applyFont="1" applyFill="1" applyBorder="1" applyAlignment="1">
      <alignment horizontal="center" vertical="center" wrapText="1"/>
    </xf>
    <xf fontId="12" fillId="3" borderId="30" numFmtId="162" xfId="0" applyNumberFormat="1" applyFont="1" applyFill="1" applyBorder="1" applyAlignment="1">
      <alignment horizontal="right" vertical="center" wrapText="1"/>
    </xf>
    <xf fontId="6" fillId="3" borderId="16" numFmtId="0" xfId="0" applyFont="1" applyFill="1" applyBorder="1" applyAlignment="1">
      <alignment horizontal="center" vertical="top" wrapText="1"/>
    </xf>
    <xf fontId="7" fillId="3" borderId="18" numFmtId="0" xfId="0" applyFont="1" applyFill="1" applyBorder="1" applyAlignment="1">
      <alignment horizontal="left" vertical="center"/>
    </xf>
    <xf fontId="5" fillId="3" borderId="31" numFmtId="162" xfId="0" applyNumberFormat="1" applyFont="1" applyFill="1" applyBorder="1" applyAlignment="1">
      <alignment horizontal="right" vertical="center" wrapText="1"/>
    </xf>
    <xf fontId="6" fillId="3" borderId="22" numFmtId="0" xfId="0" applyFont="1" applyFill="1" applyBorder="1" applyAlignment="1">
      <alignment horizontal="center" vertical="top" wrapText="1"/>
    </xf>
    <xf fontId="5" fillId="3" borderId="4" numFmtId="165" xfId="0" applyNumberFormat="1" applyFont="1" applyFill="1" applyBorder="1" applyAlignment="1">
      <alignment vertical="center" wrapText="1"/>
    </xf>
    <xf fontId="5" fillId="3" borderId="4" numFmtId="0" xfId="0" applyFont="1" applyFill="1" applyBorder="1" applyAlignment="1">
      <alignment horizontal="left" vertical="center" wrapText="1"/>
    </xf>
    <xf fontId="12" fillId="3" borderId="23" numFmtId="49" xfId="0" applyNumberFormat="1" applyFont="1" applyFill="1" applyBorder="1" applyAlignment="1">
      <alignment horizontal="center" vertical="top" wrapText="1"/>
    </xf>
    <xf fontId="12" fillId="3" borderId="14" numFmtId="162" xfId="0" applyNumberFormat="1" applyFont="1" applyFill="1" applyBorder="1" applyAlignment="1">
      <alignment vertical="center" wrapText="1"/>
    </xf>
    <xf fontId="12" fillId="3" borderId="24" numFmtId="162" xfId="0" applyNumberFormat="1" applyFont="1" applyFill="1" applyBorder="1" applyAlignment="1">
      <alignment vertical="center" wrapText="1"/>
    </xf>
    <xf fontId="12" fillId="3" borderId="27" numFmtId="162" xfId="0" applyNumberFormat="1" applyFont="1" applyFill="1" applyBorder="1" applyAlignment="1">
      <alignment vertical="center" wrapText="1"/>
    </xf>
    <xf fontId="6" fillId="3" borderId="32" numFmtId="0" xfId="0" applyFont="1" applyFill="1" applyBorder="1" applyAlignment="1">
      <alignment horizontal="center" vertical="center" wrapText="1"/>
    </xf>
    <xf fontId="7" fillId="3" borderId="33" numFmtId="49" xfId="0" applyNumberFormat="1" applyFont="1" applyFill="1" applyBorder="1" applyAlignment="1">
      <alignment horizontal="left" vertical="center" wrapText="1"/>
    </xf>
    <xf fontId="5" fillId="3" borderId="17" numFmtId="165" xfId="0" applyNumberFormat="1" applyFont="1" applyFill="1" applyBorder="1" applyAlignment="1">
      <alignment horizontal="left" vertical="center" wrapText="1"/>
    </xf>
    <xf fontId="5" fillId="3" borderId="34" numFmtId="162" xfId="0" applyNumberFormat="1" applyFont="1" applyFill="1" applyBorder="1" applyAlignment="1">
      <alignment horizontal="right" vertical="center" wrapText="1"/>
    </xf>
    <xf fontId="6" fillId="3" borderId="35" numFmtId="0" xfId="0" applyFont="1" applyFill="1" applyBorder="1" applyAlignment="1">
      <alignment horizontal="center" vertical="center" wrapText="1"/>
    </xf>
    <xf fontId="5" fillId="3" borderId="36" numFmtId="165" xfId="0" applyNumberFormat="1" applyFont="1" applyFill="1" applyBorder="1" applyAlignment="1">
      <alignment vertical="center" wrapText="1"/>
    </xf>
    <xf fontId="5" fillId="3" borderId="37" numFmtId="162" xfId="0" applyNumberFormat="1" applyFont="1" applyFill="1" applyBorder="1" applyAlignment="1">
      <alignment horizontal="right" vertical="center" wrapText="1"/>
    </xf>
    <xf fontId="5" fillId="3" borderId="34" numFmtId="164" xfId="0" applyNumberFormat="1" applyFont="1" applyFill="1" applyBorder="1" applyAlignment="1">
      <alignment horizontal="right" vertical="center" wrapText="1"/>
    </xf>
    <xf fontId="6" fillId="3" borderId="38" numFmtId="0" xfId="0" applyFont="1" applyFill="1" applyBorder="1" applyAlignment="1">
      <alignment horizontal="center" vertical="center" wrapText="1"/>
    </xf>
    <xf fontId="12" fillId="3" borderId="21" numFmtId="0" xfId="0" applyFont="1" applyFill="1" applyBorder="1" applyAlignment="1">
      <alignment horizontal="center" vertical="center" wrapText="1"/>
    </xf>
    <xf fontId="12" fillId="3" borderId="17" numFmtId="164" xfId="0" applyNumberFormat="1" applyFont="1" applyFill="1" applyBorder="1" applyAlignment="1">
      <alignment horizontal="right" vertical="center" wrapText="1"/>
    </xf>
    <xf fontId="12" fillId="3" borderId="18" numFmtId="164" xfId="0" applyNumberFormat="1" applyFont="1" applyFill="1" applyBorder="1" applyAlignment="1">
      <alignment horizontal="right" vertical="center" wrapText="1"/>
    </xf>
    <xf fontId="12" fillId="3" borderId="9" numFmtId="164" xfId="0" applyNumberFormat="1" applyFont="1" applyFill="1" applyBorder="1" applyAlignment="1">
      <alignment horizontal="right" vertical="center" wrapText="1"/>
    </xf>
    <xf fontId="12" fillId="3" borderId="10" numFmtId="164" xfId="0" applyNumberFormat="1" applyFont="1" applyFill="1" applyBorder="1" applyAlignment="1">
      <alignment horizontal="right" vertical="center" wrapText="1"/>
    </xf>
    <xf fontId="5" fillId="3" borderId="15" numFmtId="0" xfId="0" applyFont="1" applyFill="1" applyBorder="1" applyAlignment="1">
      <alignment horizontal="center" vertical="center" wrapText="1"/>
    </xf>
    <xf fontId="7" fillId="3" borderId="18" numFmtId="49" xfId="0" applyNumberFormat="1" applyFont="1" applyFill="1" applyBorder="1" applyAlignment="1">
      <alignment horizontal="left" vertical="center" wrapText="1"/>
    </xf>
    <xf fontId="8" fillId="3" borderId="21" numFmtId="164" xfId="0" applyNumberFormat="1" applyFont="1" applyFill="1" applyBorder="1" applyAlignment="1">
      <alignment horizontal="right" vertical="center" wrapText="1"/>
    </xf>
    <xf fontId="12" fillId="3" borderId="23" numFmtId="0" xfId="0" applyFont="1" applyFill="1" applyBorder="1" applyAlignment="1">
      <alignment horizontal="center" vertical="top" wrapText="1"/>
    </xf>
    <xf fontId="11" fillId="3" borderId="21" numFmtId="0" xfId="0" applyFont="1" applyFill="1" applyBorder="1" applyAlignment="1">
      <alignment vertical="center"/>
    </xf>
    <xf fontId="11" fillId="3" borderId="39" numFmtId="166" xfId="0" applyNumberFormat="1" applyFont="1" applyFill="1" applyBorder="1" applyAlignment="1">
      <alignment horizontal="center" vertical="center" wrapText="1"/>
    </xf>
    <xf fontId="11" fillId="3" borderId="40" numFmtId="166" xfId="0" applyNumberFormat="1" applyFont="1" applyFill="1" applyBorder="1" applyAlignment="1">
      <alignment horizontal="left" vertical="center" wrapText="1"/>
    </xf>
    <xf fontId="11" fillId="3" borderId="41" numFmtId="166" xfId="0" applyNumberFormat="1" applyFont="1" applyFill="1" applyBorder="1" applyAlignment="1">
      <alignment horizontal="center" vertical="center" wrapText="1"/>
    </xf>
    <xf fontId="11" fillId="3" borderId="42" numFmtId="162" xfId="0" applyNumberFormat="1" applyFont="1" applyFill="1" applyBorder="1" applyAlignment="1">
      <alignment horizontal="right" vertical="center" wrapText="1"/>
    </xf>
    <xf fontId="11" fillId="3" borderId="18" numFmtId="162" xfId="0" applyNumberFormat="1" applyFont="1" applyFill="1" applyBorder="1" applyAlignment="1">
      <alignment horizontal="right" vertical="center" wrapText="1"/>
    </xf>
    <xf fontId="11" fillId="3" borderId="42" numFmtId="164" xfId="0" applyNumberFormat="1" applyFont="1" applyFill="1" applyBorder="1" applyAlignment="1">
      <alignment horizontal="right" vertical="center" wrapText="1"/>
    </xf>
    <xf fontId="11" fillId="3" borderId="18" numFmtId="164" xfId="0" applyNumberFormat="1" applyFont="1" applyFill="1" applyBorder="1" applyAlignment="1">
      <alignment horizontal="right" vertical="center" wrapText="1"/>
    </xf>
    <xf fontId="11" fillId="3" borderId="21" numFmtId="49" xfId="0" applyNumberFormat="1" applyFont="1" applyFill="1" applyBorder="1" applyAlignment="1">
      <alignment vertical="center" wrapText="1"/>
    </xf>
    <xf fontId="11" fillId="3" borderId="43" numFmtId="165" xfId="0" applyNumberFormat="1" applyFont="1" applyFill="1" applyBorder="1" applyAlignment="1">
      <alignment horizontal="center" vertical="center" wrapText="1"/>
    </xf>
    <xf fontId="11" fillId="3" borderId="44" numFmtId="165" xfId="0" applyNumberFormat="1" applyFont="1" applyFill="1" applyBorder="1" applyAlignment="1">
      <alignment horizontal="left" vertical="center" wrapText="1"/>
    </xf>
    <xf fontId="11" fillId="3" borderId="31" numFmtId="165" xfId="0" applyNumberFormat="1" applyFont="1" applyFill="1" applyBorder="1" applyAlignment="1">
      <alignment horizontal="center" vertical="center" wrapText="1"/>
    </xf>
    <xf fontId="11" fillId="3" borderId="17" numFmtId="162" xfId="0" applyNumberFormat="1" applyFont="1" applyFill="1" applyBorder="1" applyAlignment="1">
      <alignment horizontal="right" vertical="center" wrapText="1"/>
    </xf>
    <xf fontId="11" fillId="3" borderId="10" numFmtId="162" xfId="0" applyNumberFormat="1" applyFont="1" applyFill="1" applyBorder="1" applyAlignment="1">
      <alignment horizontal="right" vertical="center" wrapText="1"/>
    </xf>
    <xf fontId="11" fillId="3" borderId="11" numFmtId="162" xfId="0" applyNumberFormat="1" applyFont="1" applyFill="1" applyBorder="1" applyAlignment="1">
      <alignment horizontal="right" vertical="center" wrapText="1"/>
    </xf>
    <xf fontId="11" fillId="3" borderId="17" numFmtId="164" xfId="0" applyNumberFormat="1" applyFont="1" applyFill="1" applyBorder="1" applyAlignment="1">
      <alignment horizontal="right" vertical="center" wrapText="1"/>
    </xf>
    <xf fontId="5" fillId="3" borderId="45" numFmtId="49" xfId="0" applyNumberFormat="1" applyFont="1" applyFill="1" applyBorder="1" applyAlignment="1">
      <alignment horizontal="center" vertical="center" wrapText="1"/>
    </xf>
    <xf fontId="10" fillId="3" borderId="46" numFmtId="0" xfId="0" applyFont="1" applyFill="1" applyBorder="1" applyAlignment="1">
      <alignment horizontal="center" vertical="top" wrapText="1"/>
    </xf>
    <xf fontId="16" fillId="3" borderId="0" numFmtId="162" xfId="0" applyNumberFormat="1" applyFont="1" applyFill="1" applyAlignment="1">
      <alignment vertical="center" wrapText="1"/>
    </xf>
    <xf fontId="5" fillId="3" borderId="4" numFmtId="49" xfId="0" applyNumberFormat="1" applyFont="1" applyFill="1" applyBorder="1" applyAlignment="1">
      <alignment horizontal="center" vertical="center" wrapText="1"/>
    </xf>
    <xf fontId="10" fillId="3" borderId="22" numFmtId="0" xfId="0" applyFont="1" applyFill="1" applyBorder="1" applyAlignment="1">
      <alignment horizontal="center" vertical="top" wrapText="1"/>
    </xf>
    <xf fontId="16" fillId="3" borderId="4" numFmtId="162" xfId="0" applyNumberFormat="1" applyFont="1" applyFill="1" applyBorder="1" applyAlignment="1">
      <alignment vertical="center" wrapText="1"/>
    </xf>
    <xf fontId="5" fillId="3" borderId="4" numFmtId="4" xfId="0" applyNumberFormat="1" applyFont="1" applyFill="1" applyBorder="1" applyAlignment="1">
      <alignment horizontal="right" vertical="center" wrapText="1"/>
    </xf>
    <xf fontId="16" fillId="3" borderId="4" numFmtId="0" xfId="0" applyFont="1" applyFill="1" applyBorder="1" applyAlignment="1">
      <alignment horizontal="left" vertical="center" wrapText="1"/>
    </xf>
    <xf fontId="16" fillId="3" borderId="0" numFmtId="0" xfId="0" applyFont="1" applyFill="1" applyAlignment="1">
      <alignment horizontal="left" vertical="center" wrapText="1"/>
    </xf>
    <xf fontId="8" fillId="3" borderId="9" numFmtId="164" xfId="0" applyNumberFormat="1" applyFont="1" applyFill="1" applyBorder="1" applyAlignment="1">
      <alignment horizontal="right" vertical="center" wrapText="1"/>
    </xf>
    <xf fontId="11" fillId="3" borderId="4" numFmtId="49" xfId="0" applyNumberFormat="1" applyFont="1" applyFill="1" applyBorder="1" applyAlignment="1">
      <alignment horizontal="center" vertical="center" wrapText="1"/>
    </xf>
    <xf fontId="16" fillId="3" borderId="0" numFmtId="0" xfId="0" applyFont="1" applyFill="1" applyAlignment="1">
      <alignment horizontal="left" vertical="top" wrapText="1"/>
    </xf>
    <xf fontId="6" fillId="3" borderId="9" numFmtId="164" xfId="0" applyNumberFormat="1" applyFont="1" applyFill="1" applyBorder="1" applyAlignment="1">
      <alignment vertical="center" wrapText="1"/>
    </xf>
    <xf fontId="7" fillId="3" borderId="37" numFmtId="49" xfId="0" applyNumberFormat="1" applyFont="1" applyFill="1" applyBorder="1" applyAlignment="1">
      <alignment horizontal="left" vertical="center" wrapText="1"/>
    </xf>
    <xf fontId="16" fillId="3" borderId="4" numFmtId="165" xfId="0" applyNumberFormat="1" applyFont="1" applyFill="1" applyBorder="1" applyAlignment="1">
      <alignment vertical="center" wrapText="1"/>
    </xf>
    <xf fontId="7" fillId="3" borderId="10" numFmtId="49" xfId="0" applyNumberFormat="1" applyFont="1" applyFill="1" applyBorder="1" applyAlignment="1">
      <alignment horizontal="left" vertical="center" wrapText="1"/>
    </xf>
    <xf fontId="16" fillId="3" borderId="0" numFmtId="165" xfId="0" applyNumberFormat="1" applyFont="1" applyFill="1" applyAlignment="1">
      <alignment vertical="center" wrapText="1"/>
    </xf>
    <xf fontId="5" fillId="3" borderId="3" numFmtId="162" xfId="0" applyNumberFormat="1" applyFont="1" applyFill="1" applyBorder="1" applyAlignment="1">
      <alignment horizontal="right" vertical="center" wrapText="1"/>
    </xf>
    <xf fontId="5" fillId="3" borderId="3" numFmtId="164" xfId="0" applyNumberFormat="1" applyFont="1" applyFill="1" applyBorder="1" applyAlignment="1">
      <alignment horizontal="right" vertical="center" wrapText="1"/>
    </xf>
    <xf fontId="11" fillId="3" borderId="4" numFmtId="0" xfId="0" applyFont="1" applyFill="1" applyBorder="1" applyAlignment="1">
      <alignment vertical="center"/>
    </xf>
    <xf fontId="5" fillId="3" borderId="0" numFmtId="166" xfId="0" applyNumberFormat="1" applyFont="1" applyFill="1" applyAlignment="1">
      <alignment horizontal="left" vertical="center"/>
    </xf>
    <xf fontId="8" fillId="3" borderId="0" numFmtId="167" xfId="0" applyNumberFormat="1" applyFont="1" applyFill="1" applyAlignment="1">
      <alignment horizontal="left" vertical="top"/>
    </xf>
    <xf fontId="5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15"/>
    <col customWidth="1" min="4" max="4" style="1" width="65.85546875"/>
    <col customWidth="1" min="5" max="5" style="4" width="16.140625"/>
    <col customWidth="1" min="6" max="6" style="1" width="16.140625"/>
    <col customWidth="1" min="7" max="7" style="1" width="16.5703125"/>
    <col customWidth="1" min="8" max="8" style="4" width="16.00390625"/>
    <col customWidth="1" min="9" max="9" style="5" width="16.28125"/>
    <col customWidth="1" min="10" max="11" style="5" width="15.28515625"/>
    <col customWidth="1" min="12" max="12" style="5" width="15.7109375"/>
    <col customWidth="1" min="13" max="13" style="1" width="17.5703125"/>
    <col customWidth="1" min="14" max="14" style="1" width="17.421875"/>
    <col customWidth="1" min="15" max="18" style="1" width="11.42578125"/>
    <col customWidth="1" min="19" max="19" style="1" width="9.140625"/>
    <col min="20" max="16384" style="1" width="9.140625"/>
  </cols>
  <sheetData>
    <row r="1" ht="17.25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"/>
      <c r="T1" s="1"/>
      <c r="U1" s="1"/>
      <c r="V1" s="1"/>
      <c r="W1" s="1"/>
      <c r="X1" s="1"/>
      <c r="Y1" s="1"/>
      <c r="Z1" s="1"/>
    </row>
    <row r="2" ht="15">
      <c r="A2" s="8"/>
      <c r="B2" s="9"/>
      <c r="C2" s="10"/>
      <c r="D2" s="6"/>
      <c r="E2" s="11"/>
      <c r="F2" s="6"/>
      <c r="G2" s="6"/>
      <c r="H2" s="11"/>
      <c r="I2" s="12"/>
      <c r="J2" s="12"/>
      <c r="K2" s="12"/>
      <c r="L2" s="12"/>
      <c r="M2" s="6"/>
      <c r="N2" s="6"/>
      <c r="O2" s="6"/>
      <c r="P2" s="13"/>
      <c r="Q2" s="13"/>
      <c r="R2" s="14" t="s">
        <v>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="15" customFormat="1" ht="15">
      <c r="A3" s="16" t="s">
        <v>2</v>
      </c>
      <c r="B3" s="17" t="s">
        <v>3</v>
      </c>
      <c r="C3" s="18" t="s">
        <v>4</v>
      </c>
      <c r="D3" s="19" t="s">
        <v>5</v>
      </c>
      <c r="E3" s="20" t="s">
        <v>6</v>
      </c>
      <c r="F3" s="21" t="s">
        <v>7</v>
      </c>
      <c r="G3" s="22"/>
      <c r="H3" s="23"/>
      <c r="I3" s="24" t="s">
        <v>8</v>
      </c>
      <c r="J3" s="25"/>
      <c r="K3" s="21" t="s">
        <v>9</v>
      </c>
      <c r="L3" s="22"/>
      <c r="M3" s="22"/>
      <c r="N3" s="23"/>
      <c r="O3" s="26" t="s">
        <v>10</v>
      </c>
      <c r="P3" s="27" t="s">
        <v>11</v>
      </c>
      <c r="Q3" s="27" t="s">
        <v>12</v>
      </c>
      <c r="R3" s="26" t="s">
        <v>13</v>
      </c>
      <c r="S3" s="15"/>
      <c r="T3" s="15"/>
      <c r="U3" s="15"/>
      <c r="V3" s="15"/>
      <c r="W3" s="15"/>
      <c r="X3" s="15"/>
      <c r="Y3" s="15"/>
      <c r="Z3" s="15"/>
    </row>
    <row r="4" s="15" customFormat="1" ht="47.25" customHeight="1">
      <c r="A4" s="28"/>
      <c r="B4" s="29"/>
      <c r="C4" s="30"/>
      <c r="D4" s="31"/>
      <c r="E4" s="32"/>
      <c r="F4" s="33" t="s">
        <v>14</v>
      </c>
      <c r="G4" s="34" t="s">
        <v>15</v>
      </c>
      <c r="H4" s="33" t="s">
        <v>16</v>
      </c>
      <c r="I4" s="35" t="s">
        <v>17</v>
      </c>
      <c r="J4" s="35" t="s">
        <v>16</v>
      </c>
      <c r="K4" s="36" t="s">
        <v>18</v>
      </c>
      <c r="L4" s="37" t="s">
        <v>19</v>
      </c>
      <c r="M4" s="36" t="s">
        <v>20</v>
      </c>
      <c r="N4" s="38" t="s">
        <v>21</v>
      </c>
      <c r="O4" s="39"/>
      <c r="P4" s="40"/>
      <c r="Q4" s="40"/>
      <c r="R4" s="39"/>
      <c r="S4" s="15"/>
      <c r="T4" s="15"/>
      <c r="U4" s="15"/>
      <c r="V4" s="15"/>
      <c r="W4" s="15"/>
      <c r="X4" s="15"/>
      <c r="Y4" s="15"/>
      <c r="Z4" s="15"/>
    </row>
    <row r="5" s="41" customFormat="1" ht="18" customHeight="1">
      <c r="A5" s="42"/>
      <c r="B5" s="43" t="s">
        <v>22</v>
      </c>
      <c r="C5" s="44"/>
      <c r="D5" s="45"/>
      <c r="E5" s="46">
        <f>SUM(E6:E16)</f>
        <v>14413426.300895521</v>
      </c>
      <c r="F5" s="46">
        <f>SUM(F6:F16)</f>
        <v>28065221.000000004</v>
      </c>
      <c r="G5" s="46">
        <f>SUM(G6:G16)</f>
        <v>17956602.5</v>
      </c>
      <c r="H5" s="46">
        <f>SUM(H6:H16)</f>
        <v>1961956.7</v>
      </c>
      <c r="I5" s="46">
        <f>SUM(I6:I16)</f>
        <v>16652942.709999999</v>
      </c>
      <c r="J5" s="46">
        <f>SUM(J6:J16)</f>
        <v>1265237.1000000001</v>
      </c>
      <c r="K5" s="47">
        <f>SUM(K6:K16)</f>
        <v>2239516.4091044776</v>
      </c>
      <c r="L5" s="46">
        <f>SUM(L6:L16)</f>
        <v>-1303659.7899999991</v>
      </c>
      <c r="M5" s="47">
        <f>SUM(M6:M16)</f>
        <v>-11412278.290000001</v>
      </c>
      <c r="N5" s="46">
        <f>SUM(N6:N16)</f>
        <v>-696719.59999999986</v>
      </c>
      <c r="O5" s="48">
        <f t="shared" ref="O5:O9" si="0">IFERROR(I5/E5,"")</f>
        <v>1.1553771020402923</v>
      </c>
      <c r="P5" s="49">
        <f t="shared" ref="P5:P9" si="1">IFERROR(J5/H5,"")</f>
        <v>0.64488533309629115</v>
      </c>
      <c r="Q5" s="50">
        <f t="shared" ref="Q5:Q9" si="2">IFERROR(I5/G5,"")</f>
        <v>0.92739941812489302</v>
      </c>
      <c r="R5" s="49">
        <f t="shared" ref="R5:R9" si="3">IFERROR(I5/F5,"")</f>
        <v>0.5933658142225211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</row>
    <row r="6" ht="17.25">
      <c r="A6" s="51"/>
      <c r="B6" s="52" t="s">
        <v>23</v>
      </c>
      <c r="C6" s="53" t="s">
        <v>24</v>
      </c>
      <c r="D6" s="54" t="s">
        <v>25</v>
      </c>
      <c r="E6" s="55">
        <f>12655917.23/33.5*30</f>
        <v>11333657.220895523</v>
      </c>
      <c r="F6" s="55">
        <v>21478832.199999999</v>
      </c>
      <c r="G6" s="55">
        <v>14115929.1</v>
      </c>
      <c r="H6" s="56">
        <v>1577400.7</v>
      </c>
      <c r="I6" s="55">
        <v>12618457.65</v>
      </c>
      <c r="J6" s="55">
        <v>1046471.72</v>
      </c>
      <c r="K6" s="55">
        <f t="shared" ref="K6:K9" si="4">I6-E6</f>
        <v>1284800.4291044772</v>
      </c>
      <c r="L6" s="56">
        <f t="shared" ref="L6:L9" si="5">I6-G6</f>
        <v>-1497471.4499999993</v>
      </c>
      <c r="M6" s="55">
        <f t="shared" ref="M6:M9" si="6">I6-F6</f>
        <v>-8860374.5499999989</v>
      </c>
      <c r="N6" s="57">
        <f t="shared" ref="N6:N9" si="7">J6-H6</f>
        <v>-530928.97999999998</v>
      </c>
      <c r="O6" s="58">
        <f t="shared" si="0"/>
        <v>1.1133615040638187</v>
      </c>
      <c r="P6" s="59">
        <f t="shared" si="1"/>
        <v>0.66341527552257329</v>
      </c>
      <c r="Q6" s="58">
        <f t="shared" si="2"/>
        <v>0.89391619641954712</v>
      </c>
      <c r="R6" s="58">
        <f t="shared" si="3"/>
        <v>0.5874834130879798</v>
      </c>
      <c r="S6" s="1"/>
      <c r="T6" s="1"/>
      <c r="U6" s="1"/>
      <c r="V6" s="1"/>
      <c r="W6" s="1"/>
      <c r="X6" s="1"/>
      <c r="Y6" s="1"/>
      <c r="Z6" s="1"/>
    </row>
    <row r="7" ht="17.25">
      <c r="A7" s="60"/>
      <c r="B7" s="52" t="s">
        <v>26</v>
      </c>
      <c r="C7" s="61" t="s">
        <v>27</v>
      </c>
      <c r="D7" s="62" t="s">
        <v>28</v>
      </c>
      <c r="E7" s="63">
        <v>54506.160000000003</v>
      </c>
      <c r="F7" s="63">
        <v>82008.100000000006</v>
      </c>
      <c r="G7" s="64">
        <v>61484.5</v>
      </c>
      <c r="H7" s="63">
        <v>7321</v>
      </c>
      <c r="I7" s="65">
        <v>55733.110000000001</v>
      </c>
      <c r="J7" s="66">
        <v>35.420000000000002</v>
      </c>
      <c r="K7" s="64">
        <f t="shared" si="4"/>
        <v>1226.9499999999971</v>
      </c>
      <c r="L7" s="63">
        <f t="shared" si="5"/>
        <v>-5751.3899999999994</v>
      </c>
      <c r="M7" s="64">
        <f t="shared" si="6"/>
        <v>-26274.990000000005</v>
      </c>
      <c r="N7" s="63">
        <f t="shared" si="7"/>
        <v>-7285.5799999999999</v>
      </c>
      <c r="O7" s="59">
        <f t="shared" si="0"/>
        <v>1.0225102997532756</v>
      </c>
      <c r="P7" s="58">
        <f t="shared" si="1"/>
        <v>0.0048381368665482861</v>
      </c>
      <c r="Q7" s="67">
        <f t="shared" si="2"/>
        <v>0.90645788776032987</v>
      </c>
      <c r="R7" s="58">
        <f t="shared" si="3"/>
        <v>0.67960494146309935</v>
      </c>
      <c r="S7" s="1"/>
      <c r="T7" s="1"/>
      <c r="U7" s="1"/>
      <c r="V7" s="1"/>
      <c r="W7" s="1"/>
      <c r="X7" s="1"/>
      <c r="Y7" s="1"/>
      <c r="Z7" s="1"/>
    </row>
    <row r="8" ht="17.25">
      <c r="A8" s="60"/>
      <c r="B8" s="52" t="s">
        <v>23</v>
      </c>
      <c r="C8" s="53" t="s">
        <v>29</v>
      </c>
      <c r="D8" s="54" t="s">
        <v>30</v>
      </c>
      <c r="E8" s="63">
        <v>0</v>
      </c>
      <c r="F8" s="63">
        <v>52994.300000000003</v>
      </c>
      <c r="G8" s="63">
        <v>32497.099999999999</v>
      </c>
      <c r="H8" s="64">
        <v>0</v>
      </c>
      <c r="I8" s="63">
        <v>18895.919999999998</v>
      </c>
      <c r="J8" s="63">
        <v>35.090000000000003</v>
      </c>
      <c r="K8" s="63">
        <f t="shared" si="4"/>
        <v>18895.919999999998</v>
      </c>
      <c r="L8" s="64">
        <f t="shared" si="5"/>
        <v>-13601.18</v>
      </c>
      <c r="M8" s="63">
        <f t="shared" si="6"/>
        <v>-34098.380000000005</v>
      </c>
      <c r="N8" s="64">
        <f t="shared" si="7"/>
        <v>35.090000000000003</v>
      </c>
      <c r="O8" s="58" t="str">
        <f t="shared" si="0"/>
        <v/>
      </c>
      <c r="P8" s="59" t="str">
        <f t="shared" si="1"/>
        <v/>
      </c>
      <c r="Q8" s="58">
        <f t="shared" si="2"/>
        <v>0.58146480762898844</v>
      </c>
      <c r="R8" s="58">
        <f t="shared" si="3"/>
        <v>0.35656514002449313</v>
      </c>
      <c r="S8" s="1"/>
      <c r="T8" s="1"/>
      <c r="U8" s="1"/>
      <c r="V8" s="1"/>
      <c r="W8" s="1"/>
      <c r="X8" s="1"/>
      <c r="Y8" s="1"/>
      <c r="Z8" s="1"/>
    </row>
    <row r="9" ht="17.25">
      <c r="A9" s="60"/>
      <c r="B9" s="52" t="s">
        <v>23</v>
      </c>
      <c r="C9" s="61" t="s">
        <v>31</v>
      </c>
      <c r="D9" s="62" t="s">
        <v>32</v>
      </c>
      <c r="E9" s="63">
        <v>883268.44999999995</v>
      </c>
      <c r="F9" s="63">
        <v>1259409.1000000001</v>
      </c>
      <c r="G9" s="63">
        <v>953831.40000000002</v>
      </c>
      <c r="H9" s="63">
        <v>17842.400000000001</v>
      </c>
      <c r="I9" s="63">
        <v>939263.57999999996</v>
      </c>
      <c r="J9" s="63">
        <v>8775.3299999999999</v>
      </c>
      <c r="K9" s="64">
        <f t="shared" si="4"/>
        <v>55995.130000000005</v>
      </c>
      <c r="L9" s="63">
        <f t="shared" si="5"/>
        <v>-14567.820000000065</v>
      </c>
      <c r="M9" s="64">
        <f t="shared" si="6"/>
        <v>-320145.52000000014</v>
      </c>
      <c r="N9" s="63">
        <f t="shared" si="7"/>
        <v>-9067.0700000000015</v>
      </c>
      <c r="O9" s="59">
        <f t="shared" si="0"/>
        <v>1.0633953697768781</v>
      </c>
      <c r="P9" s="58">
        <f t="shared" si="1"/>
        <v>0.49182453033224227</v>
      </c>
      <c r="Q9" s="67">
        <f t="shared" si="2"/>
        <v>0.98472704924581</v>
      </c>
      <c r="R9" s="58">
        <f t="shared" si="3"/>
        <v>0.74579704085034793</v>
      </c>
      <c r="S9" s="1"/>
      <c r="T9" s="1"/>
      <c r="U9" s="1"/>
      <c r="V9" s="1"/>
      <c r="W9" s="1"/>
      <c r="X9" s="1"/>
      <c r="Y9" s="1"/>
      <c r="Z9" s="1"/>
    </row>
    <row r="10" ht="17.25">
      <c r="A10" s="60"/>
      <c r="B10" s="52" t="s">
        <v>23</v>
      </c>
      <c r="C10" s="53" t="s">
        <v>33</v>
      </c>
      <c r="D10" s="54" t="s">
        <v>34</v>
      </c>
      <c r="E10" s="63">
        <v>666.13999999999999</v>
      </c>
      <c r="F10" s="63">
        <v>0</v>
      </c>
      <c r="G10" s="64">
        <v>0</v>
      </c>
      <c r="H10" s="63">
        <v>0</v>
      </c>
      <c r="I10" s="65">
        <v>264.25999999999999</v>
      </c>
      <c r="J10" s="66">
        <v>12.050000000000001</v>
      </c>
      <c r="K10" s="63">
        <f t="shared" ref="K10:K45" si="8">I10-E10</f>
        <v>-401.88</v>
      </c>
      <c r="L10" s="64">
        <f t="shared" ref="L10:L73" si="9">I10-G10</f>
        <v>264.25999999999999</v>
      </c>
      <c r="M10" s="63">
        <f t="shared" ref="M10:M45" si="10">I10-F10</f>
        <v>264.25999999999999</v>
      </c>
      <c r="N10" s="64">
        <f t="shared" ref="N10:N45" si="11">J10-H10</f>
        <v>12.050000000000001</v>
      </c>
      <c r="O10" s="58">
        <f t="shared" ref="O10:O73" si="12">IFERROR(I10/E10,"")</f>
        <v>0.39670339568258922</v>
      </c>
      <c r="P10" s="59" t="str">
        <f t="shared" ref="P10:P73" si="13">IFERROR(J10/H10,"")</f>
        <v/>
      </c>
      <c r="Q10" s="58" t="str">
        <f t="shared" ref="Q10:Q73" si="14">IFERROR(I10/G10,"")</f>
        <v/>
      </c>
      <c r="R10" s="58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7.25">
      <c r="A11" s="60"/>
      <c r="B11" s="52" t="s">
        <v>23</v>
      </c>
      <c r="C11" s="61" t="s">
        <v>35</v>
      </c>
      <c r="D11" s="62" t="s">
        <v>36</v>
      </c>
      <c r="E11" s="63">
        <v>1370.3099999999999</v>
      </c>
      <c r="F11" s="63">
        <v>1208.9000000000001</v>
      </c>
      <c r="G11" s="63">
        <v>1208.9000000000001</v>
      </c>
      <c r="H11" s="64">
        <v>6</v>
      </c>
      <c r="I11" s="63">
        <v>1197.02</v>
      </c>
      <c r="J11" s="63">
        <v>0</v>
      </c>
      <c r="K11" s="64">
        <f t="shared" si="8"/>
        <v>-173.28999999999996</v>
      </c>
      <c r="L11" s="63">
        <f t="shared" si="9"/>
        <v>-11.880000000000109</v>
      </c>
      <c r="M11" s="64">
        <f t="shared" si="10"/>
        <v>-11.880000000000109</v>
      </c>
      <c r="N11" s="63">
        <f t="shared" si="11"/>
        <v>-6</v>
      </c>
      <c r="O11" s="59">
        <f t="shared" si="12"/>
        <v>0.87353956404025368</v>
      </c>
      <c r="P11" s="58">
        <f t="shared" si="13"/>
        <v>0</v>
      </c>
      <c r="Q11" s="67">
        <f t="shared" si="14"/>
        <v>0.9901728844404003</v>
      </c>
      <c r="R11" s="58">
        <f t="shared" si="15"/>
        <v>0.9901728844404003</v>
      </c>
      <c r="S11" s="1"/>
      <c r="T11" s="1"/>
      <c r="U11" s="1"/>
      <c r="V11" s="1"/>
      <c r="W11" s="1"/>
      <c r="X11" s="1"/>
      <c r="Y11" s="1"/>
      <c r="Z11" s="1"/>
    </row>
    <row r="12" ht="17.25">
      <c r="A12" s="60"/>
      <c r="B12" s="52" t="s">
        <v>23</v>
      </c>
      <c r="C12" s="53" t="s">
        <v>37</v>
      </c>
      <c r="D12" s="54" t="s">
        <v>38</v>
      </c>
      <c r="E12" s="63">
        <v>315464.08000000002</v>
      </c>
      <c r="F12" s="63">
        <v>615839.40000000002</v>
      </c>
      <c r="G12" s="64">
        <v>340592.29999999999</v>
      </c>
      <c r="H12" s="63">
        <v>10000</v>
      </c>
      <c r="I12" s="65">
        <v>342656.84999999998</v>
      </c>
      <c r="J12" s="66">
        <v>4062.3099999999999</v>
      </c>
      <c r="K12" s="63">
        <f t="shared" si="8"/>
        <v>27192.76999999996</v>
      </c>
      <c r="L12" s="64">
        <f t="shared" si="9"/>
        <v>2064.5499999999884</v>
      </c>
      <c r="M12" s="63">
        <f t="shared" si="10"/>
        <v>-273182.55000000005</v>
      </c>
      <c r="N12" s="64">
        <f t="shared" si="11"/>
        <v>-5937.6900000000005</v>
      </c>
      <c r="O12" s="58">
        <f t="shared" si="12"/>
        <v>1.0861992591993357</v>
      </c>
      <c r="P12" s="59">
        <f t="shared" si="13"/>
        <v>0.40623100000000001</v>
      </c>
      <c r="Q12" s="58">
        <f t="shared" si="14"/>
        <v>1.0060616461382128</v>
      </c>
      <c r="R12" s="58">
        <f t="shared" si="15"/>
        <v>0.5564061831704824</v>
      </c>
      <c r="S12" s="1"/>
      <c r="T12" s="1"/>
      <c r="U12" s="1"/>
      <c r="V12" s="1"/>
      <c r="W12" s="1"/>
      <c r="X12" s="1"/>
      <c r="Y12" s="1"/>
      <c r="Z12" s="1"/>
    </row>
    <row r="13" ht="17.25">
      <c r="A13" s="60"/>
      <c r="B13" s="52" t="s">
        <v>39</v>
      </c>
      <c r="C13" s="61" t="s">
        <v>40</v>
      </c>
      <c r="D13" s="62" t="s">
        <v>41</v>
      </c>
      <c r="E13" s="63">
        <v>117629.78999999999</v>
      </c>
      <c r="F13" s="63">
        <v>1486170.1000000001</v>
      </c>
      <c r="G13" s="63">
        <v>335900</v>
      </c>
      <c r="H13" s="64">
        <v>260000</v>
      </c>
      <c r="I13" s="63">
        <v>403569.72000000003</v>
      </c>
      <c r="J13" s="63">
        <v>132106.57000000001</v>
      </c>
      <c r="K13" s="64">
        <f t="shared" si="8"/>
        <v>285939.93000000005</v>
      </c>
      <c r="L13" s="63">
        <f t="shared" si="9"/>
        <v>67669.72000000003</v>
      </c>
      <c r="M13" s="64">
        <f t="shared" si="10"/>
        <v>-1082600.3800000001</v>
      </c>
      <c r="N13" s="63">
        <f t="shared" si="11"/>
        <v>-127893.42999999999</v>
      </c>
      <c r="O13" s="59">
        <f t="shared" si="12"/>
        <v>3.4308462167619278</v>
      </c>
      <c r="P13" s="58">
        <f t="shared" si="13"/>
        <v>0.50810219230769238</v>
      </c>
      <c r="Q13" s="67">
        <f t="shared" si="14"/>
        <v>1.2014579339089015</v>
      </c>
      <c r="R13" s="58">
        <f t="shared" si="15"/>
        <v>0.27155015431948198</v>
      </c>
      <c r="S13" s="1"/>
      <c r="T13" s="1"/>
      <c r="U13" s="1"/>
      <c r="V13" s="1"/>
      <c r="W13" s="1"/>
      <c r="X13" s="1"/>
      <c r="Y13" s="1"/>
      <c r="Z13" s="1"/>
    </row>
    <row r="14" ht="17.25">
      <c r="A14" s="60"/>
      <c r="B14" s="52" t="s">
        <v>39</v>
      </c>
      <c r="C14" s="53" t="s">
        <v>42</v>
      </c>
      <c r="D14" s="54" t="s">
        <v>43</v>
      </c>
      <c r="E14" s="63">
        <v>1502840.28</v>
      </c>
      <c r="F14" s="63">
        <v>2439929.7999999998</v>
      </c>
      <c r="G14" s="64">
        <v>1635086</v>
      </c>
      <c r="H14" s="63">
        <v>34200</v>
      </c>
      <c r="I14" s="65">
        <v>1791033.28</v>
      </c>
      <c r="J14" s="66">
        <v>22243.420000000002</v>
      </c>
      <c r="K14" s="63">
        <f t="shared" si="8"/>
        <v>288193</v>
      </c>
      <c r="L14" s="64">
        <f t="shared" si="9"/>
        <v>155947.28000000003</v>
      </c>
      <c r="M14" s="63">
        <f t="shared" si="10"/>
        <v>-648896.51999999979</v>
      </c>
      <c r="N14" s="68">
        <f t="shared" si="11"/>
        <v>-11956.579999999998</v>
      </c>
      <c r="O14" s="58">
        <f t="shared" si="12"/>
        <v>1.19176555475343</v>
      </c>
      <c r="P14" s="59">
        <f t="shared" si="13"/>
        <v>0.6503923976608188</v>
      </c>
      <c r="Q14" s="58">
        <f t="shared" si="14"/>
        <v>1.0953755826910634</v>
      </c>
      <c r="R14" s="58">
        <f t="shared" si="15"/>
        <v>0.7340511517995314</v>
      </c>
      <c r="S14" s="1"/>
      <c r="T14" s="1"/>
      <c r="U14" s="1"/>
      <c r="V14" s="1"/>
      <c r="W14" s="1"/>
      <c r="X14" s="1"/>
      <c r="Y14" s="1"/>
      <c r="Z14" s="1"/>
    </row>
    <row r="15" ht="17.25">
      <c r="A15" s="60"/>
      <c r="B15" s="52"/>
      <c r="C15" s="61" t="s">
        <v>44</v>
      </c>
      <c r="D15" s="62" t="s">
        <v>45</v>
      </c>
      <c r="E15" s="63">
        <v>204294.26000000001</v>
      </c>
      <c r="F15" s="63">
        <v>648829.09999999998</v>
      </c>
      <c r="G15" s="63">
        <v>480073.20000000001</v>
      </c>
      <c r="H15" s="63">
        <v>55186.599999999999</v>
      </c>
      <c r="I15" s="63">
        <v>481871.32000000001</v>
      </c>
      <c r="J15" s="63">
        <v>51495.189999999995</v>
      </c>
      <c r="K15" s="64">
        <f t="shared" si="8"/>
        <v>277577.06</v>
      </c>
      <c r="L15" s="63">
        <f t="shared" si="9"/>
        <v>1798.1199999999953</v>
      </c>
      <c r="M15" s="63">
        <f t="shared" si="10"/>
        <v>-166957.77999999997</v>
      </c>
      <c r="N15" s="69">
        <f t="shared" si="11"/>
        <v>-3691.4100000000035</v>
      </c>
      <c r="O15" s="58">
        <f t="shared" si="12"/>
        <v>2.3587119873069367</v>
      </c>
      <c r="P15" s="58">
        <f t="shared" si="13"/>
        <v>0.93311039274026664</v>
      </c>
      <c r="Q15" s="58">
        <f t="shared" si="14"/>
        <v>1.0037455121427317</v>
      </c>
      <c r="R15" s="58">
        <f t="shared" si="15"/>
        <v>0.7426783416465137</v>
      </c>
      <c r="S15" s="1"/>
      <c r="T15" s="1"/>
      <c r="U15" s="1"/>
      <c r="V15" s="1"/>
      <c r="W15" s="1"/>
      <c r="X15" s="1"/>
      <c r="Y15" s="1"/>
      <c r="Z15" s="1"/>
    </row>
    <row r="16" ht="18.75" customHeight="1">
      <c r="A16" s="60"/>
      <c r="B16" s="52" t="s">
        <v>39</v>
      </c>
      <c r="C16" s="53" t="s">
        <v>46</v>
      </c>
      <c r="D16" s="54" t="s">
        <v>47</v>
      </c>
      <c r="E16" s="63">
        <v>-270.38999999999999</v>
      </c>
      <c r="F16" s="63">
        <v>0</v>
      </c>
      <c r="G16" s="64">
        <v>0</v>
      </c>
      <c r="H16" s="63">
        <v>0</v>
      </c>
      <c r="I16" s="65">
        <v>0</v>
      </c>
      <c r="J16" s="66">
        <v>0</v>
      </c>
      <c r="K16" s="63">
        <f t="shared" si="8"/>
        <v>270.38999999999999</v>
      </c>
      <c r="L16" s="64">
        <f t="shared" si="9"/>
        <v>0</v>
      </c>
      <c r="M16" s="63">
        <f t="shared" si="10"/>
        <v>0</v>
      </c>
      <c r="N16" s="64">
        <f t="shared" si="11"/>
        <v>0</v>
      </c>
      <c r="O16" s="58">
        <f t="shared" si="12"/>
        <v>0</v>
      </c>
      <c r="P16" s="59" t="str">
        <f t="shared" si="13"/>
        <v/>
      </c>
      <c r="Q16" s="58" t="str">
        <f t="shared" si="14"/>
        <v/>
      </c>
      <c r="R16" s="58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41" customFormat="1" ht="21" customHeight="1">
      <c r="A17" s="70" t="s">
        <v>48</v>
      </c>
      <c r="B17" s="71"/>
      <c r="C17" s="72"/>
      <c r="D17" s="73"/>
      <c r="E17" s="46">
        <f>E21+E24+E33+E46+E52+E55+E58+E67</f>
        <v>5823574.1299999999</v>
      </c>
      <c r="F17" s="46">
        <f>F21+F24+F33+F46+F52+F55+F58+F67</f>
        <v>7828488.9700000007</v>
      </c>
      <c r="G17" s="74">
        <f>G21+G24+G33+G46+G52+G55+G58+G67</f>
        <v>5671381.4699999997</v>
      </c>
      <c r="H17" s="75">
        <f>H21+H24+H33+H46+H52+H55+H58+H67</f>
        <v>745408.00000000012</v>
      </c>
      <c r="I17" s="74">
        <f>I21+I24+I33+I46+I52+I55+I58+I67</f>
        <v>5634290.1800000006</v>
      </c>
      <c r="J17" s="74">
        <f>J21+J24+J33+J46+J52+J55+J58+J67</f>
        <v>643789.90000000002</v>
      </c>
      <c r="K17" s="74">
        <f t="shared" si="8"/>
        <v>-189283.94999999925</v>
      </c>
      <c r="L17" s="74">
        <f t="shared" si="9"/>
        <v>-37091.289999999106</v>
      </c>
      <c r="M17" s="75">
        <f t="shared" si="10"/>
        <v>-2194198.79</v>
      </c>
      <c r="N17" s="74">
        <f t="shared" si="11"/>
        <v>-101618.10000000009</v>
      </c>
      <c r="O17" s="48">
        <f t="shared" si="12"/>
        <v>0.96749694504189321</v>
      </c>
      <c r="P17" s="76">
        <f t="shared" si="13"/>
        <v>0.8636745245556795</v>
      </c>
      <c r="Q17" s="50">
        <f t="shared" si="14"/>
        <v>0.99345991973980208</v>
      </c>
      <c r="R17" s="77">
        <f t="shared" si="15"/>
        <v>0.71971618042657859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</row>
    <row r="18" ht="18" customHeight="1">
      <c r="A18" s="78" t="s">
        <v>49</v>
      </c>
      <c r="B18" s="79" t="s">
        <v>26</v>
      </c>
      <c r="C18" s="80" t="s">
        <v>50</v>
      </c>
      <c r="D18" s="81" t="s">
        <v>51</v>
      </c>
      <c r="E18" s="82">
        <v>170155.72</v>
      </c>
      <c r="F18" s="82">
        <v>261278.39999999999</v>
      </c>
      <c r="G18" s="83">
        <v>191245.79999999999</v>
      </c>
      <c r="H18" s="82">
        <v>21869.799999999999</v>
      </c>
      <c r="I18" s="84">
        <v>213775.98000000001</v>
      </c>
      <c r="J18" s="85">
        <v>25676.25</v>
      </c>
      <c r="K18" s="83">
        <f t="shared" si="8"/>
        <v>43620.260000000009</v>
      </c>
      <c r="L18" s="82">
        <f t="shared" si="9"/>
        <v>22530.180000000022</v>
      </c>
      <c r="M18" s="82">
        <f t="shared" si="10"/>
        <v>-47502.419999999984</v>
      </c>
      <c r="N18" s="86">
        <f t="shared" si="11"/>
        <v>3806.4500000000007</v>
      </c>
      <c r="O18" s="87">
        <f t="shared" si="12"/>
        <v>1.2563549435775654</v>
      </c>
      <c r="P18" s="88">
        <f t="shared" si="13"/>
        <v>1.1740505171515059</v>
      </c>
      <c r="Q18" s="87">
        <f t="shared" si="14"/>
        <v>1.1178074498890957</v>
      </c>
      <c r="R18" s="87">
        <f t="shared" si="15"/>
        <v>0.81819231899766687</v>
      </c>
      <c r="S18" s="1"/>
      <c r="T18" s="1"/>
      <c r="U18" s="1"/>
      <c r="V18" s="1"/>
      <c r="W18" s="1"/>
      <c r="X18" s="1"/>
      <c r="Y18" s="1"/>
      <c r="Z18" s="1"/>
    </row>
    <row r="19" ht="17.25">
      <c r="A19" s="89"/>
      <c r="B19" s="90"/>
      <c r="C19" s="61" t="s">
        <v>52</v>
      </c>
      <c r="D19" s="91" t="s">
        <v>53</v>
      </c>
      <c r="E19" s="55">
        <v>4074.3499999999999</v>
      </c>
      <c r="F19" s="55">
        <v>3515.5999999999999</v>
      </c>
      <c r="G19" s="55">
        <v>3515.5999999999999</v>
      </c>
      <c r="H19" s="56">
        <v>0</v>
      </c>
      <c r="I19" s="55">
        <v>647</v>
      </c>
      <c r="J19" s="55">
        <v>0</v>
      </c>
      <c r="K19" s="55">
        <f t="shared" si="8"/>
        <v>-3427.3499999999999</v>
      </c>
      <c r="L19" s="56">
        <f t="shared" si="9"/>
        <v>-2868.5999999999999</v>
      </c>
      <c r="M19" s="55">
        <f t="shared" si="10"/>
        <v>-2868.5999999999999</v>
      </c>
      <c r="N19" s="92">
        <f t="shared" si="11"/>
        <v>0</v>
      </c>
      <c r="O19" s="59">
        <f t="shared" si="12"/>
        <v>0.15879833593088469</v>
      </c>
      <c r="P19" s="58" t="str">
        <f t="shared" si="13"/>
        <v/>
      </c>
      <c r="Q19" s="67">
        <f t="shared" si="14"/>
        <v>0.18403686426214588</v>
      </c>
      <c r="R19" s="58">
        <f t="shared" si="15"/>
        <v>0.18403686426214588</v>
      </c>
      <c r="S19" s="1"/>
      <c r="T19" s="1"/>
      <c r="U19" s="1"/>
      <c r="V19" s="1"/>
      <c r="W19" s="1"/>
      <c r="X19" s="1"/>
      <c r="Y19" s="1"/>
      <c r="Z19" s="1"/>
    </row>
    <row r="20" ht="17.25">
      <c r="A20" s="89"/>
      <c r="B20" s="90"/>
      <c r="C20" s="53" t="s">
        <v>54</v>
      </c>
      <c r="D20" s="93" t="s">
        <v>55</v>
      </c>
      <c r="E20" s="55">
        <v>107822.7</v>
      </c>
      <c r="F20" s="55">
        <v>240354.89999999999</v>
      </c>
      <c r="G20" s="55">
        <v>171226.89999999999</v>
      </c>
      <c r="H20" s="55">
        <v>22600</v>
      </c>
      <c r="I20" s="55">
        <v>189355.04000000001</v>
      </c>
      <c r="J20" s="55">
        <v>22374.349999999999</v>
      </c>
      <c r="K20" s="55">
        <f t="shared" si="8"/>
        <v>81532.340000000011</v>
      </c>
      <c r="L20" s="55">
        <f t="shared" si="9"/>
        <v>18128.140000000014</v>
      </c>
      <c r="M20" s="55">
        <f t="shared" si="10"/>
        <v>-50999.859999999986</v>
      </c>
      <c r="N20" s="92">
        <f t="shared" si="11"/>
        <v>-225.65000000000146</v>
      </c>
      <c r="O20" s="58">
        <f t="shared" si="12"/>
        <v>1.7561704539025642</v>
      </c>
      <c r="P20" s="58">
        <f t="shared" si="13"/>
        <v>0.99001548672566364</v>
      </c>
      <c r="Q20" s="58">
        <f t="shared" si="14"/>
        <v>1.1058720329574385</v>
      </c>
      <c r="R20" s="58">
        <f t="shared" si="15"/>
        <v>0.78781435285904311</v>
      </c>
      <c r="S20" s="1"/>
      <c r="T20" s="1"/>
      <c r="U20" s="1"/>
      <c r="V20" s="1"/>
      <c r="W20" s="1"/>
      <c r="X20" s="1"/>
      <c r="Y20" s="1"/>
      <c r="Z20" s="1"/>
    </row>
    <row r="21" s="94" customFormat="1" ht="17.25">
      <c r="A21" s="95"/>
      <c r="B21" s="96"/>
      <c r="C21" s="97"/>
      <c r="D21" s="98" t="s">
        <v>56</v>
      </c>
      <c r="E21" s="99">
        <f>SUM(E18:E20)</f>
        <v>282052.77000000002</v>
      </c>
      <c r="F21" s="99">
        <f>SUM(F18:F20)</f>
        <v>505148.90000000002</v>
      </c>
      <c r="G21" s="99">
        <f>SUM(G18:G20)</f>
        <v>365988.29999999999</v>
      </c>
      <c r="H21" s="100">
        <f>SUM(H18:H20)</f>
        <v>44469.800000000003</v>
      </c>
      <c r="I21" s="99">
        <f>SUM(I18:I20)</f>
        <v>403778.02000000002</v>
      </c>
      <c r="J21" s="101">
        <f>SUM(J18:J20)</f>
        <v>48050.599999999999</v>
      </c>
      <c r="K21" s="101">
        <f t="shared" si="8"/>
        <v>121725.25</v>
      </c>
      <c r="L21" s="100">
        <f t="shared" si="9"/>
        <v>37789.72000000003</v>
      </c>
      <c r="M21" s="99">
        <f t="shared" si="10"/>
        <v>-101370.88</v>
      </c>
      <c r="N21" s="100">
        <f t="shared" si="11"/>
        <v>3580.7999999999956</v>
      </c>
      <c r="O21" s="102">
        <f t="shared" si="12"/>
        <v>1.4315690641861096</v>
      </c>
      <c r="P21" s="102">
        <f t="shared" si="13"/>
        <v>1.0805220621635356</v>
      </c>
      <c r="Q21" s="102">
        <f t="shared" si="14"/>
        <v>1.103253901832381</v>
      </c>
      <c r="R21" s="102">
        <f t="shared" si="15"/>
        <v>0.79932475355286337</v>
      </c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</row>
    <row r="22" ht="34.5">
      <c r="A22" s="103">
        <v>951</v>
      </c>
      <c r="B22" s="79" t="s">
        <v>23</v>
      </c>
      <c r="C22" s="104" t="s">
        <v>57</v>
      </c>
      <c r="D22" s="105" t="s">
        <v>58</v>
      </c>
      <c r="E22" s="82">
        <v>87748.869999999995</v>
      </c>
      <c r="F22" s="82">
        <v>104746.7</v>
      </c>
      <c r="G22" s="83">
        <v>74905.600000000006</v>
      </c>
      <c r="H22" s="82">
        <v>9042</v>
      </c>
      <c r="I22" s="84">
        <v>92849.600000000006</v>
      </c>
      <c r="J22" s="82">
        <v>26051.810000000001</v>
      </c>
      <c r="K22" s="82">
        <f t="shared" si="8"/>
        <v>5100.7300000000105</v>
      </c>
      <c r="L22" s="82">
        <f t="shared" si="9"/>
        <v>17944</v>
      </c>
      <c r="M22" s="83">
        <f t="shared" si="10"/>
        <v>-11897.099999999991</v>
      </c>
      <c r="N22" s="82">
        <f t="shared" si="11"/>
        <v>17009.810000000001</v>
      </c>
      <c r="O22" s="88">
        <f t="shared" si="12"/>
        <v>1.0581287257602292</v>
      </c>
      <c r="P22" s="87">
        <f t="shared" si="13"/>
        <v>2.8811999557619998</v>
      </c>
      <c r="Q22" s="106">
        <f t="shared" si="14"/>
        <v>1.2395548530416951</v>
      </c>
      <c r="R22" s="107">
        <f t="shared" si="15"/>
        <v>0.88642028818091656</v>
      </c>
      <c r="S22" s="1"/>
      <c r="T22" s="1"/>
      <c r="U22" s="1"/>
      <c r="V22" s="1"/>
      <c r="W22" s="1"/>
      <c r="X22" s="1"/>
      <c r="Y22" s="1"/>
      <c r="Z22" s="1"/>
    </row>
    <row r="23" ht="17.25">
      <c r="A23" s="108"/>
      <c r="B23" s="90"/>
      <c r="C23" s="109" t="s">
        <v>59</v>
      </c>
      <c r="D23" s="91" t="s">
        <v>60</v>
      </c>
      <c r="E23" s="55">
        <v>12362.08</v>
      </c>
      <c r="F23" s="55">
        <v>11046.9</v>
      </c>
      <c r="G23" s="55">
        <v>6711.1000000000004</v>
      </c>
      <c r="H23" s="56">
        <v>428.5</v>
      </c>
      <c r="I23" s="55">
        <v>11368</v>
      </c>
      <c r="J23" s="55">
        <v>-300.73000000000002</v>
      </c>
      <c r="K23" s="55">
        <f t="shared" si="8"/>
        <v>-994.07999999999993</v>
      </c>
      <c r="L23" s="56">
        <f t="shared" si="9"/>
        <v>4656.8999999999996</v>
      </c>
      <c r="M23" s="55">
        <f t="shared" si="10"/>
        <v>321.10000000000036</v>
      </c>
      <c r="N23" s="56">
        <f t="shared" si="11"/>
        <v>-729.23000000000002</v>
      </c>
      <c r="O23" s="58">
        <f t="shared" si="12"/>
        <v>0.91958634792850391</v>
      </c>
      <c r="P23" s="59">
        <f t="shared" si="13"/>
        <v>-0.70182030338389734</v>
      </c>
      <c r="Q23" s="58">
        <f t="shared" si="14"/>
        <v>1.6939100892551147</v>
      </c>
      <c r="R23" s="110">
        <f t="shared" si="15"/>
        <v>1.0290669780662449</v>
      </c>
      <c r="S23" s="1"/>
      <c r="T23" s="1"/>
      <c r="U23" s="1"/>
      <c r="V23" s="1"/>
      <c r="W23" s="1"/>
      <c r="X23" s="1"/>
      <c r="Y23" s="1"/>
      <c r="Z23" s="1"/>
    </row>
    <row r="24" s="94" customFormat="1" ht="17.25">
      <c r="A24" s="111"/>
      <c r="B24" s="96"/>
      <c r="C24" s="112"/>
      <c r="D24" s="113" t="s">
        <v>56</v>
      </c>
      <c r="E24" s="99">
        <f>E22+E23</f>
        <v>100110.95</v>
      </c>
      <c r="F24" s="99">
        <f>F22+F23</f>
        <v>115793.59999999999</v>
      </c>
      <c r="G24" s="100">
        <f>G22+G23</f>
        <v>81616.700000000012</v>
      </c>
      <c r="H24" s="99">
        <f>H22+H23</f>
        <v>9470.5</v>
      </c>
      <c r="I24" s="114">
        <f>I22+I23</f>
        <v>104217.60000000001</v>
      </c>
      <c r="J24" s="99">
        <f>J22+J23</f>
        <v>25751.080000000002</v>
      </c>
      <c r="K24" s="99">
        <f t="shared" si="8"/>
        <v>4106.6500000000087</v>
      </c>
      <c r="L24" s="99">
        <f t="shared" si="9"/>
        <v>22600.899999999994</v>
      </c>
      <c r="M24" s="100">
        <f t="shared" si="10"/>
        <v>-11575.999999999985</v>
      </c>
      <c r="N24" s="99">
        <f t="shared" si="11"/>
        <v>16280.580000000002</v>
      </c>
      <c r="O24" s="115">
        <f t="shared" si="12"/>
        <v>1.0410209872146854</v>
      </c>
      <c r="P24" s="102">
        <f t="shared" si="13"/>
        <v>2.7190834697217676</v>
      </c>
      <c r="Q24" s="116">
        <f t="shared" si="14"/>
        <v>1.2769151411414574</v>
      </c>
      <c r="R24" s="117">
        <f t="shared" si="15"/>
        <v>0.90002901714775263</v>
      </c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</row>
    <row r="25" ht="17.25">
      <c r="A25" s="118" t="s">
        <v>61</v>
      </c>
      <c r="B25" s="79" t="s">
        <v>62</v>
      </c>
      <c r="C25" s="119" t="s">
        <v>63</v>
      </c>
      <c r="D25" s="120" t="s">
        <v>64</v>
      </c>
      <c r="E25" s="82">
        <v>7403.8299999999999</v>
      </c>
      <c r="F25" s="82">
        <v>7680</v>
      </c>
      <c r="G25" s="82">
        <v>7680</v>
      </c>
      <c r="H25" s="83">
        <v>0</v>
      </c>
      <c r="I25" s="82">
        <v>0</v>
      </c>
      <c r="J25" s="82">
        <v>0</v>
      </c>
      <c r="K25" s="82">
        <f t="shared" si="8"/>
        <v>-7403.8299999999999</v>
      </c>
      <c r="L25" s="83">
        <f t="shared" si="9"/>
        <v>-7680</v>
      </c>
      <c r="M25" s="82">
        <f t="shared" si="10"/>
        <v>-7680</v>
      </c>
      <c r="N25" s="83">
        <f t="shared" si="11"/>
        <v>0</v>
      </c>
      <c r="O25" s="87">
        <f t="shared" si="12"/>
        <v>0</v>
      </c>
      <c r="P25" s="88" t="str">
        <f t="shared" si="13"/>
        <v/>
      </c>
      <c r="Q25" s="87">
        <f t="shared" si="14"/>
        <v>0</v>
      </c>
      <c r="R25" s="107">
        <f t="shared" si="15"/>
        <v>0</v>
      </c>
      <c r="S25" s="1"/>
      <c r="T25" s="1"/>
      <c r="U25" s="1"/>
      <c r="V25" s="1"/>
      <c r="W25" s="1"/>
      <c r="X25" s="1"/>
      <c r="Y25" s="1"/>
      <c r="Z25" s="1"/>
    </row>
    <row r="26" ht="17.25">
      <c r="A26" s="118"/>
      <c r="B26" s="90"/>
      <c r="C26" s="53" t="s">
        <v>65</v>
      </c>
      <c r="D26" s="121" t="s">
        <v>66</v>
      </c>
      <c r="E26" s="55">
        <v>59629.800000000003</v>
      </c>
      <c r="F26" s="122">
        <v>80987</v>
      </c>
      <c r="G26" s="56">
        <v>59600</v>
      </c>
      <c r="H26" s="55">
        <v>6500</v>
      </c>
      <c r="I26" s="123">
        <v>59883.43</v>
      </c>
      <c r="J26" s="55">
        <v>5985.4499999999998</v>
      </c>
      <c r="K26" s="55">
        <f t="shared" si="8"/>
        <v>253.62999999999738</v>
      </c>
      <c r="L26" s="55">
        <f t="shared" si="9"/>
        <v>283.43000000000029</v>
      </c>
      <c r="M26" s="56">
        <f t="shared" si="10"/>
        <v>-21103.57</v>
      </c>
      <c r="N26" s="55">
        <f t="shared" si="11"/>
        <v>-514.55000000000018</v>
      </c>
      <c r="O26" s="59">
        <f t="shared" si="12"/>
        <v>1.0042534102076479</v>
      </c>
      <c r="P26" s="58">
        <f t="shared" si="13"/>
        <v>0.92083846153846149</v>
      </c>
      <c r="Q26" s="67">
        <f t="shared" si="14"/>
        <v>1.0047555369127517</v>
      </c>
      <c r="R26" s="110">
        <f t="shared" si="15"/>
        <v>0.73942027732846016</v>
      </c>
      <c r="S26" s="1"/>
      <c r="T26" s="1"/>
      <c r="U26" s="1"/>
      <c r="V26" s="1"/>
      <c r="W26" s="1"/>
      <c r="X26" s="1"/>
      <c r="Y26" s="1"/>
      <c r="Z26" s="1"/>
    </row>
    <row r="27" ht="17.25">
      <c r="A27" s="118"/>
      <c r="B27" s="90"/>
      <c r="C27" s="124" t="s">
        <v>67</v>
      </c>
      <c r="D27" s="7" t="s">
        <v>68</v>
      </c>
      <c r="E27" s="55">
        <v>1123.8599999999999</v>
      </c>
      <c r="F27" s="55">
        <v>557</v>
      </c>
      <c r="G27" s="55">
        <v>417.69999999999999</v>
      </c>
      <c r="H27" s="56">
        <v>46.399999999999999</v>
      </c>
      <c r="I27" s="55">
        <v>976.93000000000006</v>
      </c>
      <c r="J27" s="55">
        <v>115.75</v>
      </c>
      <c r="K27" s="55">
        <f t="shared" si="8"/>
        <v>-146.92999999999984</v>
      </c>
      <c r="L27" s="56">
        <f t="shared" si="9"/>
        <v>559.23000000000002</v>
      </c>
      <c r="M27" s="55">
        <f t="shared" si="10"/>
        <v>419.93000000000006</v>
      </c>
      <c r="N27" s="56">
        <f t="shared" si="11"/>
        <v>69.349999999999994</v>
      </c>
      <c r="O27" s="58">
        <f t="shared" si="12"/>
        <v>0.86926307547203396</v>
      </c>
      <c r="P27" s="59">
        <f t="shared" si="13"/>
        <v>2.4946120689655173</v>
      </c>
      <c r="Q27" s="58">
        <f t="shared" si="14"/>
        <v>2.3388316973904719</v>
      </c>
      <c r="R27" s="110">
        <f t="shared" si="15"/>
        <v>1.7539138240574508</v>
      </c>
      <c r="S27" s="1"/>
      <c r="T27" s="1"/>
      <c r="U27" s="1"/>
      <c r="V27" s="1"/>
      <c r="W27" s="1"/>
      <c r="X27" s="1"/>
      <c r="Y27" s="1"/>
      <c r="Z27" s="1"/>
    </row>
    <row r="28" ht="17.25">
      <c r="A28" s="118"/>
      <c r="B28" s="90"/>
      <c r="C28" s="3" t="s">
        <v>69</v>
      </c>
      <c r="D28" s="125" t="s">
        <v>70</v>
      </c>
      <c r="E28" s="55">
        <v>0</v>
      </c>
      <c r="F28" s="55">
        <v>13867.5</v>
      </c>
      <c r="G28" s="56">
        <v>3000</v>
      </c>
      <c r="H28" s="55">
        <v>3000</v>
      </c>
      <c r="I28" s="123">
        <v>0</v>
      </c>
      <c r="J28" s="55">
        <v>0</v>
      </c>
      <c r="K28" s="55">
        <f t="shared" si="8"/>
        <v>0</v>
      </c>
      <c r="L28" s="55">
        <f t="shared" si="9"/>
        <v>-3000</v>
      </c>
      <c r="M28" s="56">
        <f t="shared" si="10"/>
        <v>-13867.5</v>
      </c>
      <c r="N28" s="55">
        <f t="shared" si="11"/>
        <v>-3000</v>
      </c>
      <c r="O28" s="59" t="str">
        <f t="shared" si="12"/>
        <v/>
      </c>
      <c r="P28" s="58">
        <f t="shared" si="13"/>
        <v>0</v>
      </c>
      <c r="Q28" s="67">
        <f t="shared" si="14"/>
        <v>0</v>
      </c>
      <c r="R28" s="110">
        <f t="shared" si="15"/>
        <v>0</v>
      </c>
      <c r="S28" s="1"/>
      <c r="T28" s="1"/>
      <c r="U28" s="1"/>
      <c r="V28" s="1"/>
      <c r="W28" s="1"/>
      <c r="X28" s="1"/>
      <c r="Y28" s="1"/>
      <c r="Z28" s="1"/>
    </row>
    <row r="29" s="1" customFormat="1" ht="17.25">
      <c r="A29" s="118"/>
      <c r="B29" s="90"/>
      <c r="C29" s="124" t="s">
        <v>71</v>
      </c>
      <c r="D29" s="7" t="s">
        <v>72</v>
      </c>
      <c r="E29" s="55">
        <f>E30+E32+E31</f>
        <v>297880.97000000003</v>
      </c>
      <c r="F29" s="55">
        <f>F30+F32+F31</f>
        <v>84753.799999999988</v>
      </c>
      <c r="G29" s="55">
        <f>G30+G32+G31</f>
        <v>64864.300000000003</v>
      </c>
      <c r="H29" s="56">
        <f>H30+H32+H31</f>
        <v>8203.1000000000004</v>
      </c>
      <c r="I29" s="55">
        <f>I30+I32+I31</f>
        <v>86380.989999999991</v>
      </c>
      <c r="J29" s="55">
        <f>J30+J32+J31</f>
        <v>4178.1900000000005</v>
      </c>
      <c r="K29" s="55">
        <f t="shared" si="8"/>
        <v>-211499.98000000004</v>
      </c>
      <c r="L29" s="56">
        <f t="shared" si="9"/>
        <v>21516.689999999988</v>
      </c>
      <c r="M29" s="55">
        <f t="shared" si="10"/>
        <v>1627.1900000000023</v>
      </c>
      <c r="N29" s="56">
        <f t="shared" si="11"/>
        <v>-4024.9099999999999</v>
      </c>
      <c r="O29" s="58">
        <f t="shared" si="12"/>
        <v>0.28998492250109159</v>
      </c>
      <c r="P29" s="59">
        <f t="shared" si="13"/>
        <v>0.50934280942570498</v>
      </c>
      <c r="Q29" s="58">
        <f t="shared" si="14"/>
        <v>1.3317185262154989</v>
      </c>
      <c r="R29" s="110">
        <f t="shared" si="15"/>
        <v>1.0191990211648327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="126" customFormat="1" ht="17.25" customHeight="1">
      <c r="A30" s="127"/>
      <c r="B30" s="128"/>
      <c r="C30" s="129" t="s">
        <v>73</v>
      </c>
      <c r="D30" s="130" t="s">
        <v>74</v>
      </c>
      <c r="E30" s="131">
        <v>274282.89000000001</v>
      </c>
      <c r="F30" s="131">
        <v>45675.099999999999</v>
      </c>
      <c r="G30" s="132">
        <v>36523.400000000001</v>
      </c>
      <c r="H30" s="131">
        <v>4264.6000000000004</v>
      </c>
      <c r="I30" s="133">
        <v>59048.559999999998</v>
      </c>
      <c r="J30" s="131">
        <v>0</v>
      </c>
      <c r="K30" s="131">
        <f t="shared" si="8"/>
        <v>-215234.33000000002</v>
      </c>
      <c r="L30" s="131">
        <f t="shared" si="9"/>
        <v>22525.159999999996</v>
      </c>
      <c r="M30" s="132">
        <f t="shared" si="10"/>
        <v>13373.459999999999</v>
      </c>
      <c r="N30" s="131">
        <f t="shared" si="11"/>
        <v>-4264.6000000000004</v>
      </c>
      <c r="O30" s="134">
        <f t="shared" si="12"/>
        <v>0.21528342507985093</v>
      </c>
      <c r="P30" s="135">
        <f t="shared" si="13"/>
        <v>0</v>
      </c>
      <c r="Q30" s="136">
        <f t="shared" si="14"/>
        <v>1.6167322866983904</v>
      </c>
      <c r="R30" s="137">
        <f t="shared" si="15"/>
        <v>1.292795418072429</v>
      </c>
      <c r="S30" s="126"/>
      <c r="T30" s="126"/>
      <c r="U30" s="126"/>
      <c r="V30" s="126"/>
      <c r="W30" s="126"/>
      <c r="X30" s="126"/>
      <c r="Y30" s="126"/>
      <c r="Z30" s="126"/>
    </row>
    <row r="31" s="126" customFormat="1" ht="16.5" customHeight="1">
      <c r="A31" s="127"/>
      <c r="B31" s="128"/>
      <c r="C31" s="138" t="s">
        <v>75</v>
      </c>
      <c r="D31" s="139" t="s">
        <v>76</v>
      </c>
      <c r="E31" s="131">
        <v>0</v>
      </c>
      <c r="F31" s="131">
        <v>481</v>
      </c>
      <c r="G31" s="131">
        <v>363</v>
      </c>
      <c r="H31" s="132">
        <v>0</v>
      </c>
      <c r="I31" s="131">
        <v>0</v>
      </c>
      <c r="J31" s="131">
        <v>0</v>
      </c>
      <c r="K31" s="131">
        <f t="shared" si="8"/>
        <v>0</v>
      </c>
      <c r="L31" s="132">
        <f t="shared" si="9"/>
        <v>-363</v>
      </c>
      <c r="M31" s="131">
        <f t="shared" si="10"/>
        <v>-481</v>
      </c>
      <c r="N31" s="132">
        <f t="shared" si="11"/>
        <v>0</v>
      </c>
      <c r="O31" s="135" t="str">
        <f t="shared" si="12"/>
        <v/>
      </c>
      <c r="P31" s="134" t="str">
        <f t="shared" si="13"/>
        <v/>
      </c>
      <c r="Q31" s="135">
        <f t="shared" si="14"/>
        <v>0</v>
      </c>
      <c r="R31" s="137">
        <f t="shared" si="15"/>
        <v>0</v>
      </c>
      <c r="S31" s="126"/>
      <c r="T31" s="126"/>
      <c r="U31" s="126"/>
      <c r="V31" s="126"/>
      <c r="W31" s="126"/>
      <c r="X31" s="126"/>
      <c r="Y31" s="126"/>
      <c r="Z31" s="126"/>
    </row>
    <row r="32" s="126" customFormat="1" ht="17.25" customHeight="1">
      <c r="A32" s="127"/>
      <c r="B32" s="128"/>
      <c r="C32" s="129" t="s">
        <v>77</v>
      </c>
      <c r="D32" s="130" t="s">
        <v>78</v>
      </c>
      <c r="E32" s="131">
        <v>23598.080000000002</v>
      </c>
      <c r="F32" s="140">
        <v>38597.699999999997</v>
      </c>
      <c r="G32" s="132">
        <v>27977.900000000001</v>
      </c>
      <c r="H32" s="131">
        <v>3938.5</v>
      </c>
      <c r="I32" s="133">
        <v>27332.43</v>
      </c>
      <c r="J32" s="131">
        <v>4178.1900000000005</v>
      </c>
      <c r="K32" s="131">
        <f t="shared" si="8"/>
        <v>3734.3499999999985</v>
      </c>
      <c r="L32" s="131">
        <f t="shared" si="9"/>
        <v>-645.47000000000116</v>
      </c>
      <c r="M32" s="132">
        <f t="shared" si="10"/>
        <v>-11265.269999999997</v>
      </c>
      <c r="N32" s="131">
        <f t="shared" si="11"/>
        <v>239.69000000000051</v>
      </c>
      <c r="O32" s="134">
        <f t="shared" si="12"/>
        <v>1.1582480439086569</v>
      </c>
      <c r="P32" s="135">
        <f t="shared" si="13"/>
        <v>1.0608581947441922</v>
      </c>
      <c r="Q32" s="136">
        <f t="shared" si="14"/>
        <v>0.97692929061866685</v>
      </c>
      <c r="R32" s="137">
        <f t="shared" si="15"/>
        <v>0.70813623609696952</v>
      </c>
      <c r="S32" s="126"/>
      <c r="T32" s="126"/>
      <c r="U32" s="126"/>
      <c r="V32" s="126"/>
      <c r="W32" s="126"/>
      <c r="X32" s="126"/>
      <c r="Y32" s="126"/>
      <c r="Z32" s="126"/>
    </row>
    <row r="33" s="94" customFormat="1" ht="17.25">
      <c r="A33" s="127"/>
      <c r="B33" s="141"/>
      <c r="C33" s="97"/>
      <c r="D33" s="98" t="s">
        <v>56</v>
      </c>
      <c r="E33" s="142">
        <f>SUM(E25:E29)</f>
        <v>366038.46000000002</v>
      </c>
      <c r="F33" s="100">
        <f>SUM(F25:F29)</f>
        <v>187845.29999999999</v>
      </c>
      <c r="G33" s="99">
        <f>SUM(G25:G29)</f>
        <v>135562</v>
      </c>
      <c r="H33" s="100">
        <f>SUM(H25:H29)</f>
        <v>17749.5</v>
      </c>
      <c r="I33" s="99">
        <f>SUM(I25:I29)</f>
        <v>147241.34999999998</v>
      </c>
      <c r="J33" s="99">
        <f>SUM(J25:J29)</f>
        <v>10279.389999999999</v>
      </c>
      <c r="K33" s="99">
        <f t="shared" si="8"/>
        <v>-218797.11000000004</v>
      </c>
      <c r="L33" s="100">
        <f t="shared" si="9"/>
        <v>11679.349999999977</v>
      </c>
      <c r="M33" s="99">
        <f t="shared" si="10"/>
        <v>-40603.950000000012</v>
      </c>
      <c r="N33" s="100">
        <f t="shared" si="11"/>
        <v>-7470.1100000000006</v>
      </c>
      <c r="O33" s="102">
        <f t="shared" si="12"/>
        <v>0.4022565005873972</v>
      </c>
      <c r="P33" s="115">
        <f t="shared" si="13"/>
        <v>0.5791368770951294</v>
      </c>
      <c r="Q33" s="102">
        <f t="shared" si="14"/>
        <v>1.0861550434487539</v>
      </c>
      <c r="R33" s="117">
        <f t="shared" si="15"/>
        <v>0.78384367349089912</v>
      </c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</row>
    <row r="34" ht="19.5" customHeight="1">
      <c r="A34" s="118" t="s">
        <v>79</v>
      </c>
      <c r="B34" s="143" t="s">
        <v>39</v>
      </c>
      <c r="C34" s="144" t="s">
        <v>80</v>
      </c>
      <c r="D34" s="105" t="s">
        <v>81</v>
      </c>
      <c r="E34" s="82">
        <v>250670.84</v>
      </c>
      <c r="F34" s="145">
        <v>293156.20000000001</v>
      </c>
      <c r="G34" s="83">
        <v>231700</v>
      </c>
      <c r="H34" s="82">
        <v>62900</v>
      </c>
      <c r="I34" s="84">
        <v>232838.76000000001</v>
      </c>
      <c r="J34" s="82">
        <v>63648.449999999997</v>
      </c>
      <c r="K34" s="82">
        <f t="shared" si="8"/>
        <v>-17832.079999999987</v>
      </c>
      <c r="L34" s="82">
        <f t="shared" si="9"/>
        <v>1138.7600000000093</v>
      </c>
      <c r="M34" s="83">
        <f t="shared" si="10"/>
        <v>-60317.440000000002</v>
      </c>
      <c r="N34" s="82">
        <f t="shared" si="11"/>
        <v>748.44999999999709</v>
      </c>
      <c r="O34" s="88">
        <f t="shared" si="12"/>
        <v>0.92886256734129913</v>
      </c>
      <c r="P34" s="87">
        <f t="shared" si="13"/>
        <v>1.0118990461049284</v>
      </c>
      <c r="Q34" s="106">
        <f t="shared" si="14"/>
        <v>1.0049148036253777</v>
      </c>
      <c r="R34" s="107">
        <f t="shared" si="15"/>
        <v>0.79424811755644265</v>
      </c>
      <c r="S34" s="1"/>
      <c r="T34" s="1"/>
      <c r="U34" s="1"/>
      <c r="V34" s="1"/>
      <c r="W34" s="1"/>
      <c r="X34" s="1"/>
      <c r="Y34" s="1"/>
      <c r="Z34" s="1"/>
    </row>
    <row r="35" ht="37.5" customHeight="1">
      <c r="A35" s="89"/>
      <c r="B35" s="146"/>
      <c r="C35" s="61" t="s">
        <v>82</v>
      </c>
      <c r="D35" s="7" t="s">
        <v>83</v>
      </c>
      <c r="E35" s="55">
        <v>35990.029999999999</v>
      </c>
      <c r="F35" s="55">
        <v>100194.10000000001</v>
      </c>
      <c r="G35" s="55">
        <v>98542</v>
      </c>
      <c r="H35" s="56">
        <v>16650</v>
      </c>
      <c r="I35" s="55">
        <v>172626.35999999999</v>
      </c>
      <c r="J35" s="55">
        <v>33501.279999999999</v>
      </c>
      <c r="K35" s="55">
        <f t="shared" si="8"/>
        <v>136636.32999999999</v>
      </c>
      <c r="L35" s="56">
        <f t="shared" si="9"/>
        <v>74084.359999999986</v>
      </c>
      <c r="M35" s="55">
        <f t="shared" si="10"/>
        <v>72432.25999999998</v>
      </c>
      <c r="N35" s="56">
        <f t="shared" si="11"/>
        <v>16851.279999999999</v>
      </c>
      <c r="O35" s="58">
        <f t="shared" si="12"/>
        <v>4.7965050320880529</v>
      </c>
      <c r="P35" s="59">
        <f t="shared" si="13"/>
        <v>2.012088888888889</v>
      </c>
      <c r="Q35" s="58">
        <f t="shared" si="14"/>
        <v>1.7518049156704754</v>
      </c>
      <c r="R35" s="110">
        <f t="shared" si="15"/>
        <v>1.7229194134185544</v>
      </c>
      <c r="S35" s="1"/>
      <c r="T35" s="1"/>
      <c r="U35" s="1"/>
      <c r="V35" s="1"/>
      <c r="W35" s="1"/>
      <c r="X35" s="1"/>
      <c r="Y35" s="1"/>
      <c r="Z35" s="1"/>
    </row>
    <row r="36" ht="34.5">
      <c r="A36" s="89"/>
      <c r="B36" s="146"/>
      <c r="C36" s="53" t="s">
        <v>84</v>
      </c>
      <c r="D36" s="147" t="s">
        <v>85</v>
      </c>
      <c r="E36" s="55">
        <v>35503.980000000003</v>
      </c>
      <c r="F36" s="55">
        <v>53573.900000000001</v>
      </c>
      <c r="G36" s="56">
        <v>42931</v>
      </c>
      <c r="H36" s="55">
        <v>10524</v>
      </c>
      <c r="I36" s="123">
        <v>51343.349999999999</v>
      </c>
      <c r="J36" s="55">
        <v>12426.65</v>
      </c>
      <c r="K36" s="55">
        <f t="shared" si="8"/>
        <v>15839.369999999995</v>
      </c>
      <c r="L36" s="55">
        <f t="shared" si="9"/>
        <v>8412.3499999999985</v>
      </c>
      <c r="M36" s="56">
        <f t="shared" si="10"/>
        <v>-2230.5500000000029</v>
      </c>
      <c r="N36" s="55">
        <f t="shared" si="11"/>
        <v>1902.6499999999996</v>
      </c>
      <c r="O36" s="59">
        <f t="shared" si="12"/>
        <v>1.4461294198565906</v>
      </c>
      <c r="P36" s="58">
        <f t="shared" si="13"/>
        <v>1.1807915241353097</v>
      </c>
      <c r="Q36" s="67">
        <f t="shared" si="14"/>
        <v>1.1959504786750832</v>
      </c>
      <c r="R36" s="110">
        <f t="shared" si="15"/>
        <v>0.9583649874285799</v>
      </c>
      <c r="S36" s="1"/>
      <c r="T36" s="1"/>
      <c r="U36" s="1"/>
      <c r="V36" s="1"/>
      <c r="W36" s="1"/>
      <c r="X36" s="1"/>
      <c r="Y36" s="1"/>
      <c r="Z36" s="1"/>
    </row>
    <row r="37" ht="40.5" customHeight="1">
      <c r="A37" s="89"/>
      <c r="B37" s="146"/>
      <c r="C37" s="61" t="s">
        <v>86</v>
      </c>
      <c r="D37" s="7" t="s">
        <v>87</v>
      </c>
      <c r="E37" s="55">
        <v>413235.04999999999</v>
      </c>
      <c r="F37" s="55">
        <v>115809.2</v>
      </c>
      <c r="G37" s="55">
        <v>40536.400000000001</v>
      </c>
      <c r="H37" s="56">
        <v>5278.6999999999998</v>
      </c>
      <c r="I37" s="55">
        <v>10778.75</v>
      </c>
      <c r="J37" s="55">
        <v>0</v>
      </c>
      <c r="K37" s="55">
        <f t="shared" si="8"/>
        <v>-402456.29999999999</v>
      </c>
      <c r="L37" s="56">
        <f t="shared" si="9"/>
        <v>-29757.650000000001</v>
      </c>
      <c r="M37" s="55">
        <f t="shared" si="10"/>
        <v>-105030.45</v>
      </c>
      <c r="N37" s="56">
        <f t="shared" si="11"/>
        <v>-5278.6999999999998</v>
      </c>
      <c r="O37" s="58">
        <f t="shared" si="12"/>
        <v>0.026083823238130455</v>
      </c>
      <c r="P37" s="59">
        <f t="shared" si="13"/>
        <v>0</v>
      </c>
      <c r="Q37" s="58">
        <f t="shared" si="14"/>
        <v>0.26590299089213643</v>
      </c>
      <c r="R37" s="110">
        <f t="shared" si="15"/>
        <v>0.093073348231401301</v>
      </c>
      <c r="S37" s="1"/>
      <c r="T37" s="1"/>
      <c r="U37" s="1"/>
      <c r="V37" s="1"/>
      <c r="W37" s="1"/>
      <c r="X37" s="1"/>
      <c r="Y37" s="1"/>
      <c r="Z37" s="1"/>
    </row>
    <row r="38" ht="17.25">
      <c r="A38" s="89"/>
      <c r="B38" s="146"/>
      <c r="C38" s="53" t="s">
        <v>88</v>
      </c>
      <c r="D38" s="147" t="s">
        <v>89</v>
      </c>
      <c r="E38" s="55">
        <v>3531.8200000000002</v>
      </c>
      <c r="F38" s="55">
        <v>3436.3000000000002</v>
      </c>
      <c r="G38" s="56">
        <v>2473</v>
      </c>
      <c r="H38" s="55">
        <v>1626</v>
      </c>
      <c r="I38" s="123">
        <v>2549.3200000000002</v>
      </c>
      <c r="J38" s="55">
        <v>66.209999999999994</v>
      </c>
      <c r="K38" s="55">
        <f t="shared" si="8"/>
        <v>-982.5</v>
      </c>
      <c r="L38" s="55">
        <f t="shared" si="9"/>
        <v>76.320000000000164</v>
      </c>
      <c r="M38" s="56">
        <f t="shared" si="10"/>
        <v>-886.98000000000002</v>
      </c>
      <c r="N38" s="55">
        <f t="shared" si="11"/>
        <v>-1559.79</v>
      </c>
      <c r="O38" s="59">
        <f t="shared" si="12"/>
        <v>0.72181481502454825</v>
      </c>
      <c r="P38" s="58">
        <f t="shared" si="13"/>
        <v>0.040719557195571951</v>
      </c>
      <c r="Q38" s="67">
        <f t="shared" si="14"/>
        <v>1.0308613020622726</v>
      </c>
      <c r="R38" s="110">
        <f t="shared" si="15"/>
        <v>0.74187934697203384</v>
      </c>
      <c r="S38" s="1"/>
      <c r="T38" s="1"/>
      <c r="U38" s="1"/>
      <c r="V38" s="1"/>
      <c r="W38" s="1"/>
      <c r="X38" s="1"/>
      <c r="Y38" s="1"/>
      <c r="Z38" s="1"/>
    </row>
    <row r="39" ht="17.25">
      <c r="A39" s="89"/>
      <c r="B39" s="146"/>
      <c r="C39" s="61" t="s">
        <v>90</v>
      </c>
      <c r="D39" s="91" t="s">
        <v>91</v>
      </c>
      <c r="E39" s="55">
        <v>1364.6700000000001</v>
      </c>
      <c r="F39" s="55">
        <v>0</v>
      </c>
      <c r="G39" s="55">
        <v>0</v>
      </c>
      <c r="H39" s="56">
        <v>0</v>
      </c>
      <c r="I39" s="55">
        <v>661.1099999999999</v>
      </c>
      <c r="J39" s="55">
        <v>132.76999999999998</v>
      </c>
      <c r="K39" s="55">
        <f t="shared" si="8"/>
        <v>-703.56000000000017</v>
      </c>
      <c r="L39" s="56">
        <f t="shared" si="9"/>
        <v>661.1099999999999</v>
      </c>
      <c r="M39" s="55">
        <f t="shared" si="10"/>
        <v>661.1099999999999</v>
      </c>
      <c r="N39" s="56">
        <f t="shared" si="11"/>
        <v>132.76999999999998</v>
      </c>
      <c r="O39" s="58">
        <f t="shared" si="12"/>
        <v>0.48444678933368496</v>
      </c>
      <c r="P39" s="59" t="str">
        <f t="shared" si="13"/>
        <v/>
      </c>
      <c r="Q39" s="58" t="str">
        <f t="shared" si="14"/>
        <v/>
      </c>
      <c r="R39" s="110" t="str">
        <f t="shared" si="15"/>
        <v/>
      </c>
      <c r="S39" s="1"/>
      <c r="T39" s="1"/>
      <c r="U39" s="1"/>
      <c r="V39" s="1"/>
      <c r="W39" s="1"/>
      <c r="X39" s="1"/>
      <c r="Y39" s="1"/>
      <c r="Z39" s="1"/>
    </row>
    <row r="40" ht="34.5">
      <c r="A40" s="89"/>
      <c r="B40" s="146"/>
      <c r="C40" s="3" t="s">
        <v>92</v>
      </c>
      <c r="D40" s="148" t="s">
        <v>93</v>
      </c>
      <c r="E40" s="55">
        <v>176620.48999999999</v>
      </c>
      <c r="F40" s="55">
        <v>202788.70000000001</v>
      </c>
      <c r="G40" s="56">
        <v>145130</v>
      </c>
      <c r="H40" s="55">
        <v>19000</v>
      </c>
      <c r="I40" s="123">
        <v>121273.22</v>
      </c>
      <c r="J40" s="55">
        <v>26615.389999999999</v>
      </c>
      <c r="K40" s="56">
        <f t="shared" si="8"/>
        <v>-55347.26999999999</v>
      </c>
      <c r="L40" s="55">
        <f t="shared" si="9"/>
        <v>-23856.779999999999</v>
      </c>
      <c r="M40" s="56">
        <f t="shared" si="10"/>
        <v>-81515.48000000001</v>
      </c>
      <c r="N40" s="55">
        <f t="shared" si="11"/>
        <v>7615.3899999999994</v>
      </c>
      <c r="O40" s="59">
        <f t="shared" si="12"/>
        <v>0.68663165864843889</v>
      </c>
      <c r="P40" s="58">
        <f t="shared" si="13"/>
        <v>1.4008099999999999</v>
      </c>
      <c r="Q40" s="67">
        <f t="shared" si="14"/>
        <v>0.83561785984978987</v>
      </c>
      <c r="R40" s="110">
        <f t="shared" si="15"/>
        <v>0.59802750350487965</v>
      </c>
      <c r="S40" s="1"/>
      <c r="T40" s="1"/>
      <c r="U40" s="1"/>
      <c r="V40" s="1"/>
      <c r="W40" s="1"/>
      <c r="X40" s="1"/>
      <c r="Y40" s="1"/>
      <c r="Z40" s="1"/>
    </row>
    <row r="41" ht="34.5">
      <c r="A41" s="89"/>
      <c r="B41" s="146"/>
      <c r="C41" s="124" t="s">
        <v>94</v>
      </c>
      <c r="D41" s="7" t="s">
        <v>95</v>
      </c>
      <c r="E41" s="55">
        <v>5017.3199999999997</v>
      </c>
      <c r="F41" s="55">
        <v>0</v>
      </c>
      <c r="G41" s="55">
        <v>0</v>
      </c>
      <c r="H41" s="56">
        <v>0</v>
      </c>
      <c r="I41" s="55">
        <v>12263.459999999999</v>
      </c>
      <c r="J41" s="55">
        <v>0</v>
      </c>
      <c r="K41" s="55">
        <f t="shared" si="8"/>
        <v>7246.1399999999994</v>
      </c>
      <c r="L41" s="56">
        <f t="shared" si="9"/>
        <v>12263.459999999999</v>
      </c>
      <c r="M41" s="55">
        <f t="shared" si="10"/>
        <v>12263.459999999999</v>
      </c>
      <c r="N41" s="56">
        <f t="shared" si="11"/>
        <v>0</v>
      </c>
      <c r="O41" s="58">
        <f t="shared" si="12"/>
        <v>2.444225203893712</v>
      </c>
      <c r="P41" s="59" t="str">
        <f t="shared" si="13"/>
        <v/>
      </c>
      <c r="Q41" s="58" t="str">
        <f t="shared" si="14"/>
        <v/>
      </c>
      <c r="R41" s="110" t="str">
        <f t="shared" si="15"/>
        <v/>
      </c>
      <c r="S41" s="1"/>
      <c r="T41" s="1"/>
      <c r="U41" s="1"/>
      <c r="V41" s="1"/>
      <c r="W41" s="1"/>
      <c r="X41" s="1"/>
      <c r="Y41" s="1"/>
      <c r="Z41" s="1"/>
    </row>
    <row r="42" ht="34.5">
      <c r="A42" s="89"/>
      <c r="B42" s="146"/>
      <c r="C42" s="3" t="s">
        <v>96</v>
      </c>
      <c r="D42" s="148" t="s">
        <v>97</v>
      </c>
      <c r="E42" s="55">
        <v>109210.39</v>
      </c>
      <c r="F42" s="55">
        <v>96901.899999999994</v>
      </c>
      <c r="G42" s="56">
        <v>64900</v>
      </c>
      <c r="H42" s="55">
        <v>9700</v>
      </c>
      <c r="I42" s="123">
        <v>64692.919999999998</v>
      </c>
      <c r="J42" s="55">
        <v>10299.200000000001</v>
      </c>
      <c r="K42" s="56">
        <f t="shared" si="8"/>
        <v>-44517.470000000001</v>
      </c>
      <c r="L42" s="55">
        <f t="shared" si="9"/>
        <v>-207.08000000000175</v>
      </c>
      <c r="M42" s="56">
        <f t="shared" si="10"/>
        <v>-32208.979999999996</v>
      </c>
      <c r="N42" s="55">
        <f t="shared" si="11"/>
        <v>599.20000000000073</v>
      </c>
      <c r="O42" s="59">
        <f t="shared" si="12"/>
        <v>0.59236964541560555</v>
      </c>
      <c r="P42" s="58">
        <f t="shared" si="13"/>
        <v>1.0617731958762888</v>
      </c>
      <c r="Q42" s="67">
        <f t="shared" si="14"/>
        <v>0.99680924499229584</v>
      </c>
      <c r="R42" s="110">
        <f t="shared" si="15"/>
        <v>0.66761250295401842</v>
      </c>
      <c r="S42" s="1"/>
      <c r="T42" s="1"/>
      <c r="U42" s="1"/>
      <c r="V42" s="1"/>
      <c r="W42" s="1"/>
      <c r="X42" s="1"/>
      <c r="Y42" s="1"/>
      <c r="Z42" s="1"/>
    </row>
    <row r="43" ht="44.25" customHeight="1">
      <c r="A43" s="89"/>
      <c r="B43" s="146"/>
      <c r="C43" s="124" t="s">
        <v>98</v>
      </c>
      <c r="D43" s="7" t="s">
        <v>99</v>
      </c>
      <c r="E43" s="55">
        <v>9009.7999999999993</v>
      </c>
      <c r="F43" s="55">
        <v>0</v>
      </c>
      <c r="G43" s="55">
        <v>0</v>
      </c>
      <c r="H43" s="56">
        <v>0</v>
      </c>
      <c r="I43" s="55">
        <v>4539.1700000000001</v>
      </c>
      <c r="J43" s="55">
        <v>0</v>
      </c>
      <c r="K43" s="55">
        <f t="shared" si="8"/>
        <v>-4470.6299999999992</v>
      </c>
      <c r="L43" s="56">
        <f t="shared" si="9"/>
        <v>4539.1700000000001</v>
      </c>
      <c r="M43" s="55">
        <f t="shared" si="10"/>
        <v>4539.1700000000001</v>
      </c>
      <c r="N43" s="56">
        <f t="shared" si="11"/>
        <v>0</v>
      </c>
      <c r="O43" s="58">
        <f t="shared" si="12"/>
        <v>0.50380363604075562</v>
      </c>
      <c r="P43" s="59" t="str">
        <f t="shared" si="13"/>
        <v/>
      </c>
      <c r="Q43" s="58" t="str">
        <f t="shared" si="14"/>
        <v/>
      </c>
      <c r="R43" s="110"/>
      <c r="S43" s="1"/>
      <c r="T43" s="1"/>
      <c r="U43" s="1"/>
      <c r="V43" s="1"/>
      <c r="W43" s="1"/>
      <c r="X43" s="1"/>
      <c r="Y43" s="1"/>
      <c r="Z43" s="1"/>
    </row>
    <row r="44" ht="17.25">
      <c r="A44" s="89"/>
      <c r="B44" s="146"/>
      <c r="C44" s="53" t="s">
        <v>54</v>
      </c>
      <c r="D44" s="147" t="s">
        <v>55</v>
      </c>
      <c r="E44" s="55">
        <v>11799.18</v>
      </c>
      <c r="F44" s="55">
        <v>12978</v>
      </c>
      <c r="G44" s="55">
        <v>9906</v>
      </c>
      <c r="H44" s="55">
        <v>3302</v>
      </c>
      <c r="I44" s="55">
        <v>6938.04</v>
      </c>
      <c r="J44" s="55">
        <v>1202.6100000000001</v>
      </c>
      <c r="K44" s="55">
        <f t="shared" si="8"/>
        <v>-4861.1400000000003</v>
      </c>
      <c r="L44" s="55">
        <f t="shared" si="9"/>
        <v>-2967.96</v>
      </c>
      <c r="M44" s="55">
        <f t="shared" si="10"/>
        <v>-6039.96</v>
      </c>
      <c r="N44" s="55">
        <f t="shared" si="11"/>
        <v>-2099.3899999999999</v>
      </c>
      <c r="O44" s="58">
        <f t="shared" si="12"/>
        <v>0.58801035326183682</v>
      </c>
      <c r="P44" s="58">
        <f t="shared" si="13"/>
        <v>0.36420654149000609</v>
      </c>
      <c r="Q44" s="58">
        <f t="shared" si="14"/>
        <v>0.70038764385221075</v>
      </c>
      <c r="R44" s="110">
        <f t="shared" si="15"/>
        <v>0.53460009246417017</v>
      </c>
      <c r="S44" s="1"/>
      <c r="T44" s="1"/>
      <c r="U44" s="1"/>
      <c r="V44" s="1"/>
      <c r="W44" s="1"/>
      <c r="X44" s="1"/>
      <c r="Y44" s="1"/>
      <c r="Z44" s="1"/>
    </row>
    <row r="45" ht="34.5">
      <c r="A45" s="89"/>
      <c r="B45" s="146"/>
      <c r="C45" s="61" t="s">
        <v>100</v>
      </c>
      <c r="D45" s="91" t="s">
        <v>101</v>
      </c>
      <c r="E45" s="55">
        <v>50361.43</v>
      </c>
      <c r="F45" s="56">
        <v>68465.100000000006</v>
      </c>
      <c r="G45" s="55">
        <v>48540</v>
      </c>
      <c r="H45" s="56">
        <v>5112</v>
      </c>
      <c r="I45" s="55">
        <v>51532.189999999995</v>
      </c>
      <c r="J45" s="55">
        <v>4975.4400000000005</v>
      </c>
      <c r="K45" s="55">
        <f t="shared" si="8"/>
        <v>1170.7599999999948</v>
      </c>
      <c r="L45" s="56">
        <f t="shared" si="9"/>
        <v>2992.1899999999951</v>
      </c>
      <c r="M45" s="55">
        <f t="shared" si="10"/>
        <v>-16932.910000000011</v>
      </c>
      <c r="N45" s="56">
        <f t="shared" si="11"/>
        <v>-136.55999999999949</v>
      </c>
      <c r="O45" s="58">
        <f t="shared" si="12"/>
        <v>1.0232471556109506</v>
      </c>
      <c r="P45" s="59">
        <f t="shared" si="13"/>
        <v>0.97328638497652598</v>
      </c>
      <c r="Q45" s="58">
        <f t="shared" si="14"/>
        <v>1.0616437989287184</v>
      </c>
      <c r="R45" s="110">
        <f t="shared" si="15"/>
        <v>0.75267822584061062</v>
      </c>
      <c r="S45" s="1"/>
      <c r="T45" s="1"/>
      <c r="U45" s="1"/>
      <c r="V45" s="1"/>
      <c r="W45" s="1"/>
      <c r="X45" s="1"/>
      <c r="Y45" s="1"/>
      <c r="Z45" s="1"/>
    </row>
    <row r="46" s="94" customFormat="1" ht="17.25">
      <c r="A46" s="95"/>
      <c r="B46" s="149"/>
      <c r="C46" s="97"/>
      <c r="D46" s="113" t="s">
        <v>56</v>
      </c>
      <c r="E46" s="150">
        <f>SUM(E34:E45)</f>
        <v>1102314.9999999998</v>
      </c>
      <c r="F46" s="150">
        <f>SUM(F34:F45)</f>
        <v>947303.40000000014</v>
      </c>
      <c r="G46" s="151">
        <f>SUM(G34:G45)</f>
        <v>684658.40000000002</v>
      </c>
      <c r="H46" s="150">
        <f>SUM(H34:H45)</f>
        <v>134092.70000000001</v>
      </c>
      <c r="I46" s="152">
        <f>SUM(I34:I45)</f>
        <v>732036.65000000002</v>
      </c>
      <c r="J46" s="150">
        <f>SUM(J34:J45)</f>
        <v>152868</v>
      </c>
      <c r="K46" s="150">
        <f>SUM(K34:K45)</f>
        <v>-370278.34999999998</v>
      </c>
      <c r="L46" s="150">
        <f t="shared" si="9"/>
        <v>47378.25</v>
      </c>
      <c r="M46" s="151">
        <f>SUM(M34:M45)</f>
        <v>-215266.75000000003</v>
      </c>
      <c r="N46" s="150">
        <f>SUM(N34:N45)</f>
        <v>18775.299999999996</v>
      </c>
      <c r="O46" s="115">
        <f t="shared" si="12"/>
        <v>0.66409025550772705</v>
      </c>
      <c r="P46" s="102">
        <f t="shared" si="13"/>
        <v>1.1400173163788929</v>
      </c>
      <c r="Q46" s="116">
        <f t="shared" si="14"/>
        <v>1.069199837466392</v>
      </c>
      <c r="R46" s="117">
        <f t="shared" si="15"/>
        <v>0.77275838976192834</v>
      </c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</row>
    <row r="47" s="94" customFormat="1" ht="17.25">
      <c r="A47" s="78"/>
      <c r="B47" s="153" t="s">
        <v>102</v>
      </c>
      <c r="C47" s="154" t="s">
        <v>103</v>
      </c>
      <c r="D47" s="155" t="s">
        <v>104</v>
      </c>
      <c r="E47" s="82">
        <v>0</v>
      </c>
      <c r="F47" s="82">
        <v>0</v>
      </c>
      <c r="G47" s="82">
        <v>0</v>
      </c>
      <c r="H47" s="82">
        <v>0</v>
      </c>
      <c r="I47" s="82">
        <v>4835.9099999999999</v>
      </c>
      <c r="J47" s="156">
        <v>1948.6400000000001</v>
      </c>
      <c r="K47" s="156">
        <f t="shared" ref="K47:K79" si="16">I47-E47</f>
        <v>4835.9099999999999</v>
      </c>
      <c r="L47" s="82">
        <f t="shared" si="9"/>
        <v>4835.9099999999999</v>
      </c>
      <c r="M47" s="82">
        <f t="shared" ref="M47:M79" si="17">I47-F47</f>
        <v>4835.9099999999999</v>
      </c>
      <c r="N47" s="82">
        <f t="shared" ref="N47:N79" si="18">J47-H47</f>
        <v>1948.6400000000001</v>
      </c>
      <c r="O47" s="87" t="str">
        <f t="shared" si="12"/>
        <v/>
      </c>
      <c r="P47" s="87" t="str">
        <f t="shared" si="13"/>
        <v/>
      </c>
      <c r="Q47" s="87" t="str">
        <f t="shared" si="14"/>
        <v/>
      </c>
      <c r="R47" s="87" t="str">
        <f t="shared" si="15"/>
        <v/>
      </c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</row>
    <row r="48" ht="17.25">
      <c r="A48" s="78" t="s">
        <v>105</v>
      </c>
      <c r="B48" s="157"/>
      <c r="C48" s="61" t="s">
        <v>106</v>
      </c>
      <c r="D48" s="147" t="s">
        <v>107</v>
      </c>
      <c r="E48" s="55">
        <v>407481.41999999998</v>
      </c>
      <c r="F48" s="122">
        <v>653882.09999999998</v>
      </c>
      <c r="G48" s="55">
        <v>464220.90000000002</v>
      </c>
      <c r="H48" s="55">
        <v>60131.300000000003</v>
      </c>
      <c r="I48" s="55">
        <v>426687.08000000002</v>
      </c>
      <c r="J48" s="55">
        <v>42262.209999999999</v>
      </c>
      <c r="K48" s="55">
        <f t="shared" si="16"/>
        <v>19205.660000000033</v>
      </c>
      <c r="L48" s="55">
        <f t="shared" si="9"/>
        <v>-37533.820000000007</v>
      </c>
      <c r="M48" s="55">
        <f t="shared" si="17"/>
        <v>-227195.01999999996</v>
      </c>
      <c r="N48" s="55">
        <f t="shared" si="18"/>
        <v>-17869.090000000004</v>
      </c>
      <c r="O48" s="58">
        <f t="shared" si="12"/>
        <v>1.0471326030031014</v>
      </c>
      <c r="P48" s="58">
        <f t="shared" si="13"/>
        <v>0.70283213567642799</v>
      </c>
      <c r="Q48" s="58">
        <f t="shared" si="14"/>
        <v>0.91914663902465399</v>
      </c>
      <c r="R48" s="58">
        <f t="shared" si="15"/>
        <v>0.65254436541388738</v>
      </c>
      <c r="S48" s="1"/>
      <c r="T48" s="1"/>
      <c r="U48" s="1"/>
      <c r="V48" s="1"/>
      <c r="W48" s="1"/>
      <c r="X48" s="1"/>
      <c r="Y48" s="1"/>
      <c r="Z48" s="1"/>
    </row>
    <row r="49" ht="17.25">
      <c r="A49" s="89"/>
      <c r="B49" s="157"/>
      <c r="C49" s="61" t="s">
        <v>108</v>
      </c>
      <c r="D49" s="147" t="s">
        <v>109</v>
      </c>
      <c r="E49" s="55">
        <v>291655.65999999997</v>
      </c>
      <c r="F49" s="122">
        <v>423200.79999999999</v>
      </c>
      <c r="G49" s="55">
        <v>316258</v>
      </c>
      <c r="H49" s="55">
        <v>34854.400000000001</v>
      </c>
      <c r="I49" s="55">
        <v>339270.88</v>
      </c>
      <c r="J49" s="55">
        <v>29715.919999999998</v>
      </c>
      <c r="K49" s="55">
        <f t="shared" si="16"/>
        <v>47615.22000000003</v>
      </c>
      <c r="L49" s="55">
        <f t="shared" si="9"/>
        <v>23012.880000000005</v>
      </c>
      <c r="M49" s="55">
        <f t="shared" si="17"/>
        <v>-83929.919999999984</v>
      </c>
      <c r="N49" s="55">
        <f t="shared" si="18"/>
        <v>-5138.4800000000032</v>
      </c>
      <c r="O49" s="58">
        <f t="shared" si="12"/>
        <v>1.1632583437605841</v>
      </c>
      <c r="P49" s="58">
        <f t="shared" si="13"/>
        <v>0.8525729893499816</v>
      </c>
      <c r="Q49" s="58">
        <f t="shared" si="14"/>
        <v>1.0727661592750224</v>
      </c>
      <c r="R49" s="58">
        <f t="shared" si="15"/>
        <v>0.80167825769705547</v>
      </c>
      <c r="S49" s="1"/>
      <c r="T49" s="1"/>
      <c r="U49" s="1"/>
      <c r="V49" s="1"/>
      <c r="W49" s="1"/>
      <c r="X49" s="1"/>
      <c r="Y49" s="1"/>
      <c r="Z49" s="1"/>
    </row>
    <row r="50" ht="34.5">
      <c r="A50" s="89"/>
      <c r="B50" s="157"/>
      <c r="C50" s="61" t="s">
        <v>110</v>
      </c>
      <c r="D50" s="147" t="s">
        <v>111</v>
      </c>
      <c r="E50" s="55">
        <v>2971193.21</v>
      </c>
      <c r="F50" s="122">
        <v>4515290.5999999996</v>
      </c>
      <c r="G50" s="55">
        <v>3297279.5</v>
      </c>
      <c r="H50" s="55">
        <v>401587.59999999998</v>
      </c>
      <c r="I50" s="55">
        <v>3033036.3599999999</v>
      </c>
      <c r="J50" s="55">
        <v>296477.33000000002</v>
      </c>
      <c r="K50" s="55">
        <f t="shared" si="16"/>
        <v>61843.149999999907</v>
      </c>
      <c r="L50" s="55">
        <f t="shared" si="9"/>
        <v>-264243.14000000013</v>
      </c>
      <c r="M50" s="55">
        <f t="shared" si="17"/>
        <v>-1482254.2399999998</v>
      </c>
      <c r="N50" s="92">
        <f t="shared" si="18"/>
        <v>-105110.26999999996</v>
      </c>
      <c r="O50" s="58">
        <f t="shared" si="12"/>
        <v>1.0208142472161883</v>
      </c>
      <c r="P50" s="58">
        <f t="shared" si="13"/>
        <v>0.73826315852381907</v>
      </c>
      <c r="Q50" s="58">
        <f t="shared" si="14"/>
        <v>0.91986025449161946</v>
      </c>
      <c r="R50" s="58">
        <f t="shared" si="15"/>
        <v>0.67172561606555292</v>
      </c>
      <c r="S50" s="1"/>
      <c r="T50" s="1"/>
      <c r="U50" s="1"/>
      <c r="V50" s="1"/>
      <c r="W50" s="1"/>
      <c r="X50" s="1"/>
      <c r="Y50" s="1"/>
      <c r="Z50" s="1"/>
    </row>
    <row r="51" ht="34.5">
      <c r="A51" s="89"/>
      <c r="B51" s="157"/>
      <c r="C51" s="61" t="s">
        <v>112</v>
      </c>
      <c r="D51" s="158" t="s">
        <v>113</v>
      </c>
      <c r="E51" s="156">
        <v>602.13</v>
      </c>
      <c r="F51" s="159">
        <v>4371.8000000000002</v>
      </c>
      <c r="G51" s="156">
        <v>2975</v>
      </c>
      <c r="H51" s="56">
        <v>467.5</v>
      </c>
      <c r="I51" s="156">
        <v>1938.1400000000001</v>
      </c>
      <c r="J51" s="156">
        <v>185.87</v>
      </c>
      <c r="K51" s="56">
        <f t="shared" si="16"/>
        <v>1336.0100000000002</v>
      </c>
      <c r="L51" s="156">
        <f t="shared" si="9"/>
        <v>-1036.8599999999999</v>
      </c>
      <c r="M51" s="56">
        <f t="shared" si="17"/>
        <v>-2433.6599999999999</v>
      </c>
      <c r="N51" s="156">
        <f t="shared" si="18"/>
        <v>-281.63</v>
      </c>
      <c r="O51" s="59">
        <f t="shared" si="12"/>
        <v>3.2188065700097988</v>
      </c>
      <c r="P51" s="160">
        <f t="shared" si="13"/>
        <v>0.39758288770053479</v>
      </c>
      <c r="Q51" s="67">
        <f t="shared" si="14"/>
        <v>0.65147563025210087</v>
      </c>
      <c r="R51" s="160">
        <f t="shared" si="15"/>
        <v>0.44332769111121278</v>
      </c>
      <c r="S51" s="1"/>
      <c r="T51" s="1"/>
      <c r="U51" s="1"/>
      <c r="V51" s="1"/>
      <c r="W51" s="1"/>
      <c r="X51" s="1"/>
      <c r="Y51" s="1"/>
      <c r="Z51" s="1"/>
    </row>
    <row r="52" s="94" customFormat="1" ht="17.25">
      <c r="A52" s="95"/>
      <c r="B52" s="161"/>
      <c r="C52" s="97"/>
      <c r="D52" s="98" t="s">
        <v>56</v>
      </c>
      <c r="E52" s="99">
        <f>SUM(E47:E51)</f>
        <v>3670932.4199999999</v>
      </c>
      <c r="F52" s="99">
        <f>SUM(F47:F51)</f>
        <v>5596745.2999999998</v>
      </c>
      <c r="G52" s="99">
        <f>SUM(G47:G51)</f>
        <v>4080733.3999999999</v>
      </c>
      <c r="H52" s="99">
        <f>SUM(H47:H51)</f>
        <v>497040.79999999999</v>
      </c>
      <c r="I52" s="99">
        <f>SUM(I47:I51)</f>
        <v>3805768.3700000001</v>
      </c>
      <c r="J52" s="99">
        <f>SUM(J47:J51)</f>
        <v>370589.96999999997</v>
      </c>
      <c r="K52" s="99">
        <f t="shared" si="16"/>
        <v>134835.95000000019</v>
      </c>
      <c r="L52" s="100">
        <f t="shared" si="9"/>
        <v>-274965.0299999998</v>
      </c>
      <c r="M52" s="99">
        <f t="shared" si="17"/>
        <v>-1790976.9299999997</v>
      </c>
      <c r="N52" s="100">
        <f t="shared" si="18"/>
        <v>-126450.83000000002</v>
      </c>
      <c r="O52" s="102">
        <f t="shared" si="12"/>
        <v>1.0367307088698734</v>
      </c>
      <c r="P52" s="115">
        <f t="shared" si="13"/>
        <v>0.74559265557274168</v>
      </c>
      <c r="Q52" s="102">
        <f t="shared" si="14"/>
        <v>0.93261872240906507</v>
      </c>
      <c r="R52" s="102">
        <f t="shared" si="15"/>
        <v>0.67999670629999909</v>
      </c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</row>
    <row r="53" ht="17.25">
      <c r="A53" s="103">
        <v>991</v>
      </c>
      <c r="B53" s="79" t="s">
        <v>114</v>
      </c>
      <c r="C53" s="144" t="s">
        <v>67</v>
      </c>
      <c r="D53" s="105" t="s">
        <v>115</v>
      </c>
      <c r="E53" s="82">
        <v>47645.300000000003</v>
      </c>
      <c r="F53" s="145">
        <v>66470.800000000003</v>
      </c>
      <c r="G53" s="83">
        <v>48700</v>
      </c>
      <c r="H53" s="82">
        <v>5600</v>
      </c>
      <c r="I53" s="84">
        <v>50343.120000000003</v>
      </c>
      <c r="J53" s="85">
        <v>5127.6899999999996</v>
      </c>
      <c r="K53" s="82">
        <f t="shared" si="16"/>
        <v>2697.8199999999997</v>
      </c>
      <c r="L53" s="82">
        <f t="shared" si="9"/>
        <v>1643.1200000000026</v>
      </c>
      <c r="M53" s="83">
        <f t="shared" si="17"/>
        <v>-16127.68</v>
      </c>
      <c r="N53" s="82">
        <f t="shared" si="18"/>
        <v>-472.3100000000004</v>
      </c>
      <c r="O53" s="88">
        <f t="shared" si="12"/>
        <v>1.0566230037380393</v>
      </c>
      <c r="P53" s="87">
        <f t="shared" si="13"/>
        <v>0.9156589285714285</v>
      </c>
      <c r="Q53" s="106">
        <f t="shared" si="14"/>
        <v>1.0337396303901438</v>
      </c>
      <c r="R53" s="107">
        <f t="shared" si="15"/>
        <v>0.75737195881499852</v>
      </c>
      <c r="S53" s="1"/>
      <c r="T53" s="1"/>
      <c r="U53" s="1"/>
      <c r="V53" s="1"/>
      <c r="W53" s="1"/>
      <c r="X53" s="1"/>
      <c r="Y53" s="1"/>
      <c r="Z53" s="1"/>
    </row>
    <row r="54" ht="17.25">
      <c r="A54" s="108"/>
      <c r="B54" s="90"/>
      <c r="C54" s="61" t="s">
        <v>116</v>
      </c>
      <c r="D54" s="91" t="s">
        <v>117</v>
      </c>
      <c r="E54" s="55">
        <v>6762.29</v>
      </c>
      <c r="F54" s="55">
        <v>0</v>
      </c>
      <c r="G54" s="55">
        <v>0</v>
      </c>
      <c r="H54" s="56">
        <v>0</v>
      </c>
      <c r="I54" s="55">
        <v>3888.4099999999999</v>
      </c>
      <c r="J54" s="55">
        <v>965.07000000000005</v>
      </c>
      <c r="K54" s="56">
        <f t="shared" si="16"/>
        <v>-2873.8800000000001</v>
      </c>
      <c r="L54" s="55">
        <f t="shared" si="9"/>
        <v>3888.4099999999999</v>
      </c>
      <c r="M54" s="55">
        <f t="shared" si="17"/>
        <v>3888.4099999999999</v>
      </c>
      <c r="N54" s="56">
        <f t="shared" si="18"/>
        <v>965.07000000000005</v>
      </c>
      <c r="O54" s="58">
        <f t="shared" si="12"/>
        <v>0.57501378970733286</v>
      </c>
      <c r="P54" s="59" t="str">
        <f t="shared" si="13"/>
        <v/>
      </c>
      <c r="Q54" s="58" t="str">
        <f t="shared" si="14"/>
        <v/>
      </c>
      <c r="R54" s="110" t="str">
        <f t="shared" si="15"/>
        <v/>
      </c>
      <c r="S54" s="1"/>
      <c r="T54" s="1"/>
      <c r="U54" s="1"/>
      <c r="V54" s="1"/>
      <c r="W54" s="1"/>
      <c r="X54" s="1"/>
      <c r="Y54" s="1"/>
      <c r="Z54" s="1"/>
    </row>
    <row r="55" s="94" customFormat="1" ht="17.25">
      <c r="A55" s="162"/>
      <c r="B55" s="96"/>
      <c r="C55" s="112"/>
      <c r="D55" s="113" t="s">
        <v>56</v>
      </c>
      <c r="E55" s="99">
        <f>SUM(E53:E54)</f>
        <v>54407.590000000004</v>
      </c>
      <c r="F55" s="99">
        <f>SUM(F53:F54)</f>
        <v>66470.800000000003</v>
      </c>
      <c r="G55" s="100">
        <f>SUM(G53:G54)</f>
        <v>48700</v>
      </c>
      <c r="H55" s="99">
        <f>SUM(H53:H54)</f>
        <v>5600</v>
      </c>
      <c r="I55" s="114">
        <f>SUM(I53:I54)</f>
        <v>54231.529999999999</v>
      </c>
      <c r="J55" s="142">
        <f>SUM(J53:J54)</f>
        <v>6092.7599999999993</v>
      </c>
      <c r="K55" s="99">
        <f t="shared" si="16"/>
        <v>-176.06000000000495</v>
      </c>
      <c r="L55" s="100">
        <f t="shared" si="9"/>
        <v>5531.5299999999988</v>
      </c>
      <c r="M55" s="99">
        <f t="shared" si="17"/>
        <v>-12239.270000000004</v>
      </c>
      <c r="N55" s="99">
        <f t="shared" si="18"/>
        <v>492.75999999999931</v>
      </c>
      <c r="O55" s="115">
        <f t="shared" si="12"/>
        <v>0.99676405442696492</v>
      </c>
      <c r="P55" s="102">
        <f t="shared" si="13"/>
        <v>1.087992857142857</v>
      </c>
      <c r="Q55" s="116">
        <f t="shared" si="14"/>
        <v>1.1135837782340863</v>
      </c>
      <c r="R55" s="117">
        <f t="shared" si="15"/>
        <v>0.81586997598945699</v>
      </c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</row>
    <row r="56" ht="17.25">
      <c r="A56" s="78" t="s">
        <v>118</v>
      </c>
      <c r="B56" s="79" t="s">
        <v>119</v>
      </c>
      <c r="C56" s="119" t="s">
        <v>120</v>
      </c>
      <c r="D56" s="120" t="s">
        <v>121</v>
      </c>
      <c r="E56" s="82">
        <v>22729.34</v>
      </c>
      <c r="F56" s="145">
        <v>51086</v>
      </c>
      <c r="G56" s="82">
        <v>39755</v>
      </c>
      <c r="H56" s="83">
        <v>157.80000000000001</v>
      </c>
      <c r="I56" s="82">
        <v>49572.949999999997</v>
      </c>
      <c r="J56" s="82">
        <v>68.329999999999998</v>
      </c>
      <c r="K56" s="82">
        <f t="shared" si="16"/>
        <v>26843.609999999997</v>
      </c>
      <c r="L56" s="82">
        <f t="shared" si="9"/>
        <v>9817.9499999999971</v>
      </c>
      <c r="M56" s="83">
        <f t="shared" si="17"/>
        <v>-1513.0500000000029</v>
      </c>
      <c r="N56" s="82">
        <f t="shared" si="18"/>
        <v>-89.470000000000013</v>
      </c>
      <c r="O56" s="163">
        <f t="shared" si="12"/>
        <v>2.1810114152016733</v>
      </c>
      <c r="P56" s="164">
        <f t="shared" si="13"/>
        <v>0.43301647655259817</v>
      </c>
      <c r="Q56" s="163">
        <f t="shared" si="14"/>
        <v>1.2469613885045905</v>
      </c>
      <c r="R56" s="107">
        <f t="shared" si="15"/>
        <v>0.9703822965195944</v>
      </c>
      <c r="S56" s="1"/>
      <c r="T56" s="1"/>
      <c r="U56" s="1"/>
      <c r="V56" s="1"/>
      <c r="W56" s="1"/>
      <c r="X56" s="1"/>
      <c r="Y56" s="1"/>
      <c r="Z56" s="1"/>
    </row>
    <row r="57" ht="17.25">
      <c r="A57" s="89"/>
      <c r="B57" s="90"/>
      <c r="C57" s="53" t="s">
        <v>122</v>
      </c>
      <c r="D57" s="147" t="s">
        <v>123</v>
      </c>
      <c r="E57" s="55">
        <v>44150.410000000003</v>
      </c>
      <c r="F57" s="122">
        <v>50550.300000000003</v>
      </c>
      <c r="G57" s="56">
        <v>19700</v>
      </c>
      <c r="H57" s="55">
        <v>4200</v>
      </c>
      <c r="I57" s="123">
        <v>80054.259999999995</v>
      </c>
      <c r="J57" s="55">
        <v>7217.4000000000005</v>
      </c>
      <c r="K57" s="55">
        <f t="shared" si="16"/>
        <v>35903.849999999991</v>
      </c>
      <c r="L57" s="55">
        <f t="shared" si="9"/>
        <v>60354.259999999995</v>
      </c>
      <c r="M57" s="55">
        <f t="shared" si="17"/>
        <v>29503.959999999992</v>
      </c>
      <c r="N57" s="56">
        <f t="shared" si="18"/>
        <v>3017.4000000000005</v>
      </c>
      <c r="O57" s="165">
        <f t="shared" si="12"/>
        <v>1.8132166836049763</v>
      </c>
      <c r="P57" s="165">
        <f t="shared" si="13"/>
        <v>1.7184285714285716</v>
      </c>
      <c r="Q57" s="166">
        <f t="shared" si="14"/>
        <v>4.0636680203045685</v>
      </c>
      <c r="R57" s="110">
        <f t="shared" si="15"/>
        <v>1.5836554877023477</v>
      </c>
      <c r="S57" s="1"/>
      <c r="T57" s="1"/>
      <c r="U57" s="1"/>
      <c r="V57" s="1"/>
      <c r="W57" s="1"/>
      <c r="X57" s="1"/>
      <c r="Y57" s="1"/>
      <c r="Z57" s="1"/>
    </row>
    <row r="58" s="94" customFormat="1" ht="17.25">
      <c r="A58" s="95"/>
      <c r="B58" s="96"/>
      <c r="C58" s="97"/>
      <c r="D58" s="98" t="s">
        <v>56</v>
      </c>
      <c r="E58" s="99">
        <f>SUM(E56:E57)</f>
        <v>66879.75</v>
      </c>
      <c r="F58" s="99">
        <f>SUM(F56:F57)</f>
        <v>101636.3</v>
      </c>
      <c r="G58" s="99">
        <f>SUM(G56:G57)</f>
        <v>59455</v>
      </c>
      <c r="H58" s="100">
        <f>SUM(H56:H57)</f>
        <v>4357.8000000000002</v>
      </c>
      <c r="I58" s="99">
        <f>SUM(I56:I57)</f>
        <v>129627.20999999999</v>
      </c>
      <c r="J58" s="99">
        <f>SUM(J56:J57)</f>
        <v>7285.7300000000005</v>
      </c>
      <c r="K58" s="99">
        <f t="shared" si="16"/>
        <v>62747.459999999992</v>
      </c>
      <c r="L58" s="100">
        <f t="shared" si="9"/>
        <v>70172.209999999992</v>
      </c>
      <c r="M58" s="99">
        <f t="shared" si="17"/>
        <v>27990.909999999989</v>
      </c>
      <c r="N58" s="99">
        <f t="shared" si="18"/>
        <v>2927.9300000000003</v>
      </c>
      <c r="O58" s="115">
        <f t="shared" si="12"/>
        <v>1.9382131362632187</v>
      </c>
      <c r="P58" s="102">
        <f t="shared" si="13"/>
        <v>1.6718826013125889</v>
      </c>
      <c r="Q58" s="102">
        <f t="shared" si="14"/>
        <v>2.1802575056765621</v>
      </c>
      <c r="R58" s="117">
        <f t="shared" si="15"/>
        <v>1.2754026858514131</v>
      </c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</row>
    <row r="59" ht="17.25">
      <c r="A59" s="167"/>
      <c r="B59" s="143" t="s">
        <v>124</v>
      </c>
      <c r="C59" s="168" t="s">
        <v>103</v>
      </c>
      <c r="D59" s="155" t="s">
        <v>104</v>
      </c>
      <c r="E59" s="82">
        <v>346.07999999999998</v>
      </c>
      <c r="F59" s="82">
        <v>30.699999999999999</v>
      </c>
      <c r="G59" s="83">
        <v>30.699999999999999</v>
      </c>
      <c r="H59" s="82">
        <v>0</v>
      </c>
      <c r="I59" s="84">
        <v>3004.48</v>
      </c>
      <c r="J59" s="82">
        <v>263.85000000000002</v>
      </c>
      <c r="K59" s="82">
        <f t="shared" si="16"/>
        <v>2658.4000000000001</v>
      </c>
      <c r="L59" s="82">
        <f t="shared" si="9"/>
        <v>2973.7800000000002</v>
      </c>
      <c r="M59" s="83">
        <f t="shared" si="17"/>
        <v>2973.7800000000002</v>
      </c>
      <c r="N59" s="82">
        <f t="shared" si="18"/>
        <v>263.85000000000002</v>
      </c>
      <c r="O59" s="87">
        <f t="shared" si="12"/>
        <v>8.6814609338881183</v>
      </c>
      <c r="P59" s="88" t="str">
        <f t="shared" si="13"/>
        <v/>
      </c>
      <c r="Q59" s="87">
        <f t="shared" si="14"/>
        <v>97.865798045602602</v>
      </c>
      <c r="R59" s="107">
        <f t="shared" si="15"/>
        <v>97.865798045602602</v>
      </c>
      <c r="S59" s="1"/>
      <c r="T59" s="1"/>
      <c r="U59" s="1"/>
      <c r="V59" s="1"/>
      <c r="W59" s="1"/>
      <c r="X59" s="1"/>
      <c r="Y59" s="1"/>
      <c r="Z59" s="1"/>
    </row>
    <row r="60" ht="17.25">
      <c r="A60" s="108"/>
      <c r="B60" s="146"/>
      <c r="C60" s="61" t="s">
        <v>88</v>
      </c>
      <c r="D60" s="91" t="s">
        <v>125</v>
      </c>
      <c r="E60" s="92">
        <v>682.92999999999995</v>
      </c>
      <c r="F60" s="92">
        <v>26</v>
      </c>
      <c r="G60" s="92">
        <v>26</v>
      </c>
      <c r="H60" s="92">
        <v>0</v>
      </c>
      <c r="I60" s="92">
        <v>1742.21</v>
      </c>
      <c r="J60" s="92">
        <v>49.829999999999998</v>
      </c>
      <c r="K60" s="55">
        <f t="shared" si="16"/>
        <v>1059.2800000000002</v>
      </c>
      <c r="L60" s="55">
        <f t="shared" si="9"/>
        <v>1716.21</v>
      </c>
      <c r="M60" s="55">
        <f t="shared" si="17"/>
        <v>1716.21</v>
      </c>
      <c r="N60" s="56">
        <f t="shared" si="18"/>
        <v>49.829999999999998</v>
      </c>
      <c r="O60" s="58">
        <f t="shared" si="12"/>
        <v>2.5510813699793538</v>
      </c>
      <c r="P60" s="58" t="str">
        <f t="shared" si="13"/>
        <v/>
      </c>
      <c r="Q60" s="67">
        <f t="shared" si="14"/>
        <v>67.008076923076928</v>
      </c>
      <c r="R60" s="169">
        <f t="shared" si="15"/>
        <v>67.008076923076928</v>
      </c>
      <c r="S60" s="1"/>
      <c r="T60" s="1"/>
      <c r="U60" s="1"/>
      <c r="V60" s="1"/>
      <c r="W60" s="1"/>
      <c r="X60" s="1"/>
      <c r="Y60" s="1"/>
      <c r="Z60" s="1"/>
    </row>
    <row r="61" ht="17.25">
      <c r="A61" s="108"/>
      <c r="B61" s="146"/>
      <c r="C61" s="53" t="s">
        <v>52</v>
      </c>
      <c r="D61" s="93" t="s">
        <v>53</v>
      </c>
      <c r="E61" s="55">
        <v>352.19999999999999</v>
      </c>
      <c r="F61" s="55">
        <v>371</v>
      </c>
      <c r="G61" s="55">
        <v>371</v>
      </c>
      <c r="H61" s="55">
        <v>0</v>
      </c>
      <c r="I61" s="55">
        <v>0</v>
      </c>
      <c r="J61" s="55">
        <v>0</v>
      </c>
      <c r="K61" s="55">
        <f t="shared" si="16"/>
        <v>-352.19999999999999</v>
      </c>
      <c r="L61" s="55">
        <f t="shared" si="9"/>
        <v>-371</v>
      </c>
      <c r="M61" s="56">
        <f t="shared" si="17"/>
        <v>-371</v>
      </c>
      <c r="N61" s="55">
        <f t="shared" si="18"/>
        <v>0</v>
      </c>
      <c r="O61" s="59">
        <f t="shared" si="12"/>
        <v>0</v>
      </c>
      <c r="P61" s="58" t="str">
        <f t="shared" si="13"/>
        <v/>
      </c>
      <c r="Q61" s="58">
        <f t="shared" si="14"/>
        <v>0</v>
      </c>
      <c r="R61" s="110">
        <f t="shared" si="15"/>
        <v>0</v>
      </c>
      <c r="S61" s="1"/>
      <c r="T61" s="1"/>
      <c r="U61" s="1"/>
      <c r="V61" s="1"/>
      <c r="W61" s="1"/>
      <c r="X61" s="1"/>
      <c r="Y61" s="1"/>
      <c r="Z61" s="1"/>
    </row>
    <row r="62" ht="34.5">
      <c r="A62" s="108"/>
      <c r="B62" s="146"/>
      <c r="C62" s="61" t="s">
        <v>126</v>
      </c>
      <c r="D62" s="91" t="s">
        <v>127</v>
      </c>
      <c r="E62" s="55">
        <v>69654.330000000002</v>
      </c>
      <c r="F62" s="55">
        <v>55221.100000001301</v>
      </c>
      <c r="G62" s="55">
        <v>45165.199999999997</v>
      </c>
      <c r="H62" s="55">
        <v>2993.6999999999998</v>
      </c>
      <c r="I62" s="55">
        <v>61023.939999999995</v>
      </c>
      <c r="J62" s="55">
        <v>4356.96</v>
      </c>
      <c r="K62" s="55">
        <f t="shared" si="16"/>
        <v>-8630.3900000000067</v>
      </c>
      <c r="L62" s="55">
        <f t="shared" si="9"/>
        <v>15858.739999999998</v>
      </c>
      <c r="M62" s="55">
        <f t="shared" si="17"/>
        <v>5802.8399999986941</v>
      </c>
      <c r="N62" s="56">
        <f t="shared" si="18"/>
        <v>1363.2600000000002</v>
      </c>
      <c r="O62" s="58">
        <f t="shared" si="12"/>
        <v>0.87609686289423783</v>
      </c>
      <c r="P62" s="59">
        <f t="shared" si="13"/>
        <v>1.4553762902094398</v>
      </c>
      <c r="Q62" s="58">
        <f t="shared" si="14"/>
        <v>1.3511274166836413</v>
      </c>
      <c r="R62" s="110">
        <f t="shared" si="15"/>
        <v>1.1050837451626019</v>
      </c>
      <c r="S62" s="1"/>
      <c r="T62" s="1"/>
      <c r="U62" s="1"/>
      <c r="V62" s="1"/>
      <c r="W62" s="1"/>
      <c r="X62" s="1"/>
      <c r="Y62" s="1"/>
      <c r="Z62" s="1"/>
    </row>
    <row r="63" ht="17.25">
      <c r="A63" s="108"/>
      <c r="B63" s="146"/>
      <c r="C63" s="53" t="s">
        <v>54</v>
      </c>
      <c r="D63" s="93" t="s">
        <v>55</v>
      </c>
      <c r="E63" s="55">
        <v>104474.22</v>
      </c>
      <c r="F63" s="55">
        <v>213281.60000000001</v>
      </c>
      <c r="G63" s="55">
        <v>130459.8</v>
      </c>
      <c r="H63" s="55">
        <v>29633.200000000001</v>
      </c>
      <c r="I63" s="55">
        <v>144251.70000000001</v>
      </c>
      <c r="J63" s="55">
        <v>17533.709999999999</v>
      </c>
      <c r="K63" s="55">
        <f t="shared" si="16"/>
        <v>39777.48000000001</v>
      </c>
      <c r="L63" s="55">
        <f t="shared" si="9"/>
        <v>13791.900000000009</v>
      </c>
      <c r="M63" s="55">
        <f t="shared" si="17"/>
        <v>-69029.899999999994</v>
      </c>
      <c r="N63" s="55">
        <f t="shared" si="18"/>
        <v>-12099.490000000002</v>
      </c>
      <c r="O63" s="58">
        <f t="shared" si="12"/>
        <v>1.3807396695567578</v>
      </c>
      <c r="P63" s="58">
        <f t="shared" si="13"/>
        <v>0.59169141368465095</v>
      </c>
      <c r="Q63" s="58">
        <f t="shared" si="14"/>
        <v>1.1057176233598396</v>
      </c>
      <c r="R63" s="110">
        <f t="shared" si="15"/>
        <v>0.67634385713535539</v>
      </c>
      <c r="S63" s="1"/>
      <c r="T63" s="1"/>
      <c r="U63" s="1"/>
      <c r="V63" s="1"/>
      <c r="W63" s="1"/>
      <c r="X63" s="1"/>
      <c r="Y63" s="1"/>
      <c r="Z63" s="1"/>
    </row>
    <row r="64" ht="17.25">
      <c r="A64" s="108"/>
      <c r="B64" s="146"/>
      <c r="C64" s="61" t="s">
        <v>128</v>
      </c>
      <c r="D64" s="91" t="s">
        <v>129</v>
      </c>
      <c r="E64" s="55">
        <v>-210.22999999999999</v>
      </c>
      <c r="F64" s="55">
        <v>0</v>
      </c>
      <c r="G64" s="55">
        <v>0</v>
      </c>
      <c r="H64" s="56">
        <v>0</v>
      </c>
      <c r="I64" s="55">
        <v>1027.73</v>
      </c>
      <c r="J64" s="55">
        <v>625.64999999999998</v>
      </c>
      <c r="K64" s="55">
        <f t="shared" si="16"/>
        <v>1237.96</v>
      </c>
      <c r="L64" s="56">
        <f t="shared" si="9"/>
        <v>1027.73</v>
      </c>
      <c r="M64" s="55">
        <f t="shared" si="17"/>
        <v>1027.73</v>
      </c>
      <c r="N64" s="56">
        <f t="shared" si="18"/>
        <v>625.64999999999998</v>
      </c>
      <c r="O64" s="58">
        <f t="shared" si="12"/>
        <v>-4.8885982019692724</v>
      </c>
      <c r="P64" s="59" t="str">
        <f t="shared" si="13"/>
        <v/>
      </c>
      <c r="Q64" s="58" t="str">
        <f t="shared" si="14"/>
        <v/>
      </c>
      <c r="R64" s="110" t="str">
        <f t="shared" si="15"/>
        <v/>
      </c>
      <c r="S64" s="1"/>
      <c r="T64" s="1"/>
      <c r="U64" s="1"/>
      <c r="V64" s="1"/>
      <c r="W64" s="1"/>
      <c r="X64" s="1"/>
      <c r="Y64" s="1"/>
      <c r="Z64" s="1"/>
    </row>
    <row r="65" ht="17.25">
      <c r="A65" s="108"/>
      <c r="B65" s="146"/>
      <c r="C65" s="53" t="s">
        <v>130</v>
      </c>
      <c r="D65" s="93" t="s">
        <v>131</v>
      </c>
      <c r="E65" s="55">
        <v>4964.25</v>
      </c>
      <c r="F65" s="55">
        <v>38614.970000000001</v>
      </c>
      <c r="G65" s="55">
        <v>38614.970000000001</v>
      </c>
      <c r="H65" s="55">
        <v>0</v>
      </c>
      <c r="I65" s="55">
        <v>40487.269999999997</v>
      </c>
      <c r="J65" s="55">
        <v>42.369999999999997</v>
      </c>
      <c r="K65" s="56">
        <f t="shared" si="16"/>
        <v>35523.019999999997</v>
      </c>
      <c r="L65" s="55">
        <f t="shared" si="9"/>
        <v>1872.2999999999956</v>
      </c>
      <c r="M65" s="56">
        <f t="shared" si="17"/>
        <v>1872.2999999999956</v>
      </c>
      <c r="N65" s="55">
        <f t="shared" si="18"/>
        <v>42.369999999999997</v>
      </c>
      <c r="O65" s="59">
        <f t="shared" si="12"/>
        <v>8.1557677393362535</v>
      </c>
      <c r="P65" s="58" t="str">
        <f t="shared" si="13"/>
        <v/>
      </c>
      <c r="Q65" s="67">
        <f t="shared" si="14"/>
        <v>1.0484863771744479</v>
      </c>
      <c r="R65" s="110">
        <f t="shared" si="15"/>
        <v>1.0484863771744479</v>
      </c>
      <c r="S65" s="1"/>
      <c r="T65" s="1"/>
      <c r="U65" s="1"/>
      <c r="V65" s="1"/>
      <c r="W65" s="1"/>
      <c r="X65" s="1"/>
      <c r="Y65" s="1"/>
      <c r="Z65" s="1"/>
    </row>
    <row r="66" ht="22.5">
      <c r="A66" s="108"/>
      <c r="B66" s="146"/>
      <c r="C66" s="61" t="s">
        <v>132</v>
      </c>
      <c r="D66" s="91" t="s">
        <v>133</v>
      </c>
      <c r="E66" s="55">
        <v>573.40999999999997</v>
      </c>
      <c r="F66" s="55">
        <v>0</v>
      </c>
      <c r="G66" s="55">
        <v>0</v>
      </c>
      <c r="H66" s="56">
        <v>0</v>
      </c>
      <c r="I66" s="55">
        <v>5852.1199999999999</v>
      </c>
      <c r="J66" s="55">
        <v>0</v>
      </c>
      <c r="K66" s="55">
        <f t="shared" si="16"/>
        <v>5278.71</v>
      </c>
      <c r="L66" s="56">
        <f t="shared" si="9"/>
        <v>5852.1199999999999</v>
      </c>
      <c r="M66" s="55">
        <f t="shared" si="17"/>
        <v>5852.1199999999999</v>
      </c>
      <c r="N66" s="56">
        <f t="shared" si="18"/>
        <v>0</v>
      </c>
      <c r="O66" s="58">
        <f t="shared" si="12"/>
        <v>10.205821314591654</v>
      </c>
      <c r="P66" s="59" t="str">
        <f t="shared" si="13"/>
        <v/>
      </c>
      <c r="Q66" s="58" t="str">
        <f t="shared" si="14"/>
        <v/>
      </c>
      <c r="R66" s="110" t="str">
        <f t="shared" si="15"/>
        <v/>
      </c>
      <c r="S66" s="1"/>
      <c r="T66" s="1"/>
      <c r="U66" s="1"/>
      <c r="V66" s="1"/>
      <c r="W66" s="1"/>
      <c r="X66" s="1"/>
      <c r="Y66" s="1"/>
      <c r="Z66" s="1"/>
    </row>
    <row r="67" s="94" customFormat="1">
      <c r="A67" s="162"/>
      <c r="B67" s="170"/>
      <c r="C67" s="112"/>
      <c r="D67" s="113" t="s">
        <v>56</v>
      </c>
      <c r="E67" s="99">
        <f>SUM(E59:E66)</f>
        <v>180837.19</v>
      </c>
      <c r="F67" s="99">
        <f>SUM(F59:F66)</f>
        <v>307545.37000000128</v>
      </c>
      <c r="G67" s="100">
        <f>SUM(G59:G66)</f>
        <v>214667.67000000001</v>
      </c>
      <c r="H67" s="99">
        <f>SUM(H59:H66)</f>
        <v>32626.900000000001</v>
      </c>
      <c r="I67" s="114">
        <f>SUM(I59:I66)</f>
        <v>257389.45000000001</v>
      </c>
      <c r="J67" s="142">
        <f>SUM(J59:J66)</f>
        <v>22872.369999999999</v>
      </c>
      <c r="K67" s="100">
        <f t="shared" si="16"/>
        <v>76552.260000000009</v>
      </c>
      <c r="L67" s="99">
        <f t="shared" si="9"/>
        <v>42721.779999999999</v>
      </c>
      <c r="M67" s="100">
        <f t="shared" si="17"/>
        <v>-50155.920000001264</v>
      </c>
      <c r="N67" s="99">
        <f t="shared" si="18"/>
        <v>-9754.5300000000025</v>
      </c>
      <c r="O67" s="115">
        <f t="shared" si="12"/>
        <v>1.4233214417897115</v>
      </c>
      <c r="P67" s="102">
        <f t="shared" si="13"/>
        <v>0.70102798610962114</v>
      </c>
      <c r="Q67" s="116">
        <f t="shared" si="14"/>
        <v>1.1990135729334557</v>
      </c>
      <c r="R67" s="117">
        <f t="shared" si="15"/>
        <v>0.83691537934711535</v>
      </c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</row>
    <row r="68" s="41" customFormat="1" ht="20.25" customHeight="1">
      <c r="A68" s="171"/>
      <c r="B68" s="172" t="s">
        <v>134</v>
      </c>
      <c r="C68" s="173"/>
      <c r="D68" s="174"/>
      <c r="E68" s="175">
        <f>E5+E17</f>
        <v>20237000.430895522</v>
      </c>
      <c r="F68" s="176">
        <f>F5+F17</f>
        <v>35893709.970000006</v>
      </c>
      <c r="G68" s="175">
        <f>G5+G17</f>
        <v>23627983.969999999</v>
      </c>
      <c r="H68" s="176">
        <f>H5+H17</f>
        <v>2707364.7000000002</v>
      </c>
      <c r="I68" s="175">
        <f>I5+I17</f>
        <v>22287232.890000001</v>
      </c>
      <c r="J68" s="175">
        <f>J5+J17</f>
        <v>1909027</v>
      </c>
      <c r="K68" s="175">
        <f t="shared" si="16"/>
        <v>2050232.4591044784</v>
      </c>
      <c r="L68" s="176">
        <f t="shared" si="9"/>
        <v>-1340751.0799999982</v>
      </c>
      <c r="M68" s="175">
        <f t="shared" si="17"/>
        <v>-13606477.080000006</v>
      </c>
      <c r="N68" s="176">
        <f t="shared" si="18"/>
        <v>-798337.70000000019</v>
      </c>
      <c r="O68" s="177">
        <f t="shared" si="12"/>
        <v>1.1013110844220975</v>
      </c>
      <c r="P68" s="178">
        <f t="shared" si="13"/>
        <v>0.70512369463929259</v>
      </c>
      <c r="Q68" s="177">
        <f t="shared" si="14"/>
        <v>0.94325579864527065</v>
      </c>
      <c r="R68" s="177">
        <f t="shared" si="15"/>
        <v>0.6209230784064308</v>
      </c>
      <c r="S68" s="41"/>
      <c r="T68" s="41"/>
      <c r="U68" s="41"/>
      <c r="V68" s="41"/>
      <c r="W68" s="41"/>
      <c r="X68" s="41"/>
      <c r="Y68" s="41"/>
      <c r="Z68" s="41"/>
    </row>
    <row r="69" s="41" customFormat="1" ht="18.75" customHeight="1">
      <c r="A69" s="179"/>
      <c r="B69" s="180" t="s">
        <v>135</v>
      </c>
      <c r="C69" s="181"/>
      <c r="D69" s="182"/>
      <c r="E69" s="183">
        <f>SUM(E70:E78)</f>
        <v>17799437.499999996</v>
      </c>
      <c r="F69" s="183">
        <f>SUM(F70:F78)</f>
        <v>27666451.879999999</v>
      </c>
      <c r="G69" s="75">
        <f>SUM(G70:G78)</f>
        <v>17797746.969999999</v>
      </c>
      <c r="H69" s="183">
        <f>SUM(H70:H78)</f>
        <v>1801922.8900000001</v>
      </c>
      <c r="I69" s="184">
        <f>SUM(I70:I78)</f>
        <v>17766673.630000003</v>
      </c>
      <c r="J69" s="185">
        <f>SUM(J70:J78)</f>
        <v>1770474.0899999999</v>
      </c>
      <c r="K69" s="75">
        <f t="shared" si="16"/>
        <v>-32763.869999993593</v>
      </c>
      <c r="L69" s="183">
        <f t="shared" si="9"/>
        <v>-31073.339999996126</v>
      </c>
      <c r="M69" s="75">
        <f t="shared" si="17"/>
        <v>-9899778.2499999963</v>
      </c>
      <c r="N69" s="183">
        <f t="shared" si="18"/>
        <v>-31448.800000000279</v>
      </c>
      <c r="O69" s="48">
        <f t="shared" si="12"/>
        <v>0.99815927497708878</v>
      </c>
      <c r="P69" s="186">
        <f t="shared" si="13"/>
        <v>0.98254708890456444</v>
      </c>
      <c r="Q69" s="50">
        <f t="shared" si="14"/>
        <v>0.99825408575296781</v>
      </c>
      <c r="R69" s="186">
        <f t="shared" si="15"/>
        <v>0.64217391182146788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</row>
    <row r="70" ht="22.5">
      <c r="A70" s="187"/>
      <c r="B70" s="188"/>
      <c r="C70" s="61" t="s">
        <v>136</v>
      </c>
      <c r="D70" s="189" t="s">
        <v>137</v>
      </c>
      <c r="E70" s="55">
        <v>289250.79999999999</v>
      </c>
      <c r="F70" s="55">
        <v>449533.20000000001</v>
      </c>
      <c r="G70" s="55">
        <v>374431.40000000002</v>
      </c>
      <c r="H70" s="56">
        <v>0</v>
      </c>
      <c r="I70" s="55">
        <v>418867.5</v>
      </c>
      <c r="J70" s="55">
        <v>0</v>
      </c>
      <c r="K70" s="55">
        <f t="shared" si="16"/>
        <v>129616.70000000001</v>
      </c>
      <c r="L70" s="56">
        <f t="shared" si="9"/>
        <v>44436.099999999977</v>
      </c>
      <c r="M70" s="55">
        <f t="shared" si="17"/>
        <v>-30665.700000000012</v>
      </c>
      <c r="N70" s="56">
        <f t="shared" si="18"/>
        <v>0</v>
      </c>
      <c r="O70" s="58">
        <f t="shared" si="12"/>
        <v>1.4481118116181528</v>
      </c>
      <c r="P70" s="59" t="str">
        <f t="shared" si="13"/>
        <v/>
      </c>
      <c r="Q70" s="58">
        <f t="shared" si="14"/>
        <v>1.1186762114502149</v>
      </c>
      <c r="R70" s="58">
        <f t="shared" si="15"/>
        <v>0.93178323647730577</v>
      </c>
      <c r="S70" s="1"/>
      <c r="T70" s="1"/>
      <c r="U70" s="1"/>
      <c r="V70" s="1"/>
      <c r="W70" s="1"/>
      <c r="X70" s="1"/>
      <c r="Y70" s="1"/>
      <c r="Z70" s="1"/>
    </row>
    <row r="71" ht="18" customHeight="1">
      <c r="A71" s="190"/>
      <c r="B71" s="191"/>
      <c r="C71" s="53" t="s">
        <v>138</v>
      </c>
      <c r="D71" s="192" t="s">
        <v>139</v>
      </c>
      <c r="E71" s="55">
        <v>3765647.3799999999</v>
      </c>
      <c r="F71" s="55">
        <v>7494093.0800000001</v>
      </c>
      <c r="G71" s="56">
        <v>3104917.48</v>
      </c>
      <c r="H71" s="55">
        <v>605886.79000000004</v>
      </c>
      <c r="I71" s="55">
        <v>3104917.48</v>
      </c>
      <c r="J71" s="55">
        <v>605886.79000000004</v>
      </c>
      <c r="K71" s="56">
        <f t="shared" si="16"/>
        <v>-660729.89999999991</v>
      </c>
      <c r="L71" s="55">
        <f t="shared" si="9"/>
        <v>0</v>
      </c>
      <c r="M71" s="56">
        <f t="shared" si="17"/>
        <v>-4389175.5999999996</v>
      </c>
      <c r="N71" s="55">
        <f t="shared" si="18"/>
        <v>0</v>
      </c>
      <c r="O71" s="59">
        <f t="shared" si="12"/>
        <v>0.82453750090641786</v>
      </c>
      <c r="P71" s="58">
        <f t="shared" si="13"/>
        <v>1</v>
      </c>
      <c r="Q71" s="67">
        <f t="shared" si="14"/>
        <v>1</v>
      </c>
      <c r="R71" s="58">
        <f t="shared" si="15"/>
        <v>0.41431530765027541</v>
      </c>
      <c r="S71" s="1"/>
      <c r="T71" s="1"/>
      <c r="U71" s="1"/>
      <c r="V71" s="1"/>
      <c r="W71" s="1"/>
      <c r="X71" s="1"/>
      <c r="Y71" s="1"/>
      <c r="Z71" s="1"/>
    </row>
    <row r="72" ht="16.5" customHeight="1">
      <c r="A72" s="190"/>
      <c r="B72" s="191"/>
      <c r="C72" s="61" t="s">
        <v>140</v>
      </c>
      <c r="D72" s="189" t="s">
        <v>141</v>
      </c>
      <c r="E72" s="55">
        <v>10062159.49</v>
      </c>
      <c r="F72" s="55">
        <v>16467904.35</v>
      </c>
      <c r="G72" s="55">
        <v>11748284.939999999</v>
      </c>
      <c r="H72" s="193">
        <v>1006579.89</v>
      </c>
      <c r="I72" s="55">
        <v>11718085.040000001</v>
      </c>
      <c r="J72" s="55">
        <v>976389.40000000002</v>
      </c>
      <c r="K72" s="55">
        <f t="shared" si="16"/>
        <v>1655925.5500000007</v>
      </c>
      <c r="L72" s="56">
        <f t="shared" si="9"/>
        <v>-30199.89999999851</v>
      </c>
      <c r="M72" s="55">
        <f t="shared" si="17"/>
        <v>-4749819.3099999987</v>
      </c>
      <c r="N72" s="56">
        <f t="shared" si="18"/>
        <v>-30190.489999999991</v>
      </c>
      <c r="O72" s="58">
        <f t="shared" si="12"/>
        <v>1.1645695987671132</v>
      </c>
      <c r="P72" s="59">
        <f t="shared" si="13"/>
        <v>0.97000686155174431</v>
      </c>
      <c r="Q72" s="58">
        <f t="shared" si="14"/>
        <v>0.99742942053633932</v>
      </c>
      <c r="R72" s="58">
        <f t="shared" si="15"/>
        <v>0.71157111378291438</v>
      </c>
      <c r="S72" s="1"/>
      <c r="T72" s="1"/>
      <c r="U72" s="1"/>
      <c r="V72" s="1"/>
      <c r="W72" s="1"/>
      <c r="X72" s="1"/>
      <c r="Y72" s="1"/>
      <c r="Z72" s="1"/>
    </row>
    <row r="73" ht="22.5">
      <c r="A73" s="190"/>
      <c r="B73" s="191"/>
      <c r="C73" s="53" t="s">
        <v>142</v>
      </c>
      <c r="D73" s="194" t="s">
        <v>143</v>
      </c>
      <c r="E73" s="55">
        <v>2685747.1400000001</v>
      </c>
      <c r="F73" s="55">
        <v>3203440.3500000001</v>
      </c>
      <c r="G73" s="55">
        <v>2518632.25</v>
      </c>
      <c r="H73" s="55">
        <v>189456.20999999999</v>
      </c>
      <c r="I73" s="55">
        <v>2518632.25</v>
      </c>
      <c r="J73" s="55">
        <v>189456.20999999999</v>
      </c>
      <c r="K73" s="56">
        <f t="shared" si="16"/>
        <v>-167114.89000000013</v>
      </c>
      <c r="L73" s="55">
        <f t="shared" si="9"/>
        <v>0</v>
      </c>
      <c r="M73" s="56">
        <f t="shared" si="17"/>
        <v>-684808.10000000009</v>
      </c>
      <c r="N73" s="55">
        <f t="shared" si="18"/>
        <v>0</v>
      </c>
      <c r="O73" s="59">
        <f t="shared" si="12"/>
        <v>0.93777713191570222</v>
      </c>
      <c r="P73" s="58">
        <f t="shared" si="13"/>
        <v>1</v>
      </c>
      <c r="Q73" s="67">
        <f t="shared" si="14"/>
        <v>1</v>
      </c>
      <c r="R73" s="58">
        <f t="shared" si="15"/>
        <v>0.7862272977862691</v>
      </c>
      <c r="S73" s="1"/>
      <c r="T73" s="1"/>
      <c r="U73" s="1"/>
      <c r="V73" s="1"/>
      <c r="W73" s="1"/>
      <c r="X73" s="1"/>
      <c r="Y73" s="1"/>
      <c r="Z73" s="1"/>
    </row>
    <row r="74" ht="33">
      <c r="A74" s="190"/>
      <c r="B74" s="191"/>
      <c r="C74" s="61" t="s">
        <v>144</v>
      </c>
      <c r="D74" s="195" t="s">
        <v>145</v>
      </c>
      <c r="E74" s="55">
        <v>446.22000000000003</v>
      </c>
      <c r="F74" s="55">
        <v>0</v>
      </c>
      <c r="G74" s="55">
        <v>0</v>
      </c>
      <c r="H74" s="56">
        <v>0</v>
      </c>
      <c r="I74" s="55">
        <v>7534.4099999999999</v>
      </c>
      <c r="J74" s="55">
        <v>0</v>
      </c>
      <c r="K74" s="55">
        <f t="shared" si="16"/>
        <v>7088.1899999999996</v>
      </c>
      <c r="L74" s="56">
        <f t="shared" ref="L74:L79" si="19">I74-G74</f>
        <v>7534.4099999999999</v>
      </c>
      <c r="M74" s="55">
        <f t="shared" si="17"/>
        <v>7534.4099999999999</v>
      </c>
      <c r="N74" s="56">
        <f t="shared" si="18"/>
        <v>0</v>
      </c>
      <c r="O74" s="196">
        <f t="shared" ref="O74:O79" si="20">IFERROR(I74/E74,"")</f>
        <v>16.884967056608847</v>
      </c>
      <c r="P74" s="59" t="str">
        <f t="shared" ref="P74:P79" si="21">IFERROR(J74/H74,"")</f>
        <v/>
      </c>
      <c r="Q74" s="58" t="str">
        <f t="shared" ref="Q74:Q79" si="22">IFERROR(I74/G74,"")</f>
        <v/>
      </c>
      <c r="R74" s="58" t="str">
        <f t="shared" ref="R74:R79" si="23">IFERROR(I74/F74,"")</f>
        <v/>
      </c>
      <c r="S74" s="1"/>
      <c r="T74" s="1"/>
      <c r="U74" s="1"/>
      <c r="V74" s="1"/>
      <c r="W74" s="1"/>
      <c r="X74" s="1"/>
      <c r="Y74" s="1"/>
      <c r="Z74" s="1"/>
    </row>
    <row r="75" ht="19.5" customHeight="1">
      <c r="A75" s="190"/>
      <c r="B75" s="191"/>
      <c r="C75" s="53" t="s">
        <v>146</v>
      </c>
      <c r="D75" s="194" t="s">
        <v>147</v>
      </c>
      <c r="E75" s="55">
        <v>1035220.7</v>
      </c>
      <c r="F75" s="55">
        <v>44836.290000000001</v>
      </c>
      <c r="G75" s="55">
        <v>44836.290000000001</v>
      </c>
      <c r="H75" s="55">
        <v>0</v>
      </c>
      <c r="I75" s="55">
        <v>44836.290000000001</v>
      </c>
      <c r="J75" s="55">
        <v>0</v>
      </c>
      <c r="K75" s="56">
        <f t="shared" si="16"/>
        <v>-990384.40999999992</v>
      </c>
      <c r="L75" s="55">
        <f t="shared" si="19"/>
        <v>0</v>
      </c>
      <c r="M75" s="56">
        <f t="shared" si="17"/>
        <v>0</v>
      </c>
      <c r="N75" s="55">
        <f t="shared" si="18"/>
        <v>0</v>
      </c>
      <c r="O75" s="59">
        <f t="shared" si="20"/>
        <v>0.043310851492826603</v>
      </c>
      <c r="P75" s="58" t="str">
        <f t="shared" si="21"/>
        <v/>
      </c>
      <c r="Q75" s="67">
        <f t="shared" si="22"/>
        <v>1</v>
      </c>
      <c r="R75" s="58">
        <f t="shared" si="23"/>
        <v>1</v>
      </c>
      <c r="S75" s="1"/>
      <c r="T75" s="1"/>
      <c r="U75" s="1"/>
      <c r="V75" s="1"/>
      <c r="W75" s="1"/>
      <c r="X75" s="1"/>
      <c r="Y75" s="1"/>
      <c r="Z75" s="1"/>
    </row>
    <row r="76" ht="30" customHeight="1">
      <c r="A76" s="197"/>
      <c r="B76" s="191"/>
      <c r="C76" s="61" t="s">
        <v>148</v>
      </c>
      <c r="D76" s="198" t="s">
        <v>149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>
        <v>0</v>
      </c>
      <c r="K76" s="63">
        <f t="shared" si="16"/>
        <v>0</v>
      </c>
      <c r="L76" s="64">
        <f t="shared" si="19"/>
        <v>0</v>
      </c>
      <c r="M76" s="63">
        <f t="shared" si="17"/>
        <v>0</v>
      </c>
      <c r="N76" s="64">
        <f t="shared" si="18"/>
        <v>0</v>
      </c>
      <c r="O76" s="199" t="str">
        <f t="shared" si="20"/>
        <v/>
      </c>
      <c r="P76" s="59" t="str">
        <f t="shared" si="21"/>
        <v/>
      </c>
      <c r="Q76" s="58" t="str">
        <f t="shared" si="22"/>
        <v/>
      </c>
      <c r="R76" s="58" t="str">
        <f t="shared" si="23"/>
        <v/>
      </c>
      <c r="S76" s="1"/>
      <c r="T76" s="1"/>
      <c r="U76" s="1"/>
      <c r="V76" s="1"/>
      <c r="W76" s="1"/>
      <c r="X76" s="1"/>
      <c r="Y76" s="1"/>
      <c r="Z76" s="1"/>
    </row>
    <row r="77" ht="33">
      <c r="A77" s="190"/>
      <c r="B77" s="191"/>
      <c r="C77" s="200" t="s">
        <v>150</v>
      </c>
      <c r="D77" s="201" t="s">
        <v>151</v>
      </c>
      <c r="E77" s="55">
        <v>92400.699999999997</v>
      </c>
      <c r="F77" s="55">
        <v>6644.6099999999997</v>
      </c>
      <c r="G77" s="55">
        <v>6644.6099999999997</v>
      </c>
      <c r="H77" s="55">
        <v>0</v>
      </c>
      <c r="I77" s="55">
        <v>27672.560000000001</v>
      </c>
      <c r="J77" s="55">
        <v>23.800000000000001</v>
      </c>
      <c r="K77" s="56">
        <f t="shared" si="16"/>
        <v>-64728.139999999999</v>
      </c>
      <c r="L77" s="55">
        <f t="shared" si="19"/>
        <v>21027.950000000001</v>
      </c>
      <c r="M77" s="56">
        <f t="shared" si="17"/>
        <v>21027.950000000001</v>
      </c>
      <c r="N77" s="55">
        <f t="shared" si="18"/>
        <v>23.800000000000001</v>
      </c>
      <c r="O77" s="59">
        <f t="shared" si="20"/>
        <v>0.29948431126604019</v>
      </c>
      <c r="P77" s="58" t="str">
        <f t="shared" si="21"/>
        <v/>
      </c>
      <c r="Q77" s="67">
        <f t="shared" si="22"/>
        <v>4.1646627868302284</v>
      </c>
      <c r="R77" s="58">
        <f t="shared" si="23"/>
        <v>4.1646627868302284</v>
      </c>
      <c r="S77" s="1"/>
      <c r="T77" s="1"/>
      <c r="U77" s="1"/>
      <c r="V77" s="1"/>
      <c r="W77" s="1"/>
      <c r="X77" s="1"/>
      <c r="Y77" s="1"/>
      <c r="Z77" s="1"/>
    </row>
    <row r="78" ht="18.75" customHeight="1">
      <c r="A78" s="190"/>
      <c r="B78" s="188"/>
      <c r="C78" s="202" t="s">
        <v>152</v>
      </c>
      <c r="D78" s="203" t="s">
        <v>153</v>
      </c>
      <c r="E78" s="55">
        <v>-131434.92999999999</v>
      </c>
      <c r="F78" s="55">
        <v>0</v>
      </c>
      <c r="G78" s="55">
        <v>0</v>
      </c>
      <c r="H78" s="56">
        <v>0</v>
      </c>
      <c r="I78" s="55">
        <v>-73871.900000000009</v>
      </c>
      <c r="J78" s="55">
        <v>-1282.1100000000001</v>
      </c>
      <c r="K78" s="204">
        <f t="shared" si="16"/>
        <v>57563.029999999984</v>
      </c>
      <c r="L78" s="56">
        <f t="shared" si="19"/>
        <v>-73871.900000000009</v>
      </c>
      <c r="M78" s="204">
        <f t="shared" si="17"/>
        <v>-73871.900000000009</v>
      </c>
      <c r="N78" s="56">
        <f t="shared" si="18"/>
        <v>-1282.1100000000001</v>
      </c>
      <c r="O78" s="205">
        <f t="shared" si="20"/>
        <v>0.56204161253024609</v>
      </c>
      <c r="P78" s="59" t="str">
        <f t="shared" si="21"/>
        <v/>
      </c>
      <c r="Q78" s="205" t="str">
        <f t="shared" si="22"/>
        <v/>
      </c>
      <c r="R78" s="205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s="41" customFormat="1" ht="21.75" customHeight="1">
      <c r="A79" s="206"/>
      <c r="B79" s="172" t="s">
        <v>154</v>
      </c>
      <c r="C79" s="173"/>
      <c r="D79" s="174"/>
      <c r="E79" s="175">
        <f>E68+E69</f>
        <v>38036437.930895522</v>
      </c>
      <c r="F79" s="175">
        <f>F68+F69</f>
        <v>63560161.850000009</v>
      </c>
      <c r="G79" s="175">
        <f>G68+G69</f>
        <v>41425730.939999998</v>
      </c>
      <c r="H79" s="175">
        <f>H68+H69</f>
        <v>4509287.5899999999</v>
      </c>
      <c r="I79" s="175">
        <f>I68+I69</f>
        <v>40053906.520000003</v>
      </c>
      <c r="J79" s="175">
        <f>J68+J69</f>
        <v>3679501.0899999999</v>
      </c>
      <c r="K79" s="175">
        <f t="shared" si="16"/>
        <v>2017468.589104481</v>
      </c>
      <c r="L79" s="175">
        <f t="shared" si="19"/>
        <v>-1371824.4199999943</v>
      </c>
      <c r="M79" s="175">
        <f t="shared" si="17"/>
        <v>-23506255.330000006</v>
      </c>
      <c r="N79" s="175">
        <f t="shared" si="18"/>
        <v>-829786.5</v>
      </c>
      <c r="O79" s="177">
        <f t="shared" si="20"/>
        <v>1.0530404185788851</v>
      </c>
      <c r="P79" s="177">
        <f t="shared" si="21"/>
        <v>0.81598279474563296</v>
      </c>
      <c r="Q79" s="177">
        <f t="shared" si="22"/>
        <v>0.9668847262589787</v>
      </c>
      <c r="R79" s="186">
        <f t="shared" si="23"/>
        <v>0.63017313603646841</v>
      </c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</row>
    <row r="80">
      <c r="A80" s="207" t="s">
        <v>155</v>
      </c>
      <c r="B80" s="208" t="s">
        <v>156</v>
      </c>
      <c r="C80" s="3"/>
      <c r="D80" s="209"/>
      <c r="E80" s="210"/>
      <c r="F80" s="210"/>
      <c r="G80" s="210"/>
      <c r="H80" s="210"/>
      <c r="I80" s="211"/>
      <c r="J80" s="211"/>
      <c r="K80" s="211"/>
      <c r="L80" s="211"/>
      <c r="M80" s="210"/>
      <c r="N80" s="210"/>
      <c r="O80" s="210"/>
      <c r="S80" s="1"/>
      <c r="T80" s="1"/>
      <c r="U80" s="1"/>
      <c r="V80" s="1"/>
      <c r="W80" s="1"/>
      <c r="X80" s="1"/>
      <c r="Y80" s="1"/>
      <c r="Z80" s="1"/>
    </row>
    <row r="81" ht="12.75">
      <c r="E81" s="4"/>
      <c r="I81" s="5"/>
      <c r="J81" s="5"/>
      <c r="S81" s="1"/>
      <c r="T81" s="1"/>
      <c r="U81" s="1"/>
      <c r="V81" s="1"/>
      <c r="W81" s="1"/>
      <c r="X81" s="1"/>
      <c r="Y81" s="1"/>
      <c r="Z81" s="1"/>
    </row>
    <row r="82" ht="12.75">
      <c r="S82" s="1"/>
      <c r="T82" s="1"/>
      <c r="U82" s="1"/>
      <c r="V82" s="1"/>
      <c r="W82" s="1"/>
      <c r="X82" s="1"/>
      <c r="Y82" s="1"/>
      <c r="Z82" s="1"/>
    </row>
    <row r="83" ht="12.75">
      <c r="S83" s="1"/>
      <c r="T83" s="1"/>
      <c r="U83" s="1"/>
      <c r="V83" s="1"/>
      <c r="W83" s="1"/>
      <c r="X83" s="1"/>
      <c r="Y83" s="1"/>
      <c r="Z83" s="1"/>
    </row>
    <row r="84" ht="12.75">
      <c r="S84" s="1"/>
      <c r="T84" s="1"/>
      <c r="U84" s="1"/>
      <c r="V84" s="1"/>
      <c r="W84" s="1"/>
      <c r="X84" s="1"/>
      <c r="Y84" s="1"/>
      <c r="Z84" s="1"/>
    </row>
    <row r="85" ht="12.75">
      <c r="J85" s="5"/>
      <c r="S85" s="1"/>
      <c r="T85" s="1"/>
      <c r="U85" s="1"/>
      <c r="V85" s="1"/>
      <c r="W85" s="1"/>
      <c r="X85" s="1"/>
      <c r="Y85" s="1"/>
      <c r="Z85" s="1"/>
    </row>
    <row r="86" ht="12.75">
      <c r="J86" s="5"/>
      <c r="S86" s="1"/>
      <c r="T86" s="1"/>
      <c r="U86" s="1"/>
      <c r="V86" s="1"/>
      <c r="W86" s="1"/>
      <c r="X86" s="1"/>
      <c r="Y86" s="1"/>
      <c r="Z86" s="1"/>
    </row>
    <row r="87" ht="12.75">
      <c r="S87" s="1"/>
      <c r="T87" s="1"/>
      <c r="U87" s="1"/>
      <c r="V87" s="1"/>
      <c r="W87" s="1"/>
      <c r="X87" s="1"/>
      <c r="Y87" s="1"/>
      <c r="Z87" s="1"/>
    </row>
    <row r="88" ht="12.75">
      <c r="S88" s="1"/>
      <c r="T88" s="1"/>
      <c r="U88" s="1"/>
      <c r="V88" s="1"/>
      <c r="W88" s="1"/>
      <c r="X88" s="1"/>
      <c r="Y88" s="1"/>
      <c r="Z88" s="1"/>
    </row>
    <row r="89" ht="12.75">
      <c r="S89" s="1"/>
      <c r="T89" s="1"/>
      <c r="U89" s="1"/>
      <c r="V89" s="1"/>
      <c r="W89" s="1"/>
      <c r="X89" s="1"/>
      <c r="Y89" s="1"/>
      <c r="Z89" s="1"/>
    </row>
  </sheetData>
  <autoFilter ref="A4:R80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4"/>
    <mergeCell ref="B22:B24"/>
    <mergeCell ref="A25:A33"/>
    <mergeCell ref="B25:B33"/>
    <mergeCell ref="A34:A46"/>
    <mergeCell ref="B34:B46"/>
    <mergeCell ref="B47:B52"/>
    <mergeCell ref="A48:A52"/>
    <mergeCell ref="A53:A55"/>
    <mergeCell ref="B53:B55"/>
    <mergeCell ref="A56:A58"/>
    <mergeCell ref="B56:B58"/>
    <mergeCell ref="A59:A67"/>
    <mergeCell ref="B59:B67"/>
    <mergeCell ref="B68:D68"/>
    <mergeCell ref="B69:D69"/>
    <mergeCell ref="A70:A78"/>
    <mergeCell ref="B70:B78"/>
    <mergeCell ref="B79:D79"/>
  </mergeCells>
  <printOptions headings="0" gridLines="0"/>
  <pageMargins left="0.16929133858267714" right="0" top="0.51181102362204722" bottom="0.48818897637795278" header="0.19685039370078738" footer="0.15748031496062992"/>
  <pageSetup paperSize="9" scale="54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177</cp:revision>
  <dcterms:created xsi:type="dcterms:W3CDTF">2015-02-26T11:08:47Z</dcterms:created>
  <dcterms:modified xsi:type="dcterms:W3CDTF">2025-09-29T05:09:55Z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