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01.10.2025 " sheetId="1" state="visible" r:id="rId1"/>
  </sheets>
  <definedNames>
    <definedName name="_xlnm._FilterDatabase" localSheetId="0" hidden="1">'на 01.10.2025 '!$A$4:$R$80</definedName>
    <definedName name="_xlnm.Print_Area" localSheetId="0" hidden="0">'на 01.10.2025 '!$A$1:$R$80</definedName>
    <definedName name="Print_Titles" localSheetId="0" hidden="0">'на 01.10.2025 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01.10.2025 '!$A$4:$R$80</definedName>
  </definedNames>
  <calcPr/>
</workbook>
</file>

<file path=xl/sharedStrings.xml><?xml version="1.0" encoding="utf-8"?>
<sst xmlns="http://schemas.openxmlformats.org/spreadsheetml/2006/main" count="159" uniqueCount="159">
  <si>
    <t xml:space="preserve">Оперативный анализ  поступления доходов бюджета города Перми в 2025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</si>
  <si>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</si>
  <si>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</si>
  <si>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</si>
  <si>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</si>
  <si>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</si>
  <si>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на 01.10.2024 (в соп. усл. 2025г)</t>
  </si>
  <si>
    <t xml:space="preserve">ПЛАН на 2025 год </t>
  </si>
  <si>
    <t xml:space="preserve">ФАКТ 2025 года</t>
  </si>
  <si>
    <t>ОТКЛОНЕНИЕ</t>
  </si>
  <si>
    <t xml:space="preserve">%,  факт 2025г./ факт 2024г.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</si>
  <si>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</si>
  <si>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</si>
  <si>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</si>
  <si>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2025 год </t>
  </si>
  <si>
    <t xml:space="preserve">январь - сентябрь</t>
  </si>
  <si>
    <t>сентябрь</t>
  </si>
  <si>
    <t xml:space="preserve">с нач. года на 01.10.2025 (по 30.09.2025 вкл.) </t>
  </si>
  <si>
    <t xml:space="preserve">факта 2025 года от факта 2024 года</t>
  </si>
  <si>
    <t xml:space="preserve">факта отч. пер. от плана отч. пер.</t>
  </si>
  <si>
    <t xml:space="preserve">факта 2025г.                от плана 2025г.</t>
  </si>
  <si>
    <t xml:space="preserve">факта за сентябрь от плана сентября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</si>
  <si>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</si>
  <si>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</si>
  <si>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</si>
  <si>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</si>
  <si>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</si>
  <si>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</si>
  <si>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</si>
  <si>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</si>
  <si>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</si>
  <si>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</si>
  <si>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</si>
  <si>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</si>
  <si>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</si>
  <si>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</si>
  <si>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</si>
  <si>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</si>
  <si>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</si>
  <si>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</si>
  <si>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</si>
  <si>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</si>
  <si>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</si>
  <si>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</si>
  <si>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</si>
  <si>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</si>
  <si>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</si>
  <si>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</si>
  <si>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</si>
  <si>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</si>
  <si>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</si>
  <si>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</si>
  <si>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</si>
  <si>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</si>
  <si>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116 00000 00 0000 140</t>
  </si>
  <si>
    <t xml:space="preserve">Штрафы, санкции, возмещение ущерба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</si>
  <si>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</si>
  <si>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</si>
  <si>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</si>
  <si>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</si>
  <si>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</si>
  <si>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</si>
  <si>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</si>
  <si>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</si>
  <si>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</si>
  <si>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</si>
  <si>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</si>
  <si>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</si>
  <si>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</si>
  <si>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</si>
  <si>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</si>
  <si>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</si>
  <si>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</si>
  <si>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</si>
  <si>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</si>
  <si>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</si>
  <si>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</si>
  <si>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</si>
  <si>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</si>
  <si>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</si>
  <si>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</si>
  <si>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</si>
  <si>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</si>
  <si>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</si>
  <si>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</si>
  <si>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</si>
  <si>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</si>
  <si>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</si>
  <si>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</si>
  <si>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</si>
  <si>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</si>
  <si>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</si>
  <si>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</si>
  <si>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</si>
  <si>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</si>
  <si>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</si>
  <si>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</si>
  <si>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</si>
  <si>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</si>
  <si>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</si>
  <si>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11705, 11109 </t>
  </si>
  <si>
    <t xml:space="preserve">Плата за фактическое пользование земельными участками</t>
  </si>
  <si>
    <t>ДТ</t>
  </si>
  <si>
    <t xml:space="preserve">111 05034 04 0000 120</t>
  </si>
  <si>
    <t xml:space="preserve">Доходы от сдачи в аренду объектов нежилого фонда</t>
  </si>
  <si>
    <t>945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</si>
  <si>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</si>
  <si>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</si>
  <si>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</si>
  <si>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</si>
  <si>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</si>
  <si>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</si>
  <si>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113 02994 04 0030 130</t>
  </si>
  <si>
    <t xml:space="preserve">Доходы от компенсации затрат государства (транспортные карты)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</si>
  <si>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</si>
  <si>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</si>
  <si>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</si>
  <si>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</si>
  <si>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</si>
  <si>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</si>
  <si>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</si>
  <si>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</si>
  <si>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117 05040 04 3000 180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</si>
  <si>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</si>
  <si>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</si>
  <si>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</si>
  <si>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</si>
  <si>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</si>
  <si>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</si>
  <si>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</si>
  <si>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</si>
  <si>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</si>
  <si>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</si>
  <si>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</si>
  <si>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</si>
  <si>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</si>
  <si>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</si>
  <si>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</si>
  <si>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</si>
  <si>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</si>
  <si>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</si>
  <si>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</si>
  <si>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</si>
  <si>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</si>
  <si>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</si>
  <si>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</si>
  <si>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</si>
  <si>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</si>
  <si>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</si>
  <si>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</si>
  <si>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</si>
  <si>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</si>
  <si>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</si>
  <si>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</si>
  <si>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</si>
  <si>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</si>
  <si>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</si>
  <si>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*)   Примечание: уточненный план по субвенциям, субсидиям и иным межбюджетным трансфертам на текущую дату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</si>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</sst>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8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,##0_р_."/>
    <numFmt numFmtId="167" formatCode="#,##0.00_р_."/>
  </numFmts>
  <fonts count="21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8.000000"/>
      <color indexed="2"/>
      <name val="Times New Roman"/>
    </font>
    <font>
      <sz val="14.000000"/>
      <color indexed="2"/>
      <name val="Times New Roman"/>
    </font>
    <font>
      <sz val="12.000000"/>
      <name val="Times New Roman"/>
    </font>
    <font>
      <b/>
      <sz val="12.000000"/>
      <name val="Times New Roman"/>
    </font>
    <font>
      <b/>
      <sz val="12.000000"/>
      <color indexed="2"/>
      <name val="Times New Roman"/>
    </font>
    <font>
      <b/>
      <sz val="11.000000"/>
      <name val="Times New Roman"/>
    </font>
    <font>
      <b/>
      <sz val="14.000000"/>
      <name val="Times New Roman"/>
    </font>
    <font>
      <b/>
      <sz val="14.000000"/>
      <color indexed="2"/>
      <name val="Times New Roman"/>
    </font>
    <font>
      <i/>
      <sz val="14.000000"/>
      <name val="Times New Roman"/>
    </font>
    <font>
      <i/>
      <sz val="14.000000"/>
      <color indexed="2"/>
      <name val="Times New Roman"/>
    </font>
    <font>
      <i/>
      <sz val="12.000000"/>
      <name val="Times New Roman"/>
    </font>
    <font>
      <i/>
      <sz val="11.000000"/>
      <name val="Times New Roman"/>
    </font>
    <font>
      <i/>
      <sz val="8.000000"/>
      <color indexed="2"/>
      <name val="Times New Roman"/>
    </font>
    <font>
      <sz val="13.00000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50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none"/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15">
    <xf fontId="0" fillId="0" borderId="0" numFmtId="0" xfId="0"/>
    <xf fontId="5" fillId="0" borderId="0" numFmtId="0" xfId="0" applyFont="1" applyAlignment="1">
      <alignment vertical="center"/>
    </xf>
    <xf fontId="6" fillId="0" borderId="0" numFmtId="0" xfId="0" applyFont="1" applyAlignment="1">
      <alignment vertical="top"/>
    </xf>
    <xf fontId="7" fillId="0" borderId="0" numFmtId="0" xfId="0" applyFont="1" applyAlignment="1">
      <alignment horizontal="left" vertical="center"/>
    </xf>
    <xf fontId="5" fillId="0" borderId="0" numFmtId="162" xfId="0" applyNumberFormat="1" applyFont="1" applyAlignment="1">
      <alignment vertical="center"/>
    </xf>
    <xf fontId="5" fillId="0" borderId="0" numFmtId="163" xfId="0" applyNumberFormat="1" applyFont="1" applyAlignment="1">
      <alignment vertical="center"/>
    </xf>
    <xf fontId="5" fillId="0" borderId="0" numFmtId="0" xfId="0" applyFont="1" applyAlignment="1">
      <alignment horizontal="center" vertical="center" wrapText="1"/>
    </xf>
    <xf fontId="8" fillId="0" borderId="0" numFmtId="0" xfId="0" applyFont="1" applyAlignment="1">
      <alignment horizontal="left" vertical="center" wrapText="1"/>
    </xf>
    <xf fontId="5" fillId="0" borderId="0" numFmtId="49" xfId="0" applyNumberFormat="1" applyFont="1" applyAlignment="1">
      <alignment horizontal="center" vertical="center" wrapText="1"/>
    </xf>
    <xf fontId="6" fillId="0" borderId="0" numFmtId="0" xfId="0" applyFont="1" applyAlignment="1">
      <alignment horizontal="center" vertical="top" wrapText="1"/>
    </xf>
    <xf fontId="7" fillId="0" borderId="0" numFmtId="0" xfId="0" applyFont="1" applyAlignment="1">
      <alignment horizontal="left" vertical="center" wrapText="1"/>
    </xf>
    <xf fontId="5" fillId="0" borderId="0" numFmtId="162" xfId="0" applyNumberFormat="1" applyFont="1" applyAlignment="1">
      <alignment horizontal="center" vertical="center" wrapText="1"/>
    </xf>
    <xf fontId="5" fillId="0" borderId="0" numFmtId="163" xfId="0" applyNumberFormat="1" applyFont="1" applyAlignment="1">
      <alignment horizontal="center" vertical="center" wrapText="1"/>
    </xf>
    <xf fontId="9" fillId="0" borderId="0" numFmtId="0" xfId="0" applyFont="1" applyAlignment="1">
      <alignment horizontal="right" vertical="center" wrapText="1"/>
    </xf>
    <xf fontId="9" fillId="0" borderId="0" numFmtId="0" xfId="0" applyFont="1" applyAlignment="1">
      <alignment horizontal="right" vertical="center"/>
    </xf>
    <xf fontId="10" fillId="0" borderId="0" numFmtId="0" xfId="0" applyFont="1" applyAlignment="1">
      <alignment vertical="center"/>
    </xf>
    <xf fontId="10" fillId="0" borderId="1" numFmtId="49" xfId="0" applyNumberFormat="1" applyFont="1" applyBorder="1" applyAlignment="1">
      <alignment horizontal="center" vertical="center" wrapText="1"/>
    </xf>
    <xf fontId="10" fillId="0" borderId="2" numFmtId="0" xfId="0" applyFont="1" applyBorder="1" applyAlignment="1">
      <alignment horizontal="center" vertical="center" wrapText="1"/>
    </xf>
    <xf fontId="11" fillId="0" borderId="3" numFmtId="49" xfId="0" applyNumberFormat="1" applyFont="1" applyBorder="1" applyAlignment="1">
      <alignment horizontal="center" vertical="center" wrapText="1"/>
    </xf>
    <xf fontId="10" fillId="0" borderId="3" numFmtId="0" xfId="0" applyFont="1" applyBorder="1" applyAlignment="1">
      <alignment horizontal="center" vertical="center" wrapText="1"/>
    </xf>
    <xf fontId="12" fillId="0" borderId="3" numFmtId="162" xfId="0" applyNumberFormat="1" applyFont="1" applyBorder="1" applyAlignment="1">
      <alignment horizontal="center" vertical="center" wrapText="1"/>
    </xf>
    <xf fontId="10" fillId="0" borderId="4" numFmtId="162" xfId="0" applyNumberFormat="1" applyFont="1" applyBorder="1" applyAlignment="1">
      <alignment horizontal="center" vertical="center" wrapText="1"/>
    </xf>
    <xf fontId="10" fillId="0" borderId="5" numFmtId="162" xfId="0" applyNumberFormat="1" applyFont="1" applyBorder="1" applyAlignment="1">
      <alignment horizontal="center" vertical="center" wrapText="1"/>
    </xf>
    <xf fontId="10" fillId="0" borderId="6" numFmtId="162" xfId="0" applyNumberFormat="1" applyFont="1" applyBorder="1" applyAlignment="1">
      <alignment horizontal="center" vertical="center" wrapText="1"/>
    </xf>
    <xf fontId="10" fillId="0" borderId="4" numFmtId="163" xfId="0" applyNumberFormat="1" applyFont="1" applyBorder="1" applyAlignment="1">
      <alignment horizontal="center" vertical="center" wrapText="1"/>
    </xf>
    <xf fontId="10" fillId="0" borderId="6" numFmtId="163" xfId="0" applyNumberFormat="1" applyFont="1" applyBorder="1" applyAlignment="1">
      <alignment horizontal="center" vertical="center" wrapText="1"/>
    </xf>
    <xf fontId="10" fillId="0" borderId="3" numFmtId="0" xfId="0" applyFont="1" applyBorder="1" applyAlignment="1">
      <alignment horizontal="center" vertical="top" wrapText="1"/>
    </xf>
    <xf fontId="10" fillId="0" borderId="3" numFmtId="164" xfId="105" applyNumberFormat="1" applyFont="1" applyBorder="1" applyAlignment="1" applyProtection="1">
      <alignment horizontal="center" vertical="top" wrapText="1"/>
    </xf>
    <xf fontId="10" fillId="0" borderId="7" numFmtId="49" xfId="0" applyNumberFormat="1" applyFont="1" applyBorder="1" applyAlignment="1">
      <alignment horizontal="center" vertical="center" wrapText="1"/>
    </xf>
    <xf fontId="10" fillId="0" borderId="8" numFmtId="0" xfId="0" applyFont="1" applyBorder="1" applyAlignment="1">
      <alignment horizontal="center" vertical="center" wrapText="1"/>
    </xf>
    <xf fontId="11" fillId="0" borderId="9" numFmtId="49" xfId="0" applyNumberFormat="1" applyFont="1" applyBorder="1" applyAlignment="1">
      <alignment horizontal="center" vertical="center" wrapText="1"/>
    </xf>
    <xf fontId="10" fillId="0" borderId="9" numFmtId="0" xfId="0" applyFont="1" applyBorder="1" applyAlignment="1">
      <alignment horizontal="center" vertical="center" wrapText="1"/>
    </xf>
    <xf fontId="12" fillId="0" borderId="9" numFmtId="162" xfId="0" applyNumberFormat="1" applyFont="1" applyBorder="1" applyAlignment="1">
      <alignment horizontal="center" vertical="center" wrapText="1"/>
    </xf>
    <xf fontId="10" fillId="0" borderId="0" numFmtId="163" xfId="0" applyNumberFormat="1" applyFont="1" applyAlignment="1">
      <alignment horizontal="center" vertical="center" wrapText="1"/>
    </xf>
    <xf fontId="10" fillId="0" borderId="9" numFmtId="163" xfId="0" applyNumberFormat="1" applyFont="1" applyBorder="1" applyAlignment="1">
      <alignment horizontal="center" vertical="center" wrapText="1"/>
    </xf>
    <xf fontId="12" fillId="0" borderId="9" numFmtId="163" xfId="0" applyNumberFormat="1" applyFont="1" applyBorder="1" applyAlignment="1">
      <alignment horizontal="center" vertical="center" wrapText="1"/>
    </xf>
    <xf fontId="10" fillId="0" borderId="9" numFmtId="162" xfId="0" applyNumberFormat="1" applyFont="1" applyBorder="1" applyAlignment="1">
      <alignment horizontal="center" vertical="center" wrapText="1"/>
    </xf>
    <xf fontId="10" fillId="0" borderId="0" numFmtId="162" xfId="0" applyNumberFormat="1" applyFont="1" applyAlignment="1">
      <alignment horizontal="center" vertical="center" wrapText="1"/>
    </xf>
    <xf fontId="10" fillId="0" borderId="0" numFmtId="162" xfId="0" applyNumberFormat="1" applyFont="1" applyAlignment="1">
      <alignment horizontal="center" vertical="top" wrapText="1"/>
    </xf>
    <xf fontId="10" fillId="0" borderId="9" numFmtId="0" xfId="0" applyFont="1" applyBorder="1" applyAlignment="1">
      <alignment horizontal="center" vertical="top" wrapText="1"/>
    </xf>
    <xf fontId="10" fillId="0" borderId="9" numFmtId="164" xfId="105" applyNumberFormat="1" applyFont="1" applyBorder="1" applyAlignment="1" applyProtection="1">
      <alignment horizontal="center" vertical="top" wrapText="1"/>
    </xf>
    <xf fontId="13" fillId="0" borderId="0" numFmtId="0" xfId="0" applyFont="1" applyAlignment="1">
      <alignment vertical="center"/>
    </xf>
    <xf fontId="13" fillId="0" borderId="3" numFmtId="49" xfId="0" applyNumberFormat="1" applyFont="1" applyBorder="1" applyAlignment="1">
      <alignment horizontal="center" vertical="center" wrapText="1"/>
    </xf>
    <xf fontId="13" fillId="0" borderId="10" numFmtId="0" xfId="0" applyFont="1" applyBorder="1" applyAlignment="1">
      <alignment horizontal="center" vertical="center" wrapText="1"/>
    </xf>
    <xf fontId="14" fillId="0" borderId="11" numFmtId="0" xfId="0" applyFont="1" applyBorder="1" applyAlignment="1">
      <alignment horizontal="left" vertical="center" wrapText="1"/>
    </xf>
    <xf fontId="13" fillId="0" borderId="12" numFmtId="0" xfId="0" applyFont="1" applyBorder="1" applyAlignment="1">
      <alignment horizontal="center" vertical="center" wrapText="1"/>
    </xf>
    <xf fontId="13" fillId="0" borderId="3" numFmtId="162" xfId="0" applyNumberFormat="1" applyFont="1" applyBorder="1" applyAlignment="1">
      <alignment vertical="center" wrapText="1"/>
    </xf>
    <xf fontId="13" fillId="0" borderId="0" numFmtId="162" xfId="0" applyNumberFormat="1" applyFont="1" applyAlignment="1">
      <alignment vertical="center" wrapText="1"/>
    </xf>
    <xf fontId="13" fillId="0" borderId="0" numFmtId="164" xfId="0" applyNumberFormat="1" applyFont="1" applyAlignment="1">
      <alignment horizontal="right" vertical="center" wrapText="1"/>
    </xf>
    <xf fontId="13" fillId="0" borderId="3" numFmtId="164" xfId="0" applyNumberFormat="1" applyFont="1" applyBorder="1" applyAlignment="1">
      <alignment horizontal="right" vertical="center" wrapText="1"/>
    </xf>
    <xf fontId="13" fillId="0" borderId="13" numFmtId="164" xfId="0" applyNumberFormat="1" applyFont="1" applyBorder="1" applyAlignment="1">
      <alignment horizontal="right" vertical="center" wrapText="1"/>
    </xf>
    <xf fontId="5" fillId="0" borderId="14" numFmtId="49" xfId="0" applyNumberFormat="1" applyFont="1" applyBorder="1" applyAlignment="1">
      <alignment horizontal="center" vertical="center" wrapText="1"/>
    </xf>
    <xf fontId="6" fillId="0" borderId="15" numFmtId="0" xfId="0" applyFont="1" applyBorder="1" applyAlignment="1">
      <alignment horizontal="center" vertical="center" wrapText="1"/>
    </xf>
    <xf fontId="7" fillId="0" borderId="16" numFmtId="49" xfId="0" applyNumberFormat="1" applyFont="1" applyBorder="1" applyAlignment="1">
      <alignment horizontal="left" vertical="center" wrapText="1"/>
    </xf>
    <xf fontId="5" fillId="0" borderId="17" numFmtId="0" xfId="0" applyFont="1" applyBorder="1" applyAlignment="1">
      <alignment vertical="center" wrapText="1"/>
    </xf>
    <xf fontId="5" fillId="0" borderId="15" numFmtId="162" xfId="0" applyNumberFormat="1" applyFont="1" applyBorder="1" applyAlignment="1">
      <alignment horizontal="right" vertical="center" wrapText="1"/>
    </xf>
    <xf fontId="5" fillId="0" borderId="16" numFmtId="162" xfId="0" applyNumberFormat="1" applyFont="1" applyBorder="1" applyAlignment="1">
      <alignment horizontal="right" vertical="center" wrapText="1"/>
    </xf>
    <xf fontId="5" fillId="0" borderId="16" numFmtId="4" xfId="0" applyNumberFormat="1" applyFont="1" applyBorder="1" applyAlignment="1">
      <alignment horizontal="right" vertical="center" wrapText="1"/>
    </xf>
    <xf fontId="5" fillId="0" borderId="15" numFmtId="164" xfId="0" applyNumberFormat="1" applyFont="1" applyBorder="1" applyAlignment="1">
      <alignment horizontal="right" vertical="center" wrapText="1"/>
    </xf>
    <xf fontId="5" fillId="0" borderId="16" numFmtId="164" xfId="0" applyNumberFormat="1" applyFont="1" applyBorder="1" applyAlignment="1">
      <alignment horizontal="right" vertical="center" wrapText="1"/>
    </xf>
    <xf fontId="5" fillId="0" borderId="18" numFmtId="164" xfId="0" applyNumberFormat="1" applyFont="1" applyBorder="1" applyAlignment="1">
      <alignment horizontal="right" vertical="center" wrapText="1"/>
    </xf>
    <xf fontId="5" fillId="0" borderId="19" numFmtId="49" xfId="0" applyNumberFormat="1" applyFont="1" applyBorder="1" applyAlignment="1">
      <alignment horizontal="center" vertical="center" wrapText="1"/>
    </xf>
    <xf fontId="6" fillId="0" borderId="9" numFmtId="0" xfId="0" applyFont="1" applyBorder="1" applyAlignment="1">
      <alignment horizontal="center" vertical="center" wrapText="1"/>
    </xf>
    <xf fontId="7" fillId="0" borderId="9" numFmtId="49" xfId="0" applyNumberFormat="1" applyFont="1" applyBorder="1" applyAlignment="1">
      <alignment horizontal="left" vertical="center" wrapText="1"/>
    </xf>
    <xf fontId="5" fillId="0" borderId="0" numFmtId="0" xfId="0" applyFont="1" applyAlignment="1">
      <alignment vertical="center" wrapText="1"/>
    </xf>
    <xf fontId="5" fillId="0" borderId="9" numFmtId="162" xfId="0" applyNumberFormat="1" applyFont="1" applyBorder="1" applyAlignment="1">
      <alignment vertical="center" wrapText="1"/>
    </xf>
    <xf fontId="5" fillId="0" borderId="0" numFmtId="162" xfId="0" applyNumberFormat="1" applyFont="1" applyAlignment="1">
      <alignment vertical="center" wrapText="1"/>
    </xf>
    <xf fontId="5" fillId="0" borderId="13" numFmtId="162" xfId="0" applyNumberFormat="1" applyFont="1" applyBorder="1" applyAlignment="1">
      <alignment vertical="center" wrapText="1"/>
    </xf>
    <xf fontId="5" fillId="0" borderId="0" numFmtId="164" xfId="0" applyNumberFormat="1" applyFont="1" applyAlignment="1">
      <alignment horizontal="right" vertical="center" wrapText="1"/>
    </xf>
    <xf fontId="5" fillId="0" borderId="9" numFmtId="164" xfId="0" applyNumberFormat="1" applyFont="1" applyBorder="1" applyAlignment="1">
      <alignment horizontal="right" vertical="center" wrapText="1"/>
    </xf>
    <xf fontId="5" fillId="0" borderId="13" numFmtId="164" xfId="0" applyNumberFormat="1" applyFont="1" applyBorder="1" applyAlignment="1">
      <alignment horizontal="right" vertical="center" wrapText="1"/>
    </xf>
    <xf fontId="5" fillId="0" borderId="20" numFmtId="164" xfId="0" applyNumberFormat="1" applyFont="1" applyBorder="1" applyAlignment="1">
      <alignment horizontal="right" vertical="center" wrapText="1"/>
    </xf>
    <xf fontId="7" fillId="0" borderId="0" numFmtId="49" xfId="0" applyNumberFormat="1" applyFont="1" applyAlignment="1">
      <alignment horizontal="left" vertical="center" wrapText="1"/>
    </xf>
    <xf fontId="5" fillId="0" borderId="4" numFmtId="0" xfId="0" applyFont="1" applyBorder="1" applyAlignment="1">
      <alignment vertical="center" wrapText="1"/>
    </xf>
    <xf fontId="5" fillId="0" borderId="21" numFmtId="162" xfId="0" applyNumberFormat="1" applyFont="1" applyBorder="1" applyAlignment="1">
      <alignment vertical="center" wrapText="1"/>
    </xf>
    <xf fontId="5" fillId="0" borderId="0" numFmtId="4" xfId="0" applyNumberFormat="1" applyFont="1" applyAlignment="1">
      <alignment vertical="center" wrapText="1"/>
    </xf>
    <xf fontId="5" fillId="0" borderId="9" numFmtId="4" xfId="0" applyNumberFormat="1" applyFont="1" applyBorder="1" applyAlignment="1">
      <alignment vertical="center" wrapText="1"/>
    </xf>
    <xf fontId="13" fillId="0" borderId="22" numFmtId="165" xfId="0" applyNumberFormat="1" applyFont="1" applyBorder="1" applyAlignment="1">
      <alignment horizontal="center" vertical="center" wrapText="1"/>
    </xf>
    <xf fontId="13" fillId="0" borderId="23" numFmtId="165" xfId="0" applyNumberFormat="1" applyFont="1" applyBorder="1" applyAlignment="1">
      <alignment horizontal="center" vertical="center" wrapText="1"/>
    </xf>
    <xf fontId="14" fillId="0" borderId="23" numFmtId="165" xfId="0" applyNumberFormat="1" applyFont="1" applyBorder="1" applyAlignment="1">
      <alignment horizontal="left" vertical="center" wrapText="1"/>
    </xf>
    <xf fontId="13" fillId="0" borderId="24" numFmtId="165" xfId="0" applyNumberFormat="1" applyFont="1" applyBorder="1" applyAlignment="1">
      <alignment horizontal="center" vertical="center" wrapText="1"/>
    </xf>
    <xf fontId="13" fillId="0" borderId="25" numFmtId="162" xfId="0" applyNumberFormat="1" applyFont="1" applyBorder="1" applyAlignment="1">
      <alignment vertical="center" wrapText="1"/>
    </xf>
    <xf fontId="13" fillId="0" borderId="25" numFmtId="162" xfId="0" applyNumberFormat="1" applyFont="1" applyBorder="1" applyAlignment="1">
      <alignment horizontal="right" vertical="center" wrapText="1"/>
    </xf>
    <xf fontId="13" fillId="0" borderId="26" numFmtId="162" xfId="0" applyNumberFormat="1" applyFont="1" applyBorder="1" applyAlignment="1">
      <alignment horizontal="right" vertical="center" wrapText="1"/>
    </xf>
    <xf fontId="13" fillId="0" borderId="3" numFmtId="162" xfId="0" applyNumberFormat="1" applyFont="1" applyBorder="1" applyAlignment="1">
      <alignment horizontal="right" vertical="center" wrapText="1"/>
    </xf>
    <xf fontId="13" fillId="0" borderId="26" numFmtId="164" xfId="0" applyNumberFormat="1" applyFont="1" applyBorder="1" applyAlignment="1">
      <alignment horizontal="right" vertical="center" wrapText="1"/>
    </xf>
    <xf fontId="13" fillId="0" borderId="25" numFmtId="164" xfId="0" applyNumberFormat="1" applyFont="1" applyBorder="1" applyAlignment="1">
      <alignment horizontal="right" vertical="center" wrapText="1"/>
    </xf>
    <xf fontId="13" fillId="0" borderId="27" numFmtId="164" xfId="0" applyNumberFormat="1" applyFont="1" applyBorder="1" applyAlignment="1">
      <alignment horizontal="right" vertical="center" wrapText="1"/>
    </xf>
    <xf fontId="13" fillId="0" borderId="28" numFmtId="164" xfId="0" applyNumberFormat="1" applyFont="1" applyBorder="1" applyAlignment="1">
      <alignment horizontal="right" vertical="center" wrapText="1"/>
    </xf>
    <xf fontId="5" fillId="0" borderId="29" numFmtId="49" xfId="0" applyNumberFormat="1" applyFont="1" applyBorder="1" applyAlignment="1">
      <alignment horizontal="center" vertical="center" wrapText="1"/>
    </xf>
    <xf fontId="6" fillId="0" borderId="14" numFmtId="0" xfId="0" applyFont="1" applyBorder="1" applyAlignment="1">
      <alignment horizontal="center" vertical="center" wrapText="1"/>
    </xf>
    <xf fontId="7" fillId="0" borderId="15" numFmtId="0" xfId="0" applyFont="1" applyBorder="1" applyAlignment="1">
      <alignment horizontal="left" vertical="center"/>
    </xf>
    <xf fontId="5" fillId="0" borderId="15" numFmtId="165" xfId="0" applyNumberFormat="1" applyFont="1" applyBorder="1" applyAlignment="1">
      <alignment vertical="center" wrapText="1"/>
    </xf>
    <xf fontId="5" fillId="0" borderId="30" numFmtId="162" xfId="0" applyNumberFormat="1" applyFont="1" applyBorder="1" applyAlignment="1">
      <alignment horizontal="right" vertical="center" wrapText="1"/>
    </xf>
    <xf fontId="5" fillId="0" borderId="31" numFmtId="162" xfId="0" applyNumberFormat="1" applyFont="1" applyBorder="1" applyAlignment="1">
      <alignment horizontal="right" vertical="center" wrapText="1"/>
    </xf>
    <xf fontId="5" fillId="0" borderId="20" numFmtId="49" xfId="0" applyNumberFormat="1" applyFont="1" applyBorder="1" applyAlignment="1">
      <alignment horizontal="center" vertical="center" wrapText="1"/>
    </xf>
    <xf fontId="6" fillId="0" borderId="19" numFmtId="0" xfId="0" applyFont="1" applyBorder="1" applyAlignment="1">
      <alignment horizontal="center" vertical="center" wrapText="1"/>
    </xf>
    <xf fontId="5" fillId="0" borderId="0" numFmtId="165" xfId="0" applyNumberFormat="1" applyFont="1" applyAlignment="1">
      <alignment vertical="center" wrapText="1"/>
    </xf>
    <xf fontId="5" fillId="0" borderId="9" numFmtId="162" xfId="0" applyNumberFormat="1" applyFont="1" applyBorder="1" applyAlignment="1">
      <alignment horizontal="right" vertical="center" wrapText="1"/>
    </xf>
    <xf fontId="5" fillId="0" borderId="0" numFmtId="162" xfId="0" applyNumberFormat="1" applyFont="1" applyAlignment="1">
      <alignment horizontal="right" vertical="center" wrapText="1"/>
    </xf>
    <xf fontId="5" fillId="0" borderId="9" numFmtId="4" xfId="0" applyNumberFormat="1" applyFont="1" applyBorder="1" applyAlignment="1">
      <alignment horizontal="right" vertical="center" wrapText="1"/>
    </xf>
    <xf fontId="5" fillId="0" borderId="9" numFmtId="165" xfId="0" applyNumberFormat="1" applyFont="1" applyBorder="1" applyAlignment="1">
      <alignment vertical="center" wrapText="1"/>
    </xf>
    <xf fontId="15" fillId="0" borderId="0" numFmtId="0" xfId="0" applyFont="1" applyAlignment="1">
      <alignment vertical="center"/>
    </xf>
    <xf fontId="15" fillId="0" borderId="20" numFmtId="49" xfId="0" applyNumberFormat="1" applyFont="1" applyBorder="1" applyAlignment="1">
      <alignment horizontal="center" vertical="center" wrapText="1"/>
    </xf>
    <xf fontId="15" fillId="0" borderId="32" numFmtId="0" xfId="0" applyFont="1" applyBorder="1" applyAlignment="1">
      <alignment horizontal="center" vertical="center" wrapText="1"/>
    </xf>
    <xf fontId="16" fillId="0" borderId="25" numFmtId="49" xfId="0" applyNumberFormat="1" applyFont="1" applyBorder="1" applyAlignment="1">
      <alignment horizontal="left" vertical="center" wrapText="1"/>
    </xf>
    <xf fontId="15" fillId="0" borderId="26" numFmtId="0" xfId="0" applyFont="1" applyBorder="1" applyAlignment="1">
      <alignment vertical="center" wrapText="1"/>
    </xf>
    <xf fontId="15" fillId="0" borderId="25" numFmtId="162" xfId="0" applyNumberFormat="1" applyFont="1" applyBorder="1" applyAlignment="1">
      <alignment horizontal="right" vertical="center" wrapText="1"/>
    </xf>
    <xf fontId="15" fillId="0" borderId="26" numFmtId="162" xfId="0" applyNumberFormat="1" applyFont="1" applyBorder="1" applyAlignment="1">
      <alignment horizontal="right" vertical="center" wrapText="1"/>
    </xf>
    <xf fontId="15" fillId="0" borderId="25" numFmtId="164" xfId="0" applyNumberFormat="1" applyFont="1" applyBorder="1" applyAlignment="1">
      <alignment horizontal="right" vertical="center" wrapText="1"/>
    </xf>
    <xf fontId="15" fillId="0" borderId="28" numFmtId="164" xfId="0" applyNumberFormat="1" applyFont="1" applyBorder="1" applyAlignment="1">
      <alignment horizontal="right" vertical="center" wrapText="1"/>
    </xf>
    <xf fontId="5" fillId="0" borderId="33" numFmtId="1" xfId="0" applyNumberFormat="1" applyFont="1" applyBorder="1" applyAlignment="1">
      <alignment horizontal="center" vertical="center" wrapText="1"/>
    </xf>
    <xf fontId="7" fillId="0" borderId="16" numFmtId="0" xfId="0" applyFont="1" applyBorder="1" applyAlignment="1">
      <alignment horizontal="left" vertical="center" wrapText="1"/>
    </xf>
    <xf fontId="5" fillId="0" borderId="17" numFmtId="0" xfId="0" applyFont="1" applyBorder="1" applyAlignment="1">
      <alignment horizontal="left" vertical="center" wrapText="1"/>
    </xf>
    <xf fontId="5" fillId="0" borderId="13" numFmtId="162" xfId="0" applyNumberFormat="1" applyFont="1" applyBorder="1" applyAlignment="1">
      <alignment horizontal="right" vertical="center" wrapText="1"/>
    </xf>
    <xf fontId="5" fillId="0" borderId="30" numFmtId="164" xfId="0" applyNumberFormat="1" applyFont="1" applyBorder="1" applyAlignment="1">
      <alignment horizontal="right" vertical="center" wrapText="1"/>
    </xf>
    <xf fontId="5" fillId="0" borderId="20" numFmtId="0" xfId="0" applyFont="1" applyBorder="1" applyAlignment="1">
      <alignment horizontal="center" vertical="center" wrapText="1"/>
    </xf>
    <xf fontId="7" fillId="0" borderId="9" numFmtId="0" xfId="0" applyFont="1" applyBorder="1" applyAlignment="1">
      <alignment horizontal="left" vertical="center" wrapText="1"/>
    </xf>
    <xf fontId="15" fillId="0" borderId="33" numFmtId="0" xfId="0" applyFont="1" applyBorder="1" applyAlignment="1">
      <alignment horizontal="center" vertical="center" wrapText="1"/>
    </xf>
    <xf fontId="16" fillId="0" borderId="26" numFmtId="49" xfId="0" applyNumberFormat="1" applyFont="1" applyBorder="1" applyAlignment="1">
      <alignment horizontal="left" vertical="center" wrapText="1"/>
    </xf>
    <xf fontId="15" fillId="0" borderId="25" numFmtId="0" xfId="0" applyFont="1" applyBorder="1" applyAlignment="1">
      <alignment vertical="center" wrapText="1"/>
    </xf>
    <xf fontId="15" fillId="0" borderId="26" numFmtId="164" xfId="0" applyNumberFormat="1" applyFont="1" applyBorder="1" applyAlignment="1">
      <alignment horizontal="right" vertical="center" wrapText="1"/>
    </xf>
    <xf fontId="15" fillId="0" borderId="27" numFmtId="164" xfId="0" applyNumberFormat="1" applyFont="1" applyBorder="1" applyAlignment="1">
      <alignment horizontal="right" vertical="center" wrapText="1"/>
    </xf>
    <xf fontId="7" fillId="0" borderId="15" numFmtId="49" xfId="0" applyNumberFormat="1" applyFont="1" applyBorder="1" applyAlignment="1">
      <alignment horizontal="left" vertical="center" wrapText="1"/>
    </xf>
    <xf fontId="5" fillId="0" borderId="16" numFmtId="165" xfId="0" applyNumberFormat="1" applyFont="1" applyBorder="1" applyAlignment="1">
      <alignment vertical="center" wrapText="1"/>
    </xf>
    <xf fontId="5" fillId="0" borderId="4" numFmtId="165" xfId="0" applyNumberFormat="1" applyFont="1" applyBorder="1" applyAlignment="1">
      <alignment horizontal="left" vertical="center" wrapText="1"/>
    </xf>
    <xf fontId="5" fillId="0" borderId="6" numFmtId="162" xfId="0" applyNumberFormat="1" applyFont="1" applyBorder="1" applyAlignment="1">
      <alignment horizontal="right" vertical="center" wrapText="1"/>
    </xf>
    <xf fontId="7" fillId="0" borderId="9" numFmtId="0" xfId="0" applyFont="1" applyBorder="1" applyAlignment="1">
      <alignment horizontal="left" vertical="center"/>
    </xf>
    <xf fontId="5" fillId="0" borderId="0" numFmtId="0" xfId="0" applyFont="1" applyAlignment="1">
      <alignment horizontal="left" vertical="center" wrapText="1"/>
    </xf>
    <xf fontId="5" fillId="0" borderId="9" numFmtId="0" xfId="0" applyFont="1" applyBorder="1" applyAlignment="1">
      <alignment horizontal="left" vertical="center" wrapText="1"/>
    </xf>
    <xf fontId="17" fillId="0" borderId="0" numFmtId="0" xfId="0" applyFont="1" applyAlignment="1">
      <alignment vertical="center"/>
    </xf>
    <xf fontId="15" fillId="0" borderId="29" numFmtId="49" xfId="0" applyNumberFormat="1" applyFont="1" applyBorder="1" applyAlignment="1">
      <alignment horizontal="center" vertical="center" wrapText="1"/>
    </xf>
    <xf fontId="18" fillId="0" borderId="19" numFmtId="0" xfId="0" applyFont="1" applyBorder="1" applyAlignment="1">
      <alignment horizontal="center" vertical="center" wrapText="1"/>
    </xf>
    <xf fontId="19" fillId="0" borderId="0" numFmtId="0" xfId="0" applyFont="1" applyAlignment="1">
      <alignment horizontal="left" vertical="center"/>
    </xf>
    <xf fontId="17" fillId="0" borderId="4" numFmtId="0" xfId="0" applyFont="1" applyBorder="1" applyAlignment="1">
      <alignment horizontal="left" vertical="center" wrapText="1"/>
    </xf>
    <xf fontId="17" fillId="0" borderId="9" numFmtId="162" xfId="0" applyNumberFormat="1" applyFont="1" applyBorder="1" applyAlignment="1">
      <alignment horizontal="right" vertical="center" wrapText="1"/>
    </xf>
    <xf fontId="17" fillId="0" borderId="0" numFmtId="162" xfId="0" applyNumberFormat="1" applyFont="1" applyAlignment="1">
      <alignment horizontal="right" vertical="center" wrapText="1"/>
    </xf>
    <xf fontId="17" fillId="0" borderId="0" numFmtId="164" xfId="0" applyNumberFormat="1" applyFont="1" applyAlignment="1">
      <alignment horizontal="right" vertical="center" wrapText="1"/>
    </xf>
    <xf fontId="17" fillId="0" borderId="9" numFmtId="164" xfId="0" applyNumberFormat="1" applyFont="1" applyBorder="1" applyAlignment="1">
      <alignment horizontal="right" vertical="center" wrapText="1"/>
    </xf>
    <xf fontId="17" fillId="0" borderId="13" numFmtId="164" xfId="0" applyNumberFormat="1" applyFont="1" applyBorder="1" applyAlignment="1">
      <alignment horizontal="right" vertical="center" wrapText="1"/>
    </xf>
    <xf fontId="17" fillId="0" borderId="20" numFmtId="164" xfId="0" applyNumberFormat="1" applyFont="1" applyBorder="1" applyAlignment="1">
      <alignment horizontal="right" vertical="center" wrapText="1"/>
    </xf>
    <xf fontId="19" fillId="0" borderId="9" numFmtId="0" xfId="0" applyFont="1" applyBorder="1" applyAlignment="1">
      <alignment horizontal="left" vertical="center"/>
    </xf>
    <xf fontId="17" fillId="0" borderId="0" numFmtId="0" xfId="0" applyFont="1" applyAlignment="1">
      <alignment horizontal="left" vertical="center" wrapText="1"/>
    </xf>
    <xf fontId="17" fillId="0" borderId="6" numFmtId="162" xfId="0" applyNumberFormat="1" applyFont="1" applyBorder="1" applyAlignment="1">
      <alignment horizontal="right" vertical="center" wrapText="1"/>
    </xf>
    <xf fontId="15" fillId="0" borderId="32" numFmtId="49" xfId="0" applyNumberFormat="1" applyFont="1" applyBorder="1" applyAlignment="1">
      <alignment horizontal="center" vertical="center" wrapText="1"/>
    </xf>
    <xf fontId="15" fillId="0" borderId="34" numFmtId="162" xfId="0" applyNumberFormat="1" applyFont="1" applyBorder="1" applyAlignment="1">
      <alignment horizontal="right" vertical="center" wrapText="1"/>
    </xf>
    <xf fontId="6" fillId="0" borderId="14" numFmtId="0" xfId="0" applyFont="1" applyBorder="1" applyAlignment="1">
      <alignment horizontal="center" vertical="top" wrapText="1"/>
    </xf>
    <xf fontId="7" fillId="0" borderId="16" numFmtId="0" xfId="0" applyFont="1" applyBorder="1" applyAlignment="1">
      <alignment horizontal="left" vertical="center"/>
    </xf>
    <xf fontId="5" fillId="0" borderId="35" numFmtId="162" xfId="0" applyNumberFormat="1" applyFont="1" applyBorder="1" applyAlignment="1">
      <alignment horizontal="right" vertical="center" wrapText="1"/>
    </xf>
    <xf fontId="6" fillId="0" borderId="19" numFmtId="0" xfId="0" applyFont="1" applyBorder="1" applyAlignment="1">
      <alignment horizontal="center" vertical="top" wrapText="1"/>
    </xf>
    <xf fontId="5" fillId="0" borderId="4" numFmtId="165" xfId="0" applyNumberFormat="1" applyFont="1" applyBorder="1" applyAlignment="1">
      <alignment vertical="center" wrapText="1"/>
    </xf>
    <xf fontId="5" fillId="0" borderId="4" numFmtId="0" xfId="0" applyFont="1" applyBorder="1" applyAlignment="1">
      <alignment horizontal="left" vertical="center" wrapText="1"/>
    </xf>
    <xf fontId="15" fillId="0" borderId="32" numFmtId="49" xfId="0" applyNumberFormat="1" applyFont="1" applyBorder="1" applyAlignment="1">
      <alignment horizontal="center" vertical="top" wrapText="1"/>
    </xf>
    <xf fontId="15" fillId="0" borderId="25" numFmtId="162" xfId="0" applyNumberFormat="1" applyFont="1" applyBorder="1" applyAlignment="1">
      <alignment vertical="center" wrapText="1"/>
    </xf>
    <xf fontId="15" fillId="0" borderId="26" numFmtId="162" xfId="0" applyNumberFormat="1" applyFont="1" applyBorder="1" applyAlignment="1">
      <alignment vertical="center" wrapText="1"/>
    </xf>
    <xf fontId="5" fillId="0" borderId="33" numFmtId="49" xfId="0" applyNumberFormat="1" applyFont="1" applyBorder="1" applyAlignment="1">
      <alignment horizontal="center" vertical="center" wrapText="1"/>
    </xf>
    <xf fontId="6" fillId="0" borderId="36" numFmtId="0" xfId="0" applyFont="1" applyBorder="1" applyAlignment="1">
      <alignment horizontal="center" vertical="center" wrapText="1"/>
    </xf>
    <xf fontId="7" fillId="0" borderId="37" numFmtId="49" xfId="0" applyNumberFormat="1" applyFont="1" applyBorder="1" applyAlignment="1">
      <alignment horizontal="left" vertical="center" wrapText="1"/>
    </xf>
    <xf fontId="5" fillId="0" borderId="15" numFmtId="165" xfId="0" applyNumberFormat="1" applyFont="1" applyBorder="1" applyAlignment="1">
      <alignment horizontal="left" vertical="center" wrapText="1"/>
    </xf>
    <xf fontId="5" fillId="0" borderId="38" numFmtId="162" xfId="0" applyNumberFormat="1" applyFont="1" applyBorder="1" applyAlignment="1">
      <alignment horizontal="right" vertical="center" wrapText="1"/>
    </xf>
    <xf fontId="6" fillId="0" borderId="39" numFmtId="0" xfId="0" applyFont="1" applyBorder="1" applyAlignment="1">
      <alignment horizontal="center" vertical="center" wrapText="1"/>
    </xf>
    <xf fontId="5" fillId="0" borderId="40" numFmtId="165" xfId="0" applyNumberFormat="1" applyFont="1" applyBorder="1" applyAlignment="1">
      <alignment vertical="center" wrapText="1"/>
    </xf>
    <xf fontId="5" fillId="0" borderId="41" numFmtId="162" xfId="0" applyNumberFormat="1" applyFont="1" applyBorder="1" applyAlignment="1">
      <alignment horizontal="right" vertical="center" wrapText="1"/>
    </xf>
    <xf fontId="5" fillId="0" borderId="38" numFmtId="164" xfId="0" applyNumberFormat="1" applyFont="1" applyBorder="1" applyAlignment="1">
      <alignment horizontal="right" vertical="center" wrapText="1"/>
    </xf>
    <xf fontId="6" fillId="0" borderId="42" numFmtId="0" xfId="0" applyFont="1" applyBorder="1" applyAlignment="1">
      <alignment horizontal="center" vertical="center" wrapText="1"/>
    </xf>
    <xf fontId="15" fillId="0" borderId="20" numFmtId="0" xfId="0" applyFont="1" applyBorder="1" applyAlignment="1">
      <alignment horizontal="center" vertical="center" wrapText="1"/>
    </xf>
    <xf fontId="15" fillId="0" borderId="15" numFmtId="164" xfId="0" applyNumberFormat="1" applyFont="1" applyBorder="1" applyAlignment="1">
      <alignment horizontal="right" vertical="center" wrapText="1"/>
    </xf>
    <xf fontId="15" fillId="0" borderId="16" numFmtId="164" xfId="0" applyNumberFormat="1" applyFont="1" applyBorder="1" applyAlignment="1">
      <alignment horizontal="right" vertical="center" wrapText="1"/>
    </xf>
    <xf fontId="15" fillId="0" borderId="9" numFmtId="164" xfId="0" applyNumberFormat="1" applyFont="1" applyBorder="1" applyAlignment="1">
      <alignment horizontal="right" vertical="center" wrapText="1"/>
    </xf>
    <xf fontId="15" fillId="0" borderId="13" numFmtId="164" xfId="0" applyNumberFormat="1" applyFont="1" applyBorder="1" applyAlignment="1">
      <alignment horizontal="right" vertical="center" wrapText="1"/>
    </xf>
    <xf fontId="5" fillId="0" borderId="33" numFmtId="0" xfId="0" applyFont="1" applyBorder="1" applyAlignment="1">
      <alignment horizontal="center" vertical="center" wrapText="1"/>
    </xf>
    <xf fontId="9" fillId="0" borderId="20" numFmtId="164" xfId="0" applyNumberFormat="1" applyFont="1" applyBorder="1" applyAlignment="1">
      <alignment horizontal="right" vertical="center" wrapText="1"/>
    </xf>
    <xf fontId="15" fillId="0" borderId="32" numFmtId="0" xfId="0" applyFont="1" applyBorder="1" applyAlignment="1">
      <alignment horizontal="center" vertical="top" wrapText="1"/>
    </xf>
    <xf fontId="13" fillId="0" borderId="20" numFmtId="0" xfId="0" applyFont="1" applyBorder="1" applyAlignment="1">
      <alignment vertical="center"/>
    </xf>
    <xf fontId="13" fillId="0" borderId="43" numFmtId="166" xfId="0" applyNumberFormat="1" applyFont="1" applyBorder="1" applyAlignment="1">
      <alignment horizontal="center" vertical="center" wrapText="1"/>
    </xf>
    <xf fontId="14" fillId="0" borderId="44" numFmtId="166" xfId="0" applyNumberFormat="1" applyFont="1" applyBorder="1" applyAlignment="1">
      <alignment horizontal="left" vertical="center" wrapText="1"/>
    </xf>
    <xf fontId="13" fillId="0" borderId="45" numFmtId="166" xfId="0" applyNumberFormat="1" applyFont="1" applyBorder="1" applyAlignment="1">
      <alignment horizontal="center" vertical="center" wrapText="1"/>
    </xf>
    <xf fontId="13" fillId="0" borderId="46" numFmtId="162" xfId="0" applyNumberFormat="1" applyFont="1" applyBorder="1" applyAlignment="1">
      <alignment horizontal="right" vertical="center" wrapText="1"/>
    </xf>
    <xf fontId="13" fillId="0" borderId="16" numFmtId="162" xfId="0" applyNumberFormat="1" applyFont="1" applyBorder="1" applyAlignment="1">
      <alignment horizontal="right" vertical="center" wrapText="1"/>
    </xf>
    <xf fontId="13" fillId="0" borderId="46" numFmtId="164" xfId="0" applyNumberFormat="1" applyFont="1" applyBorder="1" applyAlignment="1">
      <alignment horizontal="right" vertical="center" wrapText="1"/>
    </xf>
    <xf fontId="13" fillId="0" borderId="16" numFmtId="164" xfId="0" applyNumberFormat="1" applyFont="1" applyBorder="1" applyAlignment="1">
      <alignment horizontal="right" vertical="center" wrapText="1"/>
    </xf>
    <xf fontId="13" fillId="0" borderId="20" numFmtId="49" xfId="0" applyNumberFormat="1" applyFont="1" applyBorder="1" applyAlignment="1">
      <alignment vertical="center" wrapText="1"/>
    </xf>
    <xf fontId="13" fillId="0" borderId="47" numFmtId="165" xfId="0" applyNumberFormat="1" applyFont="1" applyBorder="1" applyAlignment="1">
      <alignment horizontal="center" vertical="center" wrapText="1"/>
    </xf>
    <xf fontId="14" fillId="0" borderId="48" numFmtId="165" xfId="0" applyNumberFormat="1" applyFont="1" applyBorder="1" applyAlignment="1">
      <alignment horizontal="left" vertical="center" wrapText="1"/>
    </xf>
    <xf fontId="13" fillId="0" borderId="35" numFmtId="165" xfId="0" applyNumberFormat="1" applyFont="1" applyBorder="1" applyAlignment="1">
      <alignment horizontal="center" vertical="center" wrapText="1"/>
    </xf>
    <xf fontId="13" fillId="0" borderId="15" numFmtId="162" xfId="0" applyNumberFormat="1" applyFont="1" applyBorder="1" applyAlignment="1">
      <alignment horizontal="right" vertical="center" wrapText="1"/>
    </xf>
    <xf fontId="13" fillId="0" borderId="0" numFmtId="162" xfId="0" applyNumberFormat="1" applyFont="1" applyAlignment="1">
      <alignment horizontal="right" vertical="center" wrapText="1"/>
    </xf>
    <xf fontId="13" fillId="0" borderId="15" numFmtId="164" xfId="0" applyNumberFormat="1" applyFont="1" applyBorder="1" applyAlignment="1">
      <alignment horizontal="right" vertical="center" wrapText="1"/>
    </xf>
    <xf fontId="5" fillId="0" borderId="10" numFmtId="49" xfId="0" applyNumberFormat="1" applyFont="1" applyBorder="1" applyAlignment="1">
      <alignment horizontal="center" vertical="center" wrapText="1"/>
    </xf>
    <xf fontId="12" fillId="0" borderId="49" numFmtId="0" xfId="0" applyFont="1" applyBorder="1" applyAlignment="1">
      <alignment horizontal="center" vertical="top" wrapText="1"/>
    </xf>
    <xf fontId="20" fillId="0" borderId="0" numFmtId="162" xfId="0" applyNumberFormat="1" applyFont="1" applyAlignment="1">
      <alignment vertical="center" wrapText="1"/>
    </xf>
    <xf fontId="5" fillId="3" borderId="9" numFmtId="162" xfId="0" applyNumberFormat="1" applyFont="1" applyFill="1" applyBorder="1" applyAlignment="1">
      <alignment horizontal="right" vertical="center" wrapText="1"/>
    </xf>
    <xf fontId="5" fillId="0" borderId="4" numFmtId="49" xfId="0" applyNumberFormat="1" applyFont="1" applyBorder="1" applyAlignment="1">
      <alignment horizontal="center" vertical="center" wrapText="1"/>
    </xf>
    <xf fontId="12" fillId="0" borderId="19" numFmtId="0" xfId="0" applyFont="1" applyBorder="1" applyAlignment="1">
      <alignment horizontal="center" vertical="top" wrapText="1"/>
    </xf>
    <xf fontId="20" fillId="0" borderId="4" numFmtId="162" xfId="0" applyNumberFormat="1" applyFont="1" applyBorder="1" applyAlignment="1">
      <alignment vertical="center" wrapText="1"/>
    </xf>
    <xf fontId="5" fillId="0" borderId="4" numFmtId="162" xfId="0" applyNumberFormat="1" applyFont="1" applyBorder="1" applyAlignment="1">
      <alignment horizontal="right" vertical="center" wrapText="1"/>
    </xf>
    <xf fontId="20" fillId="0" borderId="4" numFmtId="0" xfId="0" applyFont="1" applyBorder="1" applyAlignment="1">
      <alignment horizontal="left" vertical="center" wrapText="1"/>
    </xf>
    <xf fontId="20" fillId="0" borderId="0" numFmtId="0" xfId="0" applyFont="1" applyAlignment="1">
      <alignment horizontal="left" vertical="center" wrapText="1"/>
    </xf>
    <xf fontId="9" fillId="0" borderId="9" numFmtId="164" xfId="0" applyNumberFormat="1" applyFont="1" applyBorder="1" applyAlignment="1">
      <alignment horizontal="right" vertical="center" wrapText="1"/>
    </xf>
    <xf fontId="13" fillId="0" borderId="4" numFmtId="49" xfId="0" applyNumberFormat="1" applyFont="1" applyBorder="1" applyAlignment="1">
      <alignment horizontal="center" vertical="center" wrapText="1"/>
    </xf>
    <xf fontId="20" fillId="0" borderId="0" numFmtId="0" xfId="0" applyFont="1" applyAlignment="1">
      <alignment horizontal="left" vertical="top" wrapText="1"/>
    </xf>
    <xf fontId="5" fillId="3" borderId="9" numFmtId="162" xfId="0" applyNumberFormat="1" applyFont="1" applyFill="1" applyBorder="1" applyAlignment="1">
      <alignment vertical="center" wrapText="1"/>
    </xf>
    <xf fontId="6" fillId="0" borderId="9" numFmtId="164" xfId="0" applyNumberFormat="1" applyFont="1" applyBorder="1" applyAlignment="1">
      <alignment vertical="center" wrapText="1"/>
    </xf>
    <xf fontId="7" fillId="0" borderId="41" numFmtId="49" xfId="0" applyNumberFormat="1" applyFont="1" applyBorder="1" applyAlignment="1">
      <alignment horizontal="left" vertical="center" wrapText="1"/>
    </xf>
    <xf fontId="20" fillId="0" borderId="4" numFmtId="165" xfId="0" applyNumberFormat="1" applyFont="1" applyBorder="1" applyAlignment="1">
      <alignment vertical="center" wrapText="1"/>
    </xf>
    <xf fontId="7" fillId="0" borderId="13" numFmtId="49" xfId="0" applyNumberFormat="1" applyFont="1" applyBorder="1" applyAlignment="1">
      <alignment horizontal="left" vertical="center" wrapText="1"/>
    </xf>
    <xf fontId="20" fillId="0" borderId="0" numFmtId="165" xfId="0" applyNumberFormat="1" applyFont="1" applyAlignment="1">
      <alignment vertical="center" wrapText="1"/>
    </xf>
    <xf fontId="5" fillId="0" borderId="3" numFmtId="162" xfId="0" applyNumberFormat="1" applyFont="1" applyBorder="1" applyAlignment="1">
      <alignment horizontal="right" vertical="center" wrapText="1"/>
    </xf>
    <xf fontId="5" fillId="0" borderId="3" numFmtId="164" xfId="0" applyNumberFormat="1" applyFont="1" applyBorder="1" applyAlignment="1">
      <alignment horizontal="right" vertical="center" wrapText="1"/>
    </xf>
    <xf fontId="13" fillId="0" borderId="4" numFmtId="0" xfId="0" applyFont="1" applyBorder="1" applyAlignment="1">
      <alignment vertical="center"/>
    </xf>
    <xf fontId="5" fillId="0" borderId="0" numFmtId="166" xfId="0" applyNumberFormat="1" applyFont="1" applyAlignment="1">
      <alignment horizontal="left" vertical="center"/>
    </xf>
    <xf fontId="9" fillId="0" borderId="0" numFmtId="167" xfId="0" applyNumberFormat="1" applyFont="1" applyAlignment="1">
      <alignment horizontal="left" vertical="top"/>
    </xf>
    <xf fontId="5" fillId="0" borderId="0" numFmtId="0" xfId="0" applyFont="1" applyAlignment="1">
      <alignment horizontal="left" vertical="center"/>
    </xf>
    <xf fontId="5" fillId="0" borderId="0" numFmtId="162" xfId="0" applyNumberFormat="1" applyFont="1" applyAlignment="1">
      <alignment horizontal="left" vertical="center"/>
    </xf>
    <xf fontId="5" fillId="0" borderId="0" numFmtId="163" xfId="0" applyNumberFormat="1" applyFont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view="normal" zoomScale="100" workbookViewId="0">
      <pane xSplit="4" ySplit="4" topLeftCell="E5" activePane="bottomRight" state="frozen"/>
      <selection activeCell="H47" activeCellId="0" sqref="H47:H49"/>
    </sheetView>
  </sheetViews>
  <sheetFormatPr defaultRowHeight="12.75"/>
  <cols>
    <col customWidth="1" hidden="1" min="1" max="1" style="1" width="8.28515625"/>
    <col customWidth="1" min="2" max="2" style="2" width="11.140625"/>
    <col customWidth="1" hidden="1" min="3" max="3" style="3" width="15"/>
    <col customWidth="1" min="4" max="4" style="1" width="65.85546875"/>
    <col customWidth="1" min="5" max="5" style="4" width="16.140625"/>
    <col customWidth="1" min="6" max="6" style="1" width="16.140625"/>
    <col customWidth="1" min="7" max="7" style="1" width="16.5703125"/>
    <col customWidth="1" min="8" max="8" style="4" width="16.00390625"/>
    <col customWidth="1" min="9" max="9" style="5" width="16.28125"/>
    <col customWidth="1" min="10" max="11" style="5" width="15.28515625"/>
    <col customWidth="1" min="12" max="12" style="5" width="15.7109375"/>
    <col customWidth="1" min="13" max="13" style="1" width="17.5703125"/>
    <col customWidth="1" min="14" max="14" style="1" width="17.421875"/>
    <col customWidth="1" min="15" max="18" style="1" width="11.42578125"/>
    <col min="19" max="16384" style="1" width="9.140625"/>
  </cols>
  <sheetData>
    <row r="1" ht="17.25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"/>
      <c r="T1" s="1"/>
      <c r="U1" s="1"/>
      <c r="V1" s="1"/>
      <c r="W1" s="1"/>
      <c r="X1" s="1"/>
      <c r="Y1" s="1"/>
      <c r="Z1" s="1"/>
    </row>
    <row r="2" ht="15">
      <c r="A2" s="8"/>
      <c r="B2" s="9"/>
      <c r="C2" s="10"/>
      <c r="D2" s="6"/>
      <c r="E2" s="11"/>
      <c r="F2" s="6"/>
      <c r="G2" s="6"/>
      <c r="H2" s="11"/>
      <c r="I2" s="12"/>
      <c r="J2" s="12"/>
      <c r="K2" s="12"/>
      <c r="L2" s="12"/>
      <c r="M2" s="6"/>
      <c r="N2" s="6"/>
      <c r="O2" s="6"/>
      <c r="P2" s="13"/>
      <c r="Q2" s="13"/>
      <c r="R2" s="14" t="s">
        <v>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="15" customFormat="1" ht="15">
      <c r="A3" s="16" t="s">
        <v>2</v>
      </c>
      <c r="B3" s="17" t="s">
        <v>3</v>
      </c>
      <c r="C3" s="18" t="s">
        <v>4</v>
      </c>
      <c r="D3" s="19" t="s">
        <v>5</v>
      </c>
      <c r="E3" s="20" t="s">
        <v>6</v>
      </c>
      <c r="F3" s="21" t="s">
        <v>7</v>
      </c>
      <c r="G3" s="22"/>
      <c r="H3" s="23"/>
      <c r="I3" s="24" t="s">
        <v>8</v>
      </c>
      <c r="J3" s="25"/>
      <c r="K3" s="21" t="s">
        <v>9</v>
      </c>
      <c r="L3" s="22"/>
      <c r="M3" s="22"/>
      <c r="N3" s="23"/>
      <c r="O3" s="26" t="s">
        <v>10</v>
      </c>
      <c r="P3" s="27" t="s">
        <v>11</v>
      </c>
      <c r="Q3" s="27" t="s">
        <v>12</v>
      </c>
      <c r="R3" s="26" t="s">
        <v>13</v>
      </c>
      <c r="S3" s="15"/>
      <c r="T3" s="15"/>
      <c r="U3" s="15"/>
      <c r="V3" s="15"/>
      <c r="W3" s="15"/>
      <c r="X3" s="15"/>
      <c r="Y3" s="15"/>
      <c r="Z3" s="15"/>
    </row>
    <row r="4" s="15" customFormat="1" ht="47.25" customHeight="1">
      <c r="A4" s="28"/>
      <c r="B4" s="29"/>
      <c r="C4" s="30"/>
      <c r="D4" s="31"/>
      <c r="E4" s="32"/>
      <c r="F4" s="33" t="s">
        <v>14</v>
      </c>
      <c r="G4" s="34" t="s">
        <v>15</v>
      </c>
      <c r="H4" s="33" t="s">
        <v>16</v>
      </c>
      <c r="I4" s="35" t="s">
        <v>17</v>
      </c>
      <c r="J4" s="35" t="s">
        <v>16</v>
      </c>
      <c r="K4" s="36" t="s">
        <v>18</v>
      </c>
      <c r="L4" s="37" t="s">
        <v>19</v>
      </c>
      <c r="M4" s="36" t="s">
        <v>20</v>
      </c>
      <c r="N4" s="38" t="s">
        <v>21</v>
      </c>
      <c r="O4" s="39"/>
      <c r="P4" s="40"/>
      <c r="Q4" s="40"/>
      <c r="R4" s="39"/>
      <c r="S4" s="15"/>
      <c r="T4" s="15"/>
      <c r="U4" s="15"/>
      <c r="V4" s="15"/>
      <c r="W4" s="15"/>
      <c r="X4" s="15"/>
      <c r="Y4" s="15"/>
      <c r="Z4" s="15"/>
    </row>
    <row r="5" s="41" customFormat="1" ht="18" customHeight="1">
      <c r="A5" s="42"/>
      <c r="B5" s="43" t="s">
        <v>22</v>
      </c>
      <c r="C5" s="44"/>
      <c r="D5" s="45"/>
      <c r="E5" s="46">
        <f>SUM(E6:E16)</f>
        <v>15081182.912388058</v>
      </c>
      <c r="F5" s="46">
        <f>SUM(F6:F16)</f>
        <v>28065221.000000004</v>
      </c>
      <c r="G5" s="46">
        <f>SUM(G6:G16)</f>
        <v>17956602.5</v>
      </c>
      <c r="H5" s="46">
        <f>SUM(H6:H16)</f>
        <v>1961956.7</v>
      </c>
      <c r="I5" s="46">
        <f>SUM(I6:I16)</f>
        <v>17279641.109999999</v>
      </c>
      <c r="J5" s="46">
        <f>SUM(J6:J16)</f>
        <v>1891935.46</v>
      </c>
      <c r="K5" s="47">
        <f>SUM(K6:K16)</f>
        <v>2198458.1976119401</v>
      </c>
      <c r="L5" s="46">
        <f>SUM(L6:L16)</f>
        <v>-676961.3900000006</v>
      </c>
      <c r="M5" s="47">
        <f>SUM(M6:M16)</f>
        <v>-10785579.889999999</v>
      </c>
      <c r="N5" s="46">
        <f>SUM(N6:N16)</f>
        <v>-70021.240000000078</v>
      </c>
      <c r="O5" s="48">
        <f t="shared" ref="O5:O9" si="0">IFERROR(I5/E5,"")</f>
        <v>1.145774917682755</v>
      </c>
      <c r="P5" s="49">
        <f t="shared" ref="P5:P9" si="1">IFERROR(J5/H5,"")</f>
        <v>0.96431050695461318</v>
      </c>
      <c r="Q5" s="50">
        <f t="shared" ref="Q5:Q9" si="2">IFERROR(I5/G5,"")</f>
        <v>0.96230014057503355</v>
      </c>
      <c r="R5" s="49">
        <f t="shared" ref="R5:R9" si="3">IFERROR(I5/F5,"")</f>
        <v>0.6156958860220626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</row>
    <row r="6" ht="17.25">
      <c r="A6" s="51"/>
      <c r="B6" s="52" t="s">
        <v>23</v>
      </c>
      <c r="C6" s="53" t="s">
        <v>24</v>
      </c>
      <c r="D6" s="54" t="s">
        <v>25</v>
      </c>
      <c r="E6" s="55">
        <f>13112522.79/33.5*30</f>
        <v>11742557.722388059</v>
      </c>
      <c r="F6" s="55">
        <v>21478832.199999999</v>
      </c>
      <c r="G6" s="55">
        <v>14115929.1</v>
      </c>
      <c r="H6" s="56">
        <v>1577400.7</v>
      </c>
      <c r="I6" s="55">
        <v>13214822.049999999</v>
      </c>
      <c r="J6" s="55">
        <v>1642836.1199999999</v>
      </c>
      <c r="K6" s="55">
        <f t="shared" ref="K6:K9" si="4">I6-E6</f>
        <v>1472264.32761194</v>
      </c>
      <c r="L6" s="56">
        <f t="shared" ref="L6:L9" si="5">I6-G6</f>
        <v>-901107.05000000075</v>
      </c>
      <c r="M6" s="55">
        <f t="shared" ref="M6:M9" si="6">I6-F6</f>
        <v>-8264010.1500000004</v>
      </c>
      <c r="N6" s="57">
        <f t="shared" ref="N6:N9" si="7">J6-H6</f>
        <v>65435.419999999925</v>
      </c>
      <c r="O6" s="58">
        <f t="shared" si="0"/>
        <v>1.1253785046170102</v>
      </c>
      <c r="P6" s="59">
        <f t="shared" si="1"/>
        <v>1.0414830676821685</v>
      </c>
      <c r="Q6" s="58">
        <f t="shared" si="2"/>
        <v>0.93616381581287478</v>
      </c>
      <c r="R6" s="60">
        <f t="shared" si="3"/>
        <v>0.61524862836816607</v>
      </c>
      <c r="S6" s="1"/>
      <c r="T6" s="1"/>
      <c r="U6" s="1"/>
      <c r="V6" s="1"/>
      <c r="W6" s="1"/>
      <c r="X6" s="1"/>
      <c r="Y6" s="1"/>
      <c r="Z6" s="1"/>
    </row>
    <row r="7" ht="17.25">
      <c r="A7" s="61"/>
      <c r="B7" s="62" t="s">
        <v>26</v>
      </c>
      <c r="C7" s="63" t="s">
        <v>27</v>
      </c>
      <c r="D7" s="64" t="s">
        <v>28</v>
      </c>
      <c r="E7" s="65">
        <v>55122.739999999998</v>
      </c>
      <c r="F7" s="65">
        <v>82008.100000000006</v>
      </c>
      <c r="G7" s="66">
        <v>61484.5</v>
      </c>
      <c r="H7" s="65">
        <v>7321</v>
      </c>
      <c r="I7" s="67">
        <v>62650.07</v>
      </c>
      <c r="J7" s="65">
        <v>6952.3800000000001</v>
      </c>
      <c r="K7" s="66">
        <f t="shared" si="4"/>
        <v>7527.3300000000017</v>
      </c>
      <c r="L7" s="65">
        <f t="shared" si="5"/>
        <v>1165.5699999999997</v>
      </c>
      <c r="M7" s="66">
        <f t="shared" si="6"/>
        <v>-19358.030000000006</v>
      </c>
      <c r="N7" s="65">
        <f t="shared" si="7"/>
        <v>-368.61999999999989</v>
      </c>
      <c r="O7" s="68">
        <f t="shared" si="0"/>
        <v>1.1365558025598872</v>
      </c>
      <c r="P7" s="69">
        <f t="shared" si="1"/>
        <v>0.94964895506078406</v>
      </c>
      <c r="Q7" s="70">
        <f t="shared" si="2"/>
        <v>1.018957135538225</v>
      </c>
      <c r="R7" s="71">
        <f t="shared" si="3"/>
        <v>0.76394978057045582</v>
      </c>
      <c r="S7" s="1"/>
      <c r="T7" s="1"/>
      <c r="U7" s="1"/>
      <c r="V7" s="1"/>
      <c r="W7" s="1"/>
      <c r="X7" s="1"/>
      <c r="Y7" s="1"/>
      <c r="Z7" s="1"/>
    </row>
    <row r="8" ht="17.25">
      <c r="A8" s="61"/>
      <c r="B8" s="62" t="s">
        <v>23</v>
      </c>
      <c r="C8" s="72" t="s">
        <v>29</v>
      </c>
      <c r="D8" s="73" t="s">
        <v>30</v>
      </c>
      <c r="E8" s="65">
        <v>0</v>
      </c>
      <c r="F8" s="65">
        <v>52994.300000000003</v>
      </c>
      <c r="G8" s="65">
        <v>32497.099999999999</v>
      </c>
      <c r="H8" s="66">
        <v>0</v>
      </c>
      <c r="I8" s="65">
        <v>18900.41</v>
      </c>
      <c r="J8" s="65">
        <v>39.580000000000005</v>
      </c>
      <c r="K8" s="65">
        <f t="shared" si="4"/>
        <v>18900.41</v>
      </c>
      <c r="L8" s="66">
        <f t="shared" si="5"/>
        <v>-13596.689999999999</v>
      </c>
      <c r="M8" s="65">
        <f t="shared" si="6"/>
        <v>-34093.889999999999</v>
      </c>
      <c r="N8" s="66">
        <f t="shared" si="7"/>
        <v>39.580000000000005</v>
      </c>
      <c r="O8" s="69" t="str">
        <f t="shared" si="0"/>
        <v/>
      </c>
      <c r="P8" s="68" t="str">
        <f t="shared" si="1"/>
        <v/>
      </c>
      <c r="Q8" s="69">
        <f t="shared" si="2"/>
        <v>0.58160297380381631</v>
      </c>
      <c r="R8" s="71">
        <f t="shared" si="3"/>
        <v>0.35664986611767679</v>
      </c>
      <c r="S8" s="1"/>
      <c r="T8" s="1"/>
      <c r="U8" s="1"/>
      <c r="V8" s="1"/>
      <c r="W8" s="1"/>
      <c r="X8" s="1"/>
      <c r="Y8" s="1"/>
      <c r="Z8" s="1"/>
    </row>
    <row r="9" ht="17.25">
      <c r="A9" s="61"/>
      <c r="B9" s="62" t="s">
        <v>23</v>
      </c>
      <c r="C9" s="63" t="s">
        <v>31</v>
      </c>
      <c r="D9" s="64" t="s">
        <v>32</v>
      </c>
      <c r="E9" s="65">
        <v>883573.47999999998</v>
      </c>
      <c r="F9" s="65">
        <v>1259409.1000000001</v>
      </c>
      <c r="G9" s="65">
        <v>953831.40000000002</v>
      </c>
      <c r="H9" s="65">
        <v>17842.400000000001</v>
      </c>
      <c r="I9" s="65">
        <v>941768.81999999995</v>
      </c>
      <c r="J9" s="65">
        <v>11280.570000000002</v>
      </c>
      <c r="K9" s="66">
        <f t="shared" si="4"/>
        <v>58195.339999999967</v>
      </c>
      <c r="L9" s="65">
        <f t="shared" si="5"/>
        <v>-12062.580000000075</v>
      </c>
      <c r="M9" s="66">
        <f t="shared" si="6"/>
        <v>-317640.28000000014</v>
      </c>
      <c r="N9" s="65">
        <f t="shared" si="7"/>
        <v>-6561.8299999999999</v>
      </c>
      <c r="O9" s="68">
        <f t="shared" si="0"/>
        <v>1.0658636110264423</v>
      </c>
      <c r="P9" s="69">
        <f t="shared" si="1"/>
        <v>0.63223389230148419</v>
      </c>
      <c r="Q9" s="70">
        <f t="shared" si="2"/>
        <v>0.98735355116218648</v>
      </c>
      <c r="R9" s="71">
        <f t="shared" si="3"/>
        <v>0.74778625944500465</v>
      </c>
      <c r="S9" s="1"/>
      <c r="T9" s="1"/>
      <c r="U9" s="1"/>
      <c r="V9" s="1"/>
      <c r="W9" s="1"/>
      <c r="X9" s="1"/>
      <c r="Y9" s="1"/>
      <c r="Z9" s="1"/>
    </row>
    <row r="10" ht="17.25">
      <c r="A10" s="61"/>
      <c r="B10" s="62" t="s">
        <v>23</v>
      </c>
      <c r="C10" s="72" t="s">
        <v>33</v>
      </c>
      <c r="D10" s="73" t="s">
        <v>34</v>
      </c>
      <c r="E10" s="65">
        <v>673.14999999999998</v>
      </c>
      <c r="F10" s="65">
        <v>0</v>
      </c>
      <c r="G10" s="66">
        <v>0</v>
      </c>
      <c r="H10" s="65">
        <v>0</v>
      </c>
      <c r="I10" s="67">
        <v>264.26999999999998</v>
      </c>
      <c r="J10" s="74">
        <v>12.050000000000001</v>
      </c>
      <c r="K10" s="65">
        <f t="shared" ref="K10:K45" si="8">I10-E10</f>
        <v>-408.88</v>
      </c>
      <c r="L10" s="66">
        <f t="shared" ref="L10:L73" si="9">I10-G10</f>
        <v>264.26999999999998</v>
      </c>
      <c r="M10" s="65">
        <f t="shared" ref="M10:M45" si="10">I10-F10</f>
        <v>264.26999999999998</v>
      </c>
      <c r="N10" s="66">
        <f t="shared" ref="N10:N45" si="11">J10-H10</f>
        <v>12.050000000000001</v>
      </c>
      <c r="O10" s="69">
        <f t="shared" ref="O10:O73" si="12">IFERROR(I10/E10,"")</f>
        <v>0.39258709054445518</v>
      </c>
      <c r="P10" s="68" t="str">
        <f t="shared" ref="P10:P73" si="13">IFERROR(J10/H10,"")</f>
        <v/>
      </c>
      <c r="Q10" s="69" t="str">
        <f t="shared" ref="Q10:Q73" si="14">IFERROR(I10/G10,"")</f>
        <v/>
      </c>
      <c r="R10" s="71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7.25">
      <c r="A11" s="61"/>
      <c r="B11" s="62" t="s">
        <v>23</v>
      </c>
      <c r="C11" s="63" t="s">
        <v>35</v>
      </c>
      <c r="D11" s="64" t="s">
        <v>36</v>
      </c>
      <c r="E11" s="65">
        <v>1366.98</v>
      </c>
      <c r="F11" s="65">
        <v>1208.9000000000001</v>
      </c>
      <c r="G11" s="65">
        <v>1208.9000000000001</v>
      </c>
      <c r="H11" s="66">
        <v>6</v>
      </c>
      <c r="I11" s="65">
        <v>1197.02</v>
      </c>
      <c r="J11" s="65">
        <v>0</v>
      </c>
      <c r="K11" s="66">
        <f t="shared" si="8"/>
        <v>-169.96000000000004</v>
      </c>
      <c r="L11" s="65">
        <f t="shared" si="9"/>
        <v>-11.880000000000109</v>
      </c>
      <c r="M11" s="66">
        <f t="shared" si="10"/>
        <v>-11.880000000000109</v>
      </c>
      <c r="N11" s="65">
        <f t="shared" si="11"/>
        <v>-6</v>
      </c>
      <c r="O11" s="68">
        <f t="shared" si="12"/>
        <v>0.87566752988339258</v>
      </c>
      <c r="P11" s="69">
        <f t="shared" si="13"/>
        <v>0</v>
      </c>
      <c r="Q11" s="70">
        <f t="shared" si="14"/>
        <v>0.9901728844404003</v>
      </c>
      <c r="R11" s="71">
        <f t="shared" si="15"/>
        <v>0.9901728844404003</v>
      </c>
      <c r="S11" s="1"/>
      <c r="T11" s="1"/>
      <c r="U11" s="1"/>
      <c r="V11" s="1"/>
      <c r="W11" s="1"/>
      <c r="X11" s="1"/>
      <c r="Y11" s="1"/>
      <c r="Z11" s="1"/>
    </row>
    <row r="12" ht="17.25">
      <c r="A12" s="61"/>
      <c r="B12" s="62" t="s">
        <v>23</v>
      </c>
      <c r="C12" s="72" t="s">
        <v>37</v>
      </c>
      <c r="D12" s="73" t="s">
        <v>38</v>
      </c>
      <c r="E12" s="65">
        <v>332104.67999999999</v>
      </c>
      <c r="F12" s="65">
        <v>615839.40000000002</v>
      </c>
      <c r="G12" s="66">
        <v>340592.29999999999</v>
      </c>
      <c r="H12" s="65">
        <v>10000</v>
      </c>
      <c r="I12" s="67">
        <v>347501.35999999999</v>
      </c>
      <c r="J12" s="74">
        <v>8906.8199999999997</v>
      </c>
      <c r="K12" s="65">
        <f t="shared" si="8"/>
        <v>15396.679999999993</v>
      </c>
      <c r="L12" s="66">
        <f t="shared" si="9"/>
        <v>6909.0599999999977</v>
      </c>
      <c r="M12" s="65">
        <f t="shared" si="10"/>
        <v>-268338.04000000004</v>
      </c>
      <c r="N12" s="66">
        <f t="shared" si="11"/>
        <v>-1093.1800000000003</v>
      </c>
      <c r="O12" s="69">
        <f t="shared" si="12"/>
        <v>1.0463609245133192</v>
      </c>
      <c r="P12" s="68">
        <f t="shared" si="13"/>
        <v>0.89068199999999997</v>
      </c>
      <c r="Q12" s="69">
        <f t="shared" si="14"/>
        <v>1.0202854263000074</v>
      </c>
      <c r="R12" s="71">
        <f t="shared" si="15"/>
        <v>0.56427269836908778</v>
      </c>
      <c r="S12" s="1"/>
      <c r="T12" s="1"/>
      <c r="U12" s="1"/>
      <c r="V12" s="1"/>
      <c r="W12" s="1"/>
      <c r="X12" s="1"/>
      <c r="Y12" s="1"/>
      <c r="Z12" s="1"/>
    </row>
    <row r="13" ht="17.25">
      <c r="A13" s="61"/>
      <c r="B13" s="62" t="s">
        <v>39</v>
      </c>
      <c r="C13" s="63" t="s">
        <v>40</v>
      </c>
      <c r="D13" s="64" t="s">
        <v>41</v>
      </c>
      <c r="E13" s="65">
        <v>305239.77000000002</v>
      </c>
      <c r="F13" s="65">
        <v>1486170.1000000001</v>
      </c>
      <c r="G13" s="65">
        <v>335900</v>
      </c>
      <c r="H13" s="66">
        <v>260000</v>
      </c>
      <c r="I13" s="65">
        <v>414213.16000000003</v>
      </c>
      <c r="J13" s="65">
        <v>142750</v>
      </c>
      <c r="K13" s="66">
        <f t="shared" si="8"/>
        <v>108973.39000000001</v>
      </c>
      <c r="L13" s="65">
        <f t="shared" si="9"/>
        <v>78313.160000000033</v>
      </c>
      <c r="M13" s="66">
        <f t="shared" si="10"/>
        <v>-1071956.9399999999</v>
      </c>
      <c r="N13" s="65">
        <f t="shared" si="11"/>
        <v>-117250</v>
      </c>
      <c r="O13" s="68">
        <f t="shared" si="12"/>
        <v>1.3570091472680641</v>
      </c>
      <c r="P13" s="69">
        <f t="shared" si="13"/>
        <v>0.54903846153846159</v>
      </c>
      <c r="Q13" s="70">
        <f t="shared" si="14"/>
        <v>1.2331442691277166</v>
      </c>
      <c r="R13" s="71">
        <f t="shared" si="15"/>
        <v>0.27871181098314385</v>
      </c>
      <c r="S13" s="1"/>
      <c r="T13" s="1"/>
      <c r="U13" s="1"/>
      <c r="V13" s="1"/>
      <c r="W13" s="1"/>
      <c r="X13" s="1"/>
      <c r="Y13" s="1"/>
      <c r="Z13" s="1"/>
    </row>
    <row r="14" ht="17.25">
      <c r="A14" s="61"/>
      <c r="B14" s="62" t="s">
        <v>39</v>
      </c>
      <c r="C14" s="72" t="s">
        <v>42</v>
      </c>
      <c r="D14" s="73" t="s">
        <v>43</v>
      </c>
      <c r="E14" s="65">
        <v>1551213.04</v>
      </c>
      <c r="F14" s="65">
        <v>2439929.7999999998</v>
      </c>
      <c r="G14" s="66">
        <v>1635086</v>
      </c>
      <c r="H14" s="65">
        <v>34200</v>
      </c>
      <c r="I14" s="67">
        <v>1790721.3500000001</v>
      </c>
      <c r="J14" s="74">
        <v>21931.48</v>
      </c>
      <c r="K14" s="65">
        <f t="shared" si="8"/>
        <v>239508.31000000006</v>
      </c>
      <c r="L14" s="66">
        <f t="shared" si="9"/>
        <v>155635.35000000009</v>
      </c>
      <c r="M14" s="65">
        <f t="shared" si="10"/>
        <v>-649208.44999999972</v>
      </c>
      <c r="N14" s="75">
        <f t="shared" si="11"/>
        <v>-12268.52</v>
      </c>
      <c r="O14" s="69">
        <f t="shared" si="12"/>
        <v>1.154400655373552</v>
      </c>
      <c r="P14" s="68">
        <f t="shared" si="13"/>
        <v>0.64127134502923977</v>
      </c>
      <c r="Q14" s="69">
        <f t="shared" si="14"/>
        <v>1.0951848098509804</v>
      </c>
      <c r="R14" s="71">
        <f t="shared" si="15"/>
        <v>0.73392330795746674</v>
      </c>
      <c r="S14" s="1"/>
      <c r="T14" s="1"/>
      <c r="U14" s="1"/>
      <c r="V14" s="1"/>
      <c r="W14" s="1"/>
      <c r="X14" s="1"/>
      <c r="Y14" s="1"/>
      <c r="Z14" s="1"/>
    </row>
    <row r="15" ht="17.25">
      <c r="A15" s="61"/>
      <c r="B15" s="62"/>
      <c r="C15" s="63" t="s">
        <v>44</v>
      </c>
      <c r="D15" s="64" t="s">
        <v>45</v>
      </c>
      <c r="E15" s="65">
        <v>209601.73999999999</v>
      </c>
      <c r="F15" s="65">
        <v>648829.09999999998</v>
      </c>
      <c r="G15" s="65">
        <v>480073.20000000001</v>
      </c>
      <c r="H15" s="65">
        <v>55186.599999999999</v>
      </c>
      <c r="I15" s="65">
        <v>487602.60000000003</v>
      </c>
      <c r="J15" s="65">
        <v>57226.459999999999</v>
      </c>
      <c r="K15" s="66">
        <f t="shared" si="8"/>
        <v>278000.86000000004</v>
      </c>
      <c r="L15" s="65">
        <f t="shared" si="9"/>
        <v>7529.4000000000233</v>
      </c>
      <c r="M15" s="65">
        <f t="shared" si="10"/>
        <v>-161226.49999999994</v>
      </c>
      <c r="N15" s="76">
        <f t="shared" si="11"/>
        <v>2039.8600000000006</v>
      </c>
      <c r="O15" s="69">
        <f t="shared" si="12"/>
        <v>2.3263289703606471</v>
      </c>
      <c r="P15" s="69">
        <f t="shared" si="13"/>
        <v>1.0369629583993216</v>
      </c>
      <c r="Q15" s="69">
        <f t="shared" si="14"/>
        <v>1.0156838582116228</v>
      </c>
      <c r="R15" s="71">
        <f t="shared" si="15"/>
        <v>0.75151160760206359</v>
      </c>
      <c r="S15" s="1"/>
      <c r="T15" s="1"/>
      <c r="U15" s="1"/>
      <c r="V15" s="1"/>
      <c r="W15" s="1"/>
      <c r="X15" s="1"/>
      <c r="Y15" s="1"/>
      <c r="Z15" s="1"/>
    </row>
    <row r="16" ht="18.75" customHeight="1">
      <c r="A16" s="61"/>
      <c r="B16" s="62" t="s">
        <v>39</v>
      </c>
      <c r="C16" s="72" t="s">
        <v>46</v>
      </c>
      <c r="D16" s="73" t="s">
        <v>47</v>
      </c>
      <c r="E16" s="65">
        <v>-270.38999999999999</v>
      </c>
      <c r="F16" s="65">
        <v>0</v>
      </c>
      <c r="G16" s="66">
        <v>0</v>
      </c>
      <c r="H16" s="65">
        <v>0</v>
      </c>
      <c r="I16" s="65">
        <v>0</v>
      </c>
      <c r="J16" s="65">
        <v>0</v>
      </c>
      <c r="K16" s="65">
        <f t="shared" si="8"/>
        <v>270.38999999999999</v>
      </c>
      <c r="L16" s="66">
        <f t="shared" si="9"/>
        <v>0</v>
      </c>
      <c r="M16" s="65">
        <f t="shared" si="10"/>
        <v>0</v>
      </c>
      <c r="N16" s="66">
        <f t="shared" si="11"/>
        <v>0</v>
      </c>
      <c r="O16" s="69">
        <f t="shared" si="12"/>
        <v>0</v>
      </c>
      <c r="P16" s="68" t="str">
        <f t="shared" si="13"/>
        <v/>
      </c>
      <c r="Q16" s="69" t="str">
        <f t="shared" si="14"/>
        <v/>
      </c>
      <c r="R16" s="71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41" customFormat="1" ht="21" customHeight="1">
      <c r="A17" s="77" t="s">
        <v>48</v>
      </c>
      <c r="B17" s="78"/>
      <c r="C17" s="79"/>
      <c r="D17" s="80"/>
      <c r="E17" s="81">
        <f>E21+E24+E33+E46+E52+E55+E58+E67</f>
        <v>5880242.0599999987</v>
      </c>
      <c r="F17" s="81">
        <f>F21+F24+F33+F46+F52+F55+F58+F67</f>
        <v>7828488.9700000007</v>
      </c>
      <c r="G17" s="82">
        <f>G21+G24+G33+G46+G52+G55+G58+G67</f>
        <v>5671381.4699999997</v>
      </c>
      <c r="H17" s="83">
        <f>H21+H24+H33+H46+H52+H55+H58+H67</f>
        <v>745408.00000000012</v>
      </c>
      <c r="I17" s="84">
        <f>I21+I24+I33+I46+I52+I55+I58+I67</f>
        <v>5780429.7699999996</v>
      </c>
      <c r="J17" s="83">
        <f>J21+J24+J33+J46+J52+J55+J58+J67</f>
        <v>789929.55999999994</v>
      </c>
      <c r="K17" s="82">
        <f t="shared" si="8"/>
        <v>-99812.289999999106</v>
      </c>
      <c r="L17" s="82">
        <f t="shared" si="9"/>
        <v>109048.29999999981</v>
      </c>
      <c r="M17" s="83">
        <f t="shared" si="10"/>
        <v>-2048059.2000000011</v>
      </c>
      <c r="N17" s="82">
        <f t="shared" si="11"/>
        <v>44521.559999999823</v>
      </c>
      <c r="O17" s="85">
        <f t="shared" si="12"/>
        <v>0.98302581951872925</v>
      </c>
      <c r="P17" s="86">
        <f t="shared" si="13"/>
        <v>1.0597277732463293</v>
      </c>
      <c r="Q17" s="87">
        <f t="shared" si="14"/>
        <v>1.0192278196373907</v>
      </c>
      <c r="R17" s="88">
        <f t="shared" si="15"/>
        <v>0.73838384292952497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</row>
    <row r="18" ht="18" customHeight="1">
      <c r="A18" s="89" t="s">
        <v>49</v>
      </c>
      <c r="B18" s="90" t="s">
        <v>26</v>
      </c>
      <c r="C18" s="91" t="s">
        <v>50</v>
      </c>
      <c r="D18" s="92" t="s">
        <v>51</v>
      </c>
      <c r="E18" s="55">
        <v>172097.82000000001</v>
      </c>
      <c r="F18" s="55">
        <v>261278.39999999999</v>
      </c>
      <c r="G18" s="56">
        <v>191245.79999999999</v>
      </c>
      <c r="H18" s="55">
        <v>21869.799999999999</v>
      </c>
      <c r="I18" s="93">
        <v>216194.24000000002</v>
      </c>
      <c r="J18" s="94">
        <v>28094.509999999998</v>
      </c>
      <c r="K18" s="56">
        <f t="shared" si="8"/>
        <v>44096.420000000013</v>
      </c>
      <c r="L18" s="55">
        <f t="shared" si="9"/>
        <v>24948.440000000031</v>
      </c>
      <c r="M18" s="55">
        <f t="shared" si="10"/>
        <v>-45084.159999999974</v>
      </c>
      <c r="N18" s="57">
        <f t="shared" si="11"/>
        <v>6224.7099999999991</v>
      </c>
      <c r="O18" s="58">
        <f t="shared" si="12"/>
        <v>1.2562288121952969</v>
      </c>
      <c r="P18" s="59">
        <f t="shared" si="13"/>
        <v>1.2846258310546963</v>
      </c>
      <c r="Q18" s="58">
        <f t="shared" si="14"/>
        <v>1.1304522243102857</v>
      </c>
      <c r="R18" s="60">
        <f t="shared" si="15"/>
        <v>0.82744781045811677</v>
      </c>
      <c r="S18" s="1"/>
      <c r="T18" s="1"/>
      <c r="U18" s="1"/>
      <c r="V18" s="1"/>
      <c r="W18" s="1"/>
      <c r="X18" s="1"/>
      <c r="Y18" s="1"/>
      <c r="Z18" s="1"/>
    </row>
    <row r="19" ht="17.25">
      <c r="A19" s="95"/>
      <c r="B19" s="96"/>
      <c r="C19" s="63" t="s">
        <v>52</v>
      </c>
      <c r="D19" s="97" t="s">
        <v>53</v>
      </c>
      <c r="E19" s="98">
        <v>4074.3499999999999</v>
      </c>
      <c r="F19" s="98">
        <v>3515.5999999999999</v>
      </c>
      <c r="G19" s="98">
        <v>3515.5999999999999</v>
      </c>
      <c r="H19" s="99">
        <v>0</v>
      </c>
      <c r="I19" s="98">
        <v>647</v>
      </c>
      <c r="J19" s="98">
        <v>0</v>
      </c>
      <c r="K19" s="98">
        <f t="shared" si="8"/>
        <v>-3427.3499999999999</v>
      </c>
      <c r="L19" s="99">
        <f t="shared" si="9"/>
        <v>-2868.5999999999999</v>
      </c>
      <c r="M19" s="98">
        <f t="shared" si="10"/>
        <v>-2868.5999999999999</v>
      </c>
      <c r="N19" s="100">
        <f t="shared" si="11"/>
        <v>0</v>
      </c>
      <c r="O19" s="68">
        <f t="shared" si="12"/>
        <v>0.15879833593088469</v>
      </c>
      <c r="P19" s="69" t="str">
        <f t="shared" si="13"/>
        <v/>
      </c>
      <c r="Q19" s="70">
        <f t="shared" si="14"/>
        <v>0.18403686426214588</v>
      </c>
      <c r="R19" s="71">
        <f t="shared" si="15"/>
        <v>0.18403686426214588</v>
      </c>
      <c r="S19" s="1"/>
      <c r="T19" s="1"/>
      <c r="U19" s="1"/>
      <c r="V19" s="1"/>
      <c r="W19" s="1"/>
      <c r="X19" s="1"/>
      <c r="Y19" s="1"/>
      <c r="Z19" s="1"/>
    </row>
    <row r="20" ht="17.25">
      <c r="A20" s="95"/>
      <c r="B20" s="96"/>
      <c r="C20" s="72" t="s">
        <v>54</v>
      </c>
      <c r="D20" s="101" t="s">
        <v>55</v>
      </c>
      <c r="E20" s="98">
        <v>108661.35000000001</v>
      </c>
      <c r="F20" s="98">
        <v>240354.89999999999</v>
      </c>
      <c r="G20" s="99">
        <v>171226.89999999999</v>
      </c>
      <c r="H20" s="98">
        <v>22600</v>
      </c>
      <c r="I20" s="98">
        <v>192342.00999999998</v>
      </c>
      <c r="J20" s="98">
        <v>25361.309999999998</v>
      </c>
      <c r="K20" s="99">
        <f t="shared" si="8"/>
        <v>83680.659999999974</v>
      </c>
      <c r="L20" s="98">
        <f t="shared" si="9"/>
        <v>21115.109999999986</v>
      </c>
      <c r="M20" s="99">
        <f t="shared" si="10"/>
        <v>-48012.890000000014</v>
      </c>
      <c r="N20" s="100">
        <f t="shared" si="11"/>
        <v>2761.3099999999977</v>
      </c>
      <c r="O20" s="69">
        <f t="shared" si="12"/>
        <v>1.7701051017680156</v>
      </c>
      <c r="P20" s="68">
        <f t="shared" si="13"/>
        <v>1.1221818584070795</v>
      </c>
      <c r="Q20" s="69">
        <f t="shared" si="14"/>
        <v>1.1233165466407438</v>
      </c>
      <c r="R20" s="71">
        <f t="shared" si="15"/>
        <v>0.80024168427604336</v>
      </c>
      <c r="S20" s="1"/>
      <c r="T20" s="1"/>
      <c r="U20" s="1"/>
      <c r="V20" s="1"/>
      <c r="W20" s="1"/>
      <c r="X20" s="1"/>
      <c r="Y20" s="1"/>
      <c r="Z20" s="1"/>
    </row>
    <row r="21" s="102" customFormat="1" ht="17.25">
      <c r="A21" s="103"/>
      <c r="B21" s="104"/>
      <c r="C21" s="105"/>
      <c r="D21" s="106" t="s">
        <v>56</v>
      </c>
      <c r="E21" s="107">
        <f>SUM(E18:E20)</f>
        <v>284833.52000000002</v>
      </c>
      <c r="F21" s="107">
        <f>SUM(F18:F20)</f>
        <v>505148.90000000002</v>
      </c>
      <c r="G21" s="107">
        <f>SUM(G18:G20)</f>
        <v>365988.29999999999</v>
      </c>
      <c r="H21" s="108">
        <f>SUM(H18:H20)</f>
        <v>44469.800000000003</v>
      </c>
      <c r="I21" s="107">
        <f>SUM(I18:I20)</f>
        <v>409183.25</v>
      </c>
      <c r="J21" s="108">
        <f>SUM(J18:J20)</f>
        <v>53455.819999999992</v>
      </c>
      <c r="K21" s="107">
        <f t="shared" si="8"/>
        <v>124349.72999999998</v>
      </c>
      <c r="L21" s="108">
        <f t="shared" si="9"/>
        <v>43194.950000000012</v>
      </c>
      <c r="M21" s="107">
        <f t="shared" si="10"/>
        <v>-95965.650000000023</v>
      </c>
      <c r="N21" s="108">
        <f t="shared" si="11"/>
        <v>8986.0199999999895</v>
      </c>
      <c r="O21" s="109">
        <f t="shared" si="12"/>
        <v>1.4365698601765691</v>
      </c>
      <c r="P21" s="109">
        <f t="shared" si="13"/>
        <v>1.2020701689686031</v>
      </c>
      <c r="Q21" s="109">
        <f t="shared" si="14"/>
        <v>1.1180227619298213</v>
      </c>
      <c r="R21" s="110">
        <f t="shared" si="15"/>
        <v>0.8100250243047149</v>
      </c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</row>
    <row r="22" ht="34.5">
      <c r="A22" s="111">
        <v>951</v>
      </c>
      <c r="B22" s="90" t="s">
        <v>23</v>
      </c>
      <c r="C22" s="112" t="s">
        <v>57</v>
      </c>
      <c r="D22" s="113" t="s">
        <v>58</v>
      </c>
      <c r="E22" s="55">
        <v>87748.869999999995</v>
      </c>
      <c r="F22" s="55">
        <v>104746.7</v>
      </c>
      <c r="G22" s="56">
        <v>74905.600000000006</v>
      </c>
      <c r="H22" s="55">
        <v>9042</v>
      </c>
      <c r="I22" s="114">
        <v>92849.600000000006</v>
      </c>
      <c r="J22" s="55">
        <v>26051.810000000001</v>
      </c>
      <c r="K22" s="55">
        <f t="shared" si="8"/>
        <v>5100.7300000000105</v>
      </c>
      <c r="L22" s="55">
        <f t="shared" si="9"/>
        <v>17944</v>
      </c>
      <c r="M22" s="56">
        <f t="shared" si="10"/>
        <v>-11897.099999999991</v>
      </c>
      <c r="N22" s="55">
        <f t="shared" si="11"/>
        <v>17009.810000000001</v>
      </c>
      <c r="O22" s="59">
        <f t="shared" si="12"/>
        <v>1.0581287257602292</v>
      </c>
      <c r="P22" s="58">
        <f t="shared" si="13"/>
        <v>2.8811999557619998</v>
      </c>
      <c r="Q22" s="115">
        <f t="shared" si="14"/>
        <v>1.2395548530416951</v>
      </c>
      <c r="R22" s="60">
        <f t="shared" si="15"/>
        <v>0.88642028818091656</v>
      </c>
      <c r="S22" s="1"/>
      <c r="T22" s="1"/>
      <c r="U22" s="1"/>
      <c r="V22" s="1"/>
      <c r="W22" s="1"/>
      <c r="X22" s="1"/>
      <c r="Y22" s="1"/>
      <c r="Z22" s="1"/>
    </row>
    <row r="23" ht="17.25">
      <c r="A23" s="116"/>
      <c r="B23" s="96"/>
      <c r="C23" s="117" t="s">
        <v>59</v>
      </c>
      <c r="D23" s="97" t="s">
        <v>60</v>
      </c>
      <c r="E23" s="98">
        <v>12441.290000000001</v>
      </c>
      <c r="F23" s="98">
        <v>11046.9</v>
      </c>
      <c r="G23" s="98">
        <v>6711.1000000000004</v>
      </c>
      <c r="H23" s="99">
        <v>428.5</v>
      </c>
      <c r="I23" s="98">
        <v>11501.24</v>
      </c>
      <c r="J23" s="98">
        <v>-167.5</v>
      </c>
      <c r="K23" s="98">
        <f t="shared" si="8"/>
        <v>-940.05000000000109</v>
      </c>
      <c r="L23" s="99">
        <f t="shared" si="9"/>
        <v>4790.1399999999994</v>
      </c>
      <c r="M23" s="98">
        <f t="shared" si="10"/>
        <v>454.34000000000015</v>
      </c>
      <c r="N23" s="99">
        <f t="shared" si="11"/>
        <v>-596</v>
      </c>
      <c r="O23" s="69">
        <f t="shared" si="12"/>
        <v>0.92444111502906845</v>
      </c>
      <c r="P23" s="68">
        <f t="shared" si="13"/>
        <v>-0.39089848308051339</v>
      </c>
      <c r="Q23" s="69">
        <f t="shared" si="14"/>
        <v>1.7137637645095438</v>
      </c>
      <c r="R23" s="71">
        <f t="shared" si="15"/>
        <v>1.041128280332039</v>
      </c>
      <c r="S23" s="1"/>
      <c r="T23" s="1"/>
      <c r="U23" s="1"/>
      <c r="V23" s="1"/>
      <c r="W23" s="1"/>
      <c r="X23" s="1"/>
      <c r="Y23" s="1"/>
      <c r="Z23" s="1"/>
    </row>
    <row r="24" s="102" customFormat="1" ht="17.25">
      <c r="A24" s="118"/>
      <c r="B24" s="104"/>
      <c r="C24" s="119"/>
      <c r="D24" s="120" t="s">
        <v>56</v>
      </c>
      <c r="E24" s="107">
        <f>E22+E23</f>
        <v>100190.16</v>
      </c>
      <c r="F24" s="107">
        <f>F22+F23</f>
        <v>115793.59999999999</v>
      </c>
      <c r="G24" s="108">
        <f>G22+G23</f>
        <v>81616.700000000012</v>
      </c>
      <c r="H24" s="107">
        <f>H22+H23</f>
        <v>9470.5</v>
      </c>
      <c r="I24" s="107">
        <f>I22+I23</f>
        <v>104350.84000000001</v>
      </c>
      <c r="J24" s="107">
        <f>J22+J23</f>
        <v>25884.310000000001</v>
      </c>
      <c r="K24" s="107">
        <f t="shared" si="8"/>
        <v>4160.6800000000076</v>
      </c>
      <c r="L24" s="107">
        <f t="shared" si="9"/>
        <v>22734.139999999999</v>
      </c>
      <c r="M24" s="108">
        <f t="shared" si="10"/>
        <v>-11442.75999999998</v>
      </c>
      <c r="N24" s="107">
        <f t="shared" si="11"/>
        <v>16413.810000000001</v>
      </c>
      <c r="O24" s="121">
        <f t="shared" si="12"/>
        <v>1.0415278306771842</v>
      </c>
      <c r="P24" s="109">
        <f t="shared" si="13"/>
        <v>2.733151364764268</v>
      </c>
      <c r="Q24" s="122">
        <f t="shared" si="14"/>
        <v>1.2785476501745354</v>
      </c>
      <c r="R24" s="110">
        <f t="shared" si="15"/>
        <v>0.90117968523303549</v>
      </c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</row>
    <row r="25" ht="17.25">
      <c r="A25" s="89" t="s">
        <v>61</v>
      </c>
      <c r="B25" s="90" t="s">
        <v>62</v>
      </c>
      <c r="C25" s="123" t="s">
        <v>63</v>
      </c>
      <c r="D25" s="124" t="s">
        <v>64</v>
      </c>
      <c r="E25" s="55">
        <v>7403.8299999999999</v>
      </c>
      <c r="F25" s="55">
        <v>7680</v>
      </c>
      <c r="G25" s="55">
        <v>7680</v>
      </c>
      <c r="H25" s="56">
        <v>0</v>
      </c>
      <c r="I25" s="55">
        <v>0</v>
      </c>
      <c r="J25" s="55">
        <v>0</v>
      </c>
      <c r="K25" s="55">
        <f t="shared" si="8"/>
        <v>-7403.8299999999999</v>
      </c>
      <c r="L25" s="56">
        <f t="shared" si="9"/>
        <v>-7680</v>
      </c>
      <c r="M25" s="55">
        <f t="shared" si="10"/>
        <v>-7680</v>
      </c>
      <c r="N25" s="56">
        <f t="shared" si="11"/>
        <v>0</v>
      </c>
      <c r="O25" s="58">
        <f t="shared" si="12"/>
        <v>0</v>
      </c>
      <c r="P25" s="59" t="str">
        <f t="shared" si="13"/>
        <v/>
      </c>
      <c r="Q25" s="58">
        <f t="shared" si="14"/>
        <v>0</v>
      </c>
      <c r="R25" s="60">
        <f t="shared" si="15"/>
        <v>0</v>
      </c>
      <c r="S25" s="1"/>
      <c r="T25" s="1"/>
      <c r="U25" s="1"/>
      <c r="V25" s="1"/>
      <c r="W25" s="1"/>
      <c r="X25" s="1"/>
      <c r="Y25" s="1"/>
      <c r="Z25" s="1"/>
    </row>
    <row r="26" ht="17.25">
      <c r="A26" s="89"/>
      <c r="B26" s="96"/>
      <c r="C26" s="72" t="s">
        <v>65</v>
      </c>
      <c r="D26" s="125" t="s">
        <v>66</v>
      </c>
      <c r="E26" s="98">
        <v>59893.690000000002</v>
      </c>
      <c r="F26" s="126">
        <v>80987</v>
      </c>
      <c r="G26" s="99">
        <v>59600</v>
      </c>
      <c r="H26" s="98">
        <v>6500</v>
      </c>
      <c r="I26" s="114">
        <v>60188.979999999996</v>
      </c>
      <c r="J26" s="98">
        <v>6291</v>
      </c>
      <c r="K26" s="98">
        <f t="shared" si="8"/>
        <v>295.2899999999936</v>
      </c>
      <c r="L26" s="98">
        <f t="shared" si="9"/>
        <v>588.97999999999593</v>
      </c>
      <c r="M26" s="99">
        <f t="shared" si="10"/>
        <v>-20798.020000000004</v>
      </c>
      <c r="N26" s="98">
        <f t="shared" si="11"/>
        <v>-209</v>
      </c>
      <c r="O26" s="68">
        <f t="shared" si="12"/>
        <v>1.0049302355556986</v>
      </c>
      <c r="P26" s="69">
        <f t="shared" si="13"/>
        <v>0.9678461538461538</v>
      </c>
      <c r="Q26" s="70">
        <f t="shared" si="14"/>
        <v>1.0098822147651005</v>
      </c>
      <c r="R26" s="71">
        <f t="shared" si="15"/>
        <v>0.74319310506624514</v>
      </c>
      <c r="S26" s="1"/>
      <c r="T26" s="1"/>
      <c r="U26" s="1"/>
      <c r="V26" s="1"/>
      <c r="W26" s="1"/>
      <c r="X26" s="1"/>
      <c r="Y26" s="1"/>
      <c r="Z26" s="1"/>
    </row>
    <row r="27" ht="17.25">
      <c r="A27" s="89"/>
      <c r="B27" s="96"/>
      <c r="C27" s="127" t="s">
        <v>67</v>
      </c>
      <c r="D27" s="128" t="s">
        <v>68</v>
      </c>
      <c r="E27" s="98">
        <v>1128.3900000000001</v>
      </c>
      <c r="F27" s="98">
        <v>557</v>
      </c>
      <c r="G27" s="98">
        <v>417.69999999999999</v>
      </c>
      <c r="H27" s="99">
        <v>46.399999999999999</v>
      </c>
      <c r="I27" s="98">
        <v>976.92999999999995</v>
      </c>
      <c r="J27" s="98">
        <v>115.75</v>
      </c>
      <c r="K27" s="98">
        <f t="shared" si="8"/>
        <v>-151.46000000000015</v>
      </c>
      <c r="L27" s="99">
        <f t="shared" si="9"/>
        <v>559.23000000000002</v>
      </c>
      <c r="M27" s="98">
        <f t="shared" si="10"/>
        <v>419.92999999999995</v>
      </c>
      <c r="N27" s="99">
        <f t="shared" si="11"/>
        <v>69.349999999999994</v>
      </c>
      <c r="O27" s="69">
        <f t="shared" si="12"/>
        <v>0.86577335850193626</v>
      </c>
      <c r="P27" s="68">
        <f t="shared" si="13"/>
        <v>2.4946120689655173</v>
      </c>
      <c r="Q27" s="69">
        <f t="shared" si="14"/>
        <v>2.3388316973904715</v>
      </c>
      <c r="R27" s="71">
        <f t="shared" si="15"/>
        <v>1.7539138240574506</v>
      </c>
      <c r="S27" s="1"/>
      <c r="T27" s="1"/>
      <c r="U27" s="1"/>
      <c r="V27" s="1"/>
      <c r="W27" s="1"/>
      <c r="X27" s="1"/>
      <c r="Y27" s="1"/>
      <c r="Z27" s="1"/>
    </row>
    <row r="28" ht="17.25">
      <c r="A28" s="89"/>
      <c r="B28" s="96"/>
      <c r="C28" s="3" t="s">
        <v>69</v>
      </c>
      <c r="D28" s="129" t="s">
        <v>70</v>
      </c>
      <c r="E28" s="98">
        <v>0</v>
      </c>
      <c r="F28" s="98">
        <v>13867.5</v>
      </c>
      <c r="G28" s="99">
        <v>3000</v>
      </c>
      <c r="H28" s="98">
        <v>3000</v>
      </c>
      <c r="I28" s="98">
        <v>0</v>
      </c>
      <c r="J28" s="98">
        <v>0</v>
      </c>
      <c r="K28" s="98">
        <f t="shared" si="8"/>
        <v>0</v>
      </c>
      <c r="L28" s="98">
        <f t="shared" si="9"/>
        <v>-3000</v>
      </c>
      <c r="M28" s="99">
        <f t="shared" si="10"/>
        <v>-13867.5</v>
      </c>
      <c r="N28" s="98">
        <f t="shared" si="11"/>
        <v>-3000</v>
      </c>
      <c r="O28" s="68" t="str">
        <f t="shared" si="12"/>
        <v/>
      </c>
      <c r="P28" s="69">
        <f t="shared" si="13"/>
        <v>0</v>
      </c>
      <c r="Q28" s="70">
        <f t="shared" si="14"/>
        <v>0</v>
      </c>
      <c r="R28" s="71">
        <f t="shared" si="15"/>
        <v>0</v>
      </c>
      <c r="S28" s="1"/>
      <c r="T28" s="1"/>
      <c r="U28" s="1"/>
      <c r="V28" s="1"/>
      <c r="W28" s="1"/>
      <c r="X28" s="1"/>
      <c r="Y28" s="1"/>
      <c r="Z28" s="1"/>
    </row>
    <row r="29" s="1" customFormat="1" ht="17.25">
      <c r="A29" s="89"/>
      <c r="B29" s="96"/>
      <c r="C29" s="127" t="s">
        <v>71</v>
      </c>
      <c r="D29" s="128" t="s">
        <v>72</v>
      </c>
      <c r="E29" s="98">
        <f>E30+E32+E31</f>
        <v>298086.92999999999</v>
      </c>
      <c r="F29" s="98">
        <f>F30+F32+F31</f>
        <v>84753.799999999988</v>
      </c>
      <c r="G29" s="98">
        <f>G30+G32+G31</f>
        <v>64864.300000000003</v>
      </c>
      <c r="H29" s="98">
        <f>H30+H32+H31</f>
        <v>8203.1000000000004</v>
      </c>
      <c r="I29" s="98">
        <f>I30+I32+I31</f>
        <v>86585.959999999992</v>
      </c>
      <c r="J29" s="99">
        <f>J30+J32+J31</f>
        <v>4383.1599999999999</v>
      </c>
      <c r="K29" s="98">
        <f t="shared" si="8"/>
        <v>-211500.97</v>
      </c>
      <c r="L29" s="99">
        <f t="shared" si="9"/>
        <v>21721.659999999989</v>
      </c>
      <c r="M29" s="98">
        <f t="shared" si="10"/>
        <v>1832.1600000000035</v>
      </c>
      <c r="N29" s="99">
        <f t="shared" si="11"/>
        <v>-3819.9400000000005</v>
      </c>
      <c r="O29" s="69">
        <f t="shared" si="12"/>
        <v>0.29047217870303804</v>
      </c>
      <c r="P29" s="68">
        <f t="shared" si="13"/>
        <v>0.53432970462386165</v>
      </c>
      <c r="Q29" s="69">
        <f t="shared" si="14"/>
        <v>1.3348785079003394</v>
      </c>
      <c r="R29" s="71">
        <f t="shared" si="15"/>
        <v>1.0216174378021989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="130" customFormat="1" ht="17.25" customHeight="1">
      <c r="A30" s="131"/>
      <c r="B30" s="132"/>
      <c r="C30" s="133" t="s">
        <v>73</v>
      </c>
      <c r="D30" s="134" t="s">
        <v>74</v>
      </c>
      <c r="E30" s="135">
        <v>274282.89000000001</v>
      </c>
      <c r="F30" s="135">
        <v>45675.099999999999</v>
      </c>
      <c r="G30" s="136">
        <v>36523.400000000001</v>
      </c>
      <c r="H30" s="135">
        <v>4264.6000000000004</v>
      </c>
      <c r="I30" s="135">
        <v>59048.559999999998</v>
      </c>
      <c r="J30" s="135">
        <v>0</v>
      </c>
      <c r="K30" s="135">
        <f t="shared" si="8"/>
        <v>-215234.33000000002</v>
      </c>
      <c r="L30" s="135">
        <f t="shared" si="9"/>
        <v>22525.159999999996</v>
      </c>
      <c r="M30" s="136">
        <f t="shared" si="10"/>
        <v>13373.459999999999</v>
      </c>
      <c r="N30" s="135">
        <f t="shared" si="11"/>
        <v>-4264.6000000000004</v>
      </c>
      <c r="O30" s="137">
        <f t="shared" si="12"/>
        <v>0.21528342507985093</v>
      </c>
      <c r="P30" s="138">
        <f t="shared" si="13"/>
        <v>0</v>
      </c>
      <c r="Q30" s="139">
        <f t="shared" si="14"/>
        <v>1.6167322866983904</v>
      </c>
      <c r="R30" s="140">
        <f t="shared" si="15"/>
        <v>1.292795418072429</v>
      </c>
      <c r="S30" s="130"/>
      <c r="T30" s="130"/>
      <c r="U30" s="130"/>
      <c r="V30" s="130"/>
      <c r="W30" s="130"/>
      <c r="X30" s="130"/>
      <c r="Y30" s="130"/>
      <c r="Z30" s="130"/>
    </row>
    <row r="31" s="130" customFormat="1" ht="16.5" customHeight="1">
      <c r="A31" s="131"/>
      <c r="B31" s="132"/>
      <c r="C31" s="141" t="s">
        <v>75</v>
      </c>
      <c r="D31" s="142" t="s">
        <v>76</v>
      </c>
      <c r="E31" s="135">
        <v>0</v>
      </c>
      <c r="F31" s="135">
        <v>481</v>
      </c>
      <c r="G31" s="135">
        <v>363</v>
      </c>
      <c r="H31" s="135">
        <v>0</v>
      </c>
      <c r="I31" s="135">
        <v>0</v>
      </c>
      <c r="J31" s="135">
        <v>0</v>
      </c>
      <c r="K31" s="135">
        <f t="shared" si="8"/>
        <v>0</v>
      </c>
      <c r="L31" s="136">
        <f t="shared" si="9"/>
        <v>-363</v>
      </c>
      <c r="M31" s="135">
        <f t="shared" si="10"/>
        <v>-481</v>
      </c>
      <c r="N31" s="136">
        <f t="shared" si="11"/>
        <v>0</v>
      </c>
      <c r="O31" s="138" t="str">
        <f t="shared" si="12"/>
        <v/>
      </c>
      <c r="P31" s="137" t="str">
        <f t="shared" si="13"/>
        <v/>
      </c>
      <c r="Q31" s="138">
        <f t="shared" si="14"/>
        <v>0</v>
      </c>
      <c r="R31" s="140">
        <f t="shared" si="15"/>
        <v>0</v>
      </c>
      <c r="S31" s="130"/>
      <c r="T31" s="130"/>
      <c r="U31" s="130"/>
      <c r="V31" s="130"/>
      <c r="W31" s="130"/>
      <c r="X31" s="130"/>
      <c r="Y31" s="130"/>
      <c r="Z31" s="130"/>
    </row>
    <row r="32" s="130" customFormat="1" ht="17.25" customHeight="1">
      <c r="A32" s="131"/>
      <c r="B32" s="132"/>
      <c r="C32" s="133" t="s">
        <v>77</v>
      </c>
      <c r="D32" s="134" t="s">
        <v>78</v>
      </c>
      <c r="E32" s="135">
        <v>23804.040000000001</v>
      </c>
      <c r="F32" s="143">
        <v>38597.699999999997</v>
      </c>
      <c r="G32" s="136">
        <v>27977.900000000001</v>
      </c>
      <c r="H32" s="135">
        <v>3938.5</v>
      </c>
      <c r="I32" s="135">
        <v>27537.399999999998</v>
      </c>
      <c r="J32" s="135">
        <v>4383.1599999999999</v>
      </c>
      <c r="K32" s="135">
        <f t="shared" si="8"/>
        <v>3733.3599999999969</v>
      </c>
      <c r="L32" s="135">
        <f t="shared" si="9"/>
        <v>-440.50000000000364</v>
      </c>
      <c r="M32" s="136">
        <f t="shared" si="10"/>
        <v>-11060.299999999999</v>
      </c>
      <c r="N32" s="135">
        <f t="shared" si="11"/>
        <v>444.65999999999985</v>
      </c>
      <c r="O32" s="137">
        <f t="shared" si="12"/>
        <v>1.156837242753751</v>
      </c>
      <c r="P32" s="138">
        <f t="shared" si="13"/>
        <v>1.112900850577631</v>
      </c>
      <c r="Q32" s="139">
        <f t="shared" si="14"/>
        <v>0.98425543017881956</v>
      </c>
      <c r="R32" s="140">
        <f t="shared" si="15"/>
        <v>0.71344665614790514</v>
      </c>
      <c r="S32" s="130"/>
      <c r="T32" s="130"/>
      <c r="U32" s="130"/>
      <c r="V32" s="130"/>
      <c r="W32" s="130"/>
      <c r="X32" s="130"/>
      <c r="Y32" s="130"/>
      <c r="Z32" s="130"/>
    </row>
    <row r="33" s="102" customFormat="1" ht="17.25">
      <c r="A33" s="131"/>
      <c r="B33" s="144"/>
      <c r="C33" s="105"/>
      <c r="D33" s="106" t="s">
        <v>56</v>
      </c>
      <c r="E33" s="145">
        <f>SUM(E25:E29)</f>
        <v>366512.83999999997</v>
      </c>
      <c r="F33" s="108">
        <f>SUM(F25:F29)</f>
        <v>187845.29999999999</v>
      </c>
      <c r="G33" s="107">
        <f>SUM(G25:G29)</f>
        <v>135562</v>
      </c>
      <c r="H33" s="108">
        <f>SUM(H25:H29)</f>
        <v>17749.5</v>
      </c>
      <c r="I33" s="107">
        <f>SUM(I25:I29)</f>
        <v>147751.87</v>
      </c>
      <c r="J33" s="108">
        <f>SUM(J25:J29)</f>
        <v>10789.91</v>
      </c>
      <c r="K33" s="107">
        <f t="shared" si="8"/>
        <v>-218760.96999999997</v>
      </c>
      <c r="L33" s="108">
        <f t="shared" si="9"/>
        <v>12189.869999999995</v>
      </c>
      <c r="M33" s="107">
        <f t="shared" si="10"/>
        <v>-40093.429999999993</v>
      </c>
      <c r="N33" s="108">
        <f t="shared" si="11"/>
        <v>-6959.5900000000001</v>
      </c>
      <c r="O33" s="109">
        <f t="shared" si="12"/>
        <v>0.40312876896754835</v>
      </c>
      <c r="P33" s="121">
        <f t="shared" si="13"/>
        <v>0.60789937744725198</v>
      </c>
      <c r="Q33" s="109">
        <f t="shared" si="14"/>
        <v>1.0899209955592275</v>
      </c>
      <c r="R33" s="110">
        <f t="shared" si="15"/>
        <v>0.78656144178214737</v>
      </c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</row>
    <row r="34" ht="19.5" customHeight="1">
      <c r="A34" s="89" t="s">
        <v>79</v>
      </c>
      <c r="B34" s="146" t="s">
        <v>39</v>
      </c>
      <c r="C34" s="147" t="s">
        <v>80</v>
      </c>
      <c r="D34" s="113" t="s">
        <v>81</v>
      </c>
      <c r="E34" s="55">
        <v>251279.94</v>
      </c>
      <c r="F34" s="148">
        <v>293156.20000000001</v>
      </c>
      <c r="G34" s="56">
        <v>231700</v>
      </c>
      <c r="H34" s="55">
        <v>62900</v>
      </c>
      <c r="I34" s="114">
        <v>234758</v>
      </c>
      <c r="J34" s="55">
        <v>65567.699999999997</v>
      </c>
      <c r="K34" s="55">
        <f t="shared" si="8"/>
        <v>-16521.940000000002</v>
      </c>
      <c r="L34" s="55">
        <f t="shared" si="9"/>
        <v>3058</v>
      </c>
      <c r="M34" s="56">
        <f t="shared" si="10"/>
        <v>-58398.200000000012</v>
      </c>
      <c r="N34" s="55">
        <f t="shared" si="11"/>
        <v>2667.6999999999971</v>
      </c>
      <c r="O34" s="59">
        <f t="shared" si="12"/>
        <v>0.93424887000530166</v>
      </c>
      <c r="P34" s="58">
        <f t="shared" si="13"/>
        <v>1.0424117647058824</v>
      </c>
      <c r="Q34" s="115">
        <f t="shared" si="14"/>
        <v>1.0131981009926629</v>
      </c>
      <c r="R34" s="60">
        <f t="shared" si="15"/>
        <v>0.80079493457753914</v>
      </c>
      <c r="S34" s="1"/>
      <c r="T34" s="1"/>
      <c r="U34" s="1"/>
      <c r="V34" s="1"/>
      <c r="W34" s="1"/>
      <c r="X34" s="1"/>
      <c r="Y34" s="1"/>
      <c r="Z34" s="1"/>
    </row>
    <row r="35" ht="37.5" customHeight="1">
      <c r="A35" s="95"/>
      <c r="B35" s="149"/>
      <c r="C35" s="63" t="s">
        <v>82</v>
      </c>
      <c r="D35" s="128" t="s">
        <v>83</v>
      </c>
      <c r="E35" s="98">
        <v>36319.830000000002</v>
      </c>
      <c r="F35" s="98">
        <v>100194.10000000001</v>
      </c>
      <c r="G35" s="98">
        <v>98542</v>
      </c>
      <c r="H35" s="99">
        <v>16650</v>
      </c>
      <c r="I35" s="98">
        <v>178996.95999999999</v>
      </c>
      <c r="J35" s="98">
        <v>39871.879999999997</v>
      </c>
      <c r="K35" s="98">
        <f t="shared" si="8"/>
        <v>142677.13</v>
      </c>
      <c r="L35" s="99">
        <f t="shared" si="9"/>
        <v>80454.959999999992</v>
      </c>
      <c r="M35" s="98">
        <f t="shared" si="10"/>
        <v>78802.859999999986</v>
      </c>
      <c r="N35" s="99">
        <f t="shared" si="11"/>
        <v>23221.879999999997</v>
      </c>
      <c r="O35" s="69">
        <f t="shared" si="12"/>
        <v>4.9283534642094962</v>
      </c>
      <c r="P35" s="68">
        <f t="shared" si="13"/>
        <v>2.3947075075075075</v>
      </c>
      <c r="Q35" s="69">
        <f t="shared" si="14"/>
        <v>1.8164534919120781</v>
      </c>
      <c r="R35" s="71">
        <f t="shared" si="15"/>
        <v>1.7865019996187399</v>
      </c>
      <c r="S35" s="1"/>
      <c r="T35" s="1"/>
      <c r="U35" s="1"/>
      <c r="V35" s="1"/>
      <c r="W35" s="1"/>
      <c r="X35" s="1"/>
      <c r="Y35" s="1"/>
      <c r="Z35" s="1"/>
    </row>
    <row r="36" ht="34.5">
      <c r="A36" s="95"/>
      <c r="B36" s="149"/>
      <c r="C36" s="72" t="s">
        <v>84</v>
      </c>
      <c r="D36" s="150" t="s">
        <v>85</v>
      </c>
      <c r="E36" s="98">
        <v>35775.199999999997</v>
      </c>
      <c r="F36" s="98">
        <v>53573.900000000001</v>
      </c>
      <c r="G36" s="99">
        <v>42931</v>
      </c>
      <c r="H36" s="98">
        <v>10524</v>
      </c>
      <c r="I36" s="114">
        <v>74862.960000000006</v>
      </c>
      <c r="J36" s="98">
        <v>35946.269999999997</v>
      </c>
      <c r="K36" s="98">
        <f t="shared" si="8"/>
        <v>39087.760000000009</v>
      </c>
      <c r="L36" s="98">
        <f t="shared" si="9"/>
        <v>31931.960000000006</v>
      </c>
      <c r="M36" s="99">
        <f t="shared" si="10"/>
        <v>21289.060000000005</v>
      </c>
      <c r="N36" s="98">
        <f t="shared" si="11"/>
        <v>25422.269999999997</v>
      </c>
      <c r="O36" s="68">
        <f t="shared" si="12"/>
        <v>2.0925937520964246</v>
      </c>
      <c r="P36" s="69">
        <f t="shared" si="13"/>
        <v>3.4156470923603188</v>
      </c>
      <c r="Q36" s="70">
        <f t="shared" si="14"/>
        <v>1.7437972560620532</v>
      </c>
      <c r="R36" s="71">
        <f t="shared" si="15"/>
        <v>1.3973774543201074</v>
      </c>
      <c r="S36" s="1"/>
      <c r="T36" s="1"/>
      <c r="U36" s="1"/>
      <c r="V36" s="1"/>
      <c r="W36" s="1"/>
      <c r="X36" s="1"/>
      <c r="Y36" s="1"/>
      <c r="Z36" s="1"/>
    </row>
    <row r="37" ht="40.5" customHeight="1">
      <c r="A37" s="95"/>
      <c r="B37" s="149"/>
      <c r="C37" s="63" t="s">
        <v>86</v>
      </c>
      <c r="D37" s="128" t="s">
        <v>87</v>
      </c>
      <c r="E37" s="98">
        <v>413235.04999999999</v>
      </c>
      <c r="F37" s="98">
        <v>115809.2</v>
      </c>
      <c r="G37" s="98">
        <v>40536.400000000001</v>
      </c>
      <c r="H37" s="99">
        <v>5278.6999999999998</v>
      </c>
      <c r="I37" s="98">
        <v>10778.75</v>
      </c>
      <c r="J37" s="98">
        <v>0</v>
      </c>
      <c r="K37" s="98">
        <f t="shared" si="8"/>
        <v>-402456.29999999999</v>
      </c>
      <c r="L37" s="99">
        <f t="shared" si="9"/>
        <v>-29757.650000000001</v>
      </c>
      <c r="M37" s="98">
        <f t="shared" si="10"/>
        <v>-105030.45</v>
      </c>
      <c r="N37" s="99">
        <f t="shared" si="11"/>
        <v>-5278.6999999999998</v>
      </c>
      <c r="O37" s="69">
        <f t="shared" si="12"/>
        <v>0.026083823238130455</v>
      </c>
      <c r="P37" s="68">
        <f t="shared" si="13"/>
        <v>0</v>
      </c>
      <c r="Q37" s="69">
        <f t="shared" si="14"/>
        <v>0.26590299089213643</v>
      </c>
      <c r="R37" s="71">
        <f t="shared" si="15"/>
        <v>0.093073348231401301</v>
      </c>
      <c r="S37" s="1"/>
      <c r="T37" s="1"/>
      <c r="U37" s="1"/>
      <c r="V37" s="1"/>
      <c r="W37" s="1"/>
      <c r="X37" s="1"/>
      <c r="Y37" s="1"/>
      <c r="Z37" s="1"/>
    </row>
    <row r="38" ht="17.25">
      <c r="A38" s="95"/>
      <c r="B38" s="149"/>
      <c r="C38" s="72" t="s">
        <v>88</v>
      </c>
      <c r="D38" s="150" t="s">
        <v>89</v>
      </c>
      <c r="E38" s="98">
        <v>3569.0500000000002</v>
      </c>
      <c r="F38" s="98">
        <v>3436.3000000000002</v>
      </c>
      <c r="G38" s="99">
        <v>2473</v>
      </c>
      <c r="H38" s="98">
        <v>1626</v>
      </c>
      <c r="I38" s="114">
        <v>2547.8800000000001</v>
      </c>
      <c r="J38" s="98">
        <v>64.769999999999996</v>
      </c>
      <c r="K38" s="98">
        <f t="shared" si="8"/>
        <v>-1021.1700000000001</v>
      </c>
      <c r="L38" s="98">
        <f t="shared" si="9"/>
        <v>74.880000000000109</v>
      </c>
      <c r="M38" s="99">
        <f t="shared" si="10"/>
        <v>-888.42000000000007</v>
      </c>
      <c r="N38" s="98">
        <f t="shared" si="11"/>
        <v>-1561.23</v>
      </c>
      <c r="O38" s="68">
        <f t="shared" si="12"/>
        <v>0.7138818453089758</v>
      </c>
      <c r="P38" s="69">
        <f t="shared" si="13"/>
        <v>0.039833948339483394</v>
      </c>
      <c r="Q38" s="70">
        <f t="shared" si="14"/>
        <v>1.0302790133441164</v>
      </c>
      <c r="R38" s="71">
        <f t="shared" si="15"/>
        <v>0.74146029159270144</v>
      </c>
      <c r="S38" s="1"/>
      <c r="T38" s="1"/>
      <c r="U38" s="1"/>
      <c r="V38" s="1"/>
      <c r="W38" s="1"/>
      <c r="X38" s="1"/>
      <c r="Y38" s="1"/>
      <c r="Z38" s="1"/>
    </row>
    <row r="39" ht="17.25">
      <c r="A39" s="95"/>
      <c r="B39" s="149"/>
      <c r="C39" s="63" t="s">
        <v>90</v>
      </c>
      <c r="D39" s="97" t="s">
        <v>91</v>
      </c>
      <c r="E39" s="98">
        <v>1364.6700000000001</v>
      </c>
      <c r="F39" s="98">
        <v>0</v>
      </c>
      <c r="G39" s="98">
        <v>0</v>
      </c>
      <c r="H39" s="99">
        <v>0</v>
      </c>
      <c r="I39" s="98">
        <v>831.34000000000003</v>
      </c>
      <c r="J39" s="98">
        <v>302.99000000000001</v>
      </c>
      <c r="K39" s="98">
        <f t="shared" si="8"/>
        <v>-533.33000000000004</v>
      </c>
      <c r="L39" s="99">
        <f t="shared" si="9"/>
        <v>831.34000000000003</v>
      </c>
      <c r="M39" s="98">
        <f t="shared" si="10"/>
        <v>831.34000000000003</v>
      </c>
      <c r="N39" s="99">
        <f t="shared" si="11"/>
        <v>302.99000000000001</v>
      </c>
      <c r="O39" s="69">
        <f t="shared" si="12"/>
        <v>0.6091875691559131</v>
      </c>
      <c r="P39" s="68" t="str">
        <f t="shared" si="13"/>
        <v/>
      </c>
      <c r="Q39" s="69" t="str">
        <f t="shared" si="14"/>
        <v/>
      </c>
      <c r="R39" s="71" t="str">
        <f t="shared" si="15"/>
        <v/>
      </c>
      <c r="S39" s="1"/>
      <c r="T39" s="1"/>
      <c r="U39" s="1"/>
      <c r="V39" s="1"/>
      <c r="W39" s="1"/>
      <c r="X39" s="1"/>
      <c r="Y39" s="1"/>
      <c r="Z39" s="1"/>
    </row>
    <row r="40" ht="34.5">
      <c r="A40" s="95"/>
      <c r="B40" s="149"/>
      <c r="C40" s="3" t="s">
        <v>92</v>
      </c>
      <c r="D40" s="151" t="s">
        <v>93</v>
      </c>
      <c r="E40" s="98">
        <v>176727.28</v>
      </c>
      <c r="F40" s="98">
        <v>202788.70000000001</v>
      </c>
      <c r="G40" s="99">
        <v>145130</v>
      </c>
      <c r="H40" s="98">
        <v>19000</v>
      </c>
      <c r="I40" s="114">
        <v>126845.15000000001</v>
      </c>
      <c r="J40" s="98">
        <v>32187.310000000001</v>
      </c>
      <c r="K40" s="99">
        <f t="shared" si="8"/>
        <v>-49882.12999999999</v>
      </c>
      <c r="L40" s="98">
        <f t="shared" si="9"/>
        <v>-18284.849999999991</v>
      </c>
      <c r="M40" s="99">
        <f t="shared" si="10"/>
        <v>-75943.550000000003</v>
      </c>
      <c r="N40" s="98">
        <f t="shared" si="11"/>
        <v>13187.310000000001</v>
      </c>
      <c r="O40" s="68">
        <f t="shared" si="12"/>
        <v>0.71774516079238027</v>
      </c>
      <c r="P40" s="69">
        <f t="shared" si="13"/>
        <v>1.6940689473684212</v>
      </c>
      <c r="Q40" s="70">
        <f t="shared" si="14"/>
        <v>0.87401054227244546</v>
      </c>
      <c r="R40" s="71">
        <f t="shared" si="15"/>
        <v>0.62550403449501868</v>
      </c>
      <c r="S40" s="1"/>
      <c r="T40" s="1"/>
      <c r="U40" s="1"/>
      <c r="V40" s="1"/>
      <c r="W40" s="1"/>
      <c r="X40" s="1"/>
      <c r="Y40" s="1"/>
      <c r="Z40" s="1"/>
    </row>
    <row r="41" ht="34.5">
      <c r="A41" s="95"/>
      <c r="B41" s="149"/>
      <c r="C41" s="127" t="s">
        <v>94</v>
      </c>
      <c r="D41" s="128" t="s">
        <v>95</v>
      </c>
      <c r="E41" s="98">
        <v>5017.3199999999997</v>
      </c>
      <c r="F41" s="98">
        <v>0</v>
      </c>
      <c r="G41" s="98">
        <v>0</v>
      </c>
      <c r="H41" s="99">
        <v>0</v>
      </c>
      <c r="I41" s="98">
        <v>12263.459999999999</v>
      </c>
      <c r="J41" s="98">
        <v>0</v>
      </c>
      <c r="K41" s="98">
        <f t="shared" si="8"/>
        <v>7246.1399999999994</v>
      </c>
      <c r="L41" s="99">
        <f t="shared" si="9"/>
        <v>12263.459999999999</v>
      </c>
      <c r="M41" s="98">
        <f t="shared" si="10"/>
        <v>12263.459999999999</v>
      </c>
      <c r="N41" s="99">
        <f t="shared" si="11"/>
        <v>0</v>
      </c>
      <c r="O41" s="69">
        <f t="shared" si="12"/>
        <v>2.444225203893712</v>
      </c>
      <c r="P41" s="68" t="str">
        <f t="shared" si="13"/>
        <v/>
      </c>
      <c r="Q41" s="69" t="str">
        <f t="shared" si="14"/>
        <v/>
      </c>
      <c r="R41" s="71" t="str">
        <f t="shared" si="15"/>
        <v/>
      </c>
      <c r="S41" s="1"/>
      <c r="T41" s="1"/>
      <c r="U41" s="1"/>
      <c r="V41" s="1"/>
      <c r="W41" s="1"/>
      <c r="X41" s="1"/>
      <c r="Y41" s="1"/>
      <c r="Z41" s="1"/>
    </row>
    <row r="42" ht="34.5">
      <c r="A42" s="95"/>
      <c r="B42" s="149"/>
      <c r="C42" s="3" t="s">
        <v>96</v>
      </c>
      <c r="D42" s="151" t="s">
        <v>97</v>
      </c>
      <c r="E42" s="98">
        <v>109416.62</v>
      </c>
      <c r="F42" s="98">
        <v>96901.899999999994</v>
      </c>
      <c r="G42" s="99">
        <v>64900</v>
      </c>
      <c r="H42" s="98">
        <v>9700</v>
      </c>
      <c r="I42" s="114">
        <v>65183.32</v>
      </c>
      <c r="J42" s="98">
        <v>10789.610000000001</v>
      </c>
      <c r="K42" s="99">
        <f t="shared" si="8"/>
        <v>-44233.299999999996</v>
      </c>
      <c r="L42" s="98">
        <f t="shared" si="9"/>
        <v>283.31999999999971</v>
      </c>
      <c r="M42" s="99">
        <f t="shared" si="10"/>
        <v>-31718.579999999994</v>
      </c>
      <c r="N42" s="98">
        <f t="shared" si="11"/>
        <v>1089.6100000000006</v>
      </c>
      <c r="O42" s="68">
        <f t="shared" si="12"/>
        <v>0.59573509033636762</v>
      </c>
      <c r="P42" s="69">
        <f t="shared" si="13"/>
        <v>1.1123309278350515</v>
      </c>
      <c r="Q42" s="70">
        <f t="shared" si="14"/>
        <v>1.0043654853620956</v>
      </c>
      <c r="R42" s="71">
        <f t="shared" si="15"/>
        <v>0.67267329123577557</v>
      </c>
      <c r="S42" s="1"/>
      <c r="T42" s="1"/>
      <c r="U42" s="1"/>
      <c r="V42" s="1"/>
      <c r="W42" s="1"/>
      <c r="X42" s="1"/>
      <c r="Y42" s="1"/>
      <c r="Z42" s="1"/>
    </row>
    <row r="43" ht="44.25" customHeight="1">
      <c r="A43" s="95"/>
      <c r="B43" s="149"/>
      <c r="C43" s="127" t="s">
        <v>98</v>
      </c>
      <c r="D43" s="128" t="s">
        <v>99</v>
      </c>
      <c r="E43" s="98">
        <v>9009.7999999999993</v>
      </c>
      <c r="F43" s="98">
        <v>0</v>
      </c>
      <c r="G43" s="98">
        <v>0</v>
      </c>
      <c r="H43" s="99">
        <v>0</v>
      </c>
      <c r="I43" s="98">
        <v>4539.1700000000001</v>
      </c>
      <c r="J43" s="98">
        <v>0</v>
      </c>
      <c r="K43" s="98">
        <f t="shared" si="8"/>
        <v>-4470.6299999999992</v>
      </c>
      <c r="L43" s="99">
        <f t="shared" si="9"/>
        <v>4539.1700000000001</v>
      </c>
      <c r="M43" s="98">
        <f t="shared" si="10"/>
        <v>4539.1700000000001</v>
      </c>
      <c r="N43" s="99">
        <f t="shared" si="11"/>
        <v>0</v>
      </c>
      <c r="O43" s="69">
        <f t="shared" si="12"/>
        <v>0.50380363604075562</v>
      </c>
      <c r="P43" s="68" t="str">
        <f t="shared" si="13"/>
        <v/>
      </c>
      <c r="Q43" s="69" t="str">
        <f t="shared" si="14"/>
        <v/>
      </c>
      <c r="R43" s="71"/>
      <c r="S43" s="1"/>
      <c r="T43" s="1"/>
      <c r="U43" s="1"/>
      <c r="V43" s="1"/>
      <c r="W43" s="1"/>
      <c r="X43" s="1"/>
      <c r="Y43" s="1"/>
      <c r="Z43" s="1"/>
    </row>
    <row r="44" ht="17.25">
      <c r="A44" s="95"/>
      <c r="B44" s="149"/>
      <c r="C44" s="72" t="s">
        <v>54</v>
      </c>
      <c r="D44" s="150" t="s">
        <v>55</v>
      </c>
      <c r="E44" s="98">
        <v>11952.110000000001</v>
      </c>
      <c r="F44" s="126">
        <v>12978</v>
      </c>
      <c r="G44" s="99">
        <v>9906</v>
      </c>
      <c r="H44" s="98">
        <v>3302</v>
      </c>
      <c r="I44" s="114">
        <v>7042.8900000000003</v>
      </c>
      <c r="J44" s="98">
        <v>1307.4599999999998</v>
      </c>
      <c r="K44" s="98">
        <f t="shared" si="8"/>
        <v>-4909.2200000000003</v>
      </c>
      <c r="L44" s="98">
        <f t="shared" si="9"/>
        <v>-2863.1099999999997</v>
      </c>
      <c r="M44" s="99">
        <f t="shared" si="10"/>
        <v>-5935.1099999999997</v>
      </c>
      <c r="N44" s="98">
        <f t="shared" si="11"/>
        <v>-1994.5400000000002</v>
      </c>
      <c r="O44" s="68">
        <f t="shared" si="12"/>
        <v>0.58925913499792082</v>
      </c>
      <c r="P44" s="69">
        <f t="shared" si="13"/>
        <v>0.39596002422774068</v>
      </c>
      <c r="Q44" s="70">
        <f t="shared" si="14"/>
        <v>0.71097213809812243</v>
      </c>
      <c r="R44" s="71">
        <f t="shared" si="15"/>
        <v>0.54267914932963479</v>
      </c>
      <c r="S44" s="1"/>
      <c r="T44" s="1"/>
      <c r="U44" s="1"/>
      <c r="V44" s="1"/>
      <c r="W44" s="1"/>
      <c r="X44" s="1"/>
      <c r="Y44" s="1"/>
      <c r="Z44" s="1"/>
    </row>
    <row r="45" ht="34.5">
      <c r="A45" s="95"/>
      <c r="B45" s="149"/>
      <c r="C45" s="63" t="s">
        <v>100</v>
      </c>
      <c r="D45" s="97" t="s">
        <v>101</v>
      </c>
      <c r="E45" s="98">
        <v>50912.459999999999</v>
      </c>
      <c r="F45" s="99">
        <v>68465.100000000006</v>
      </c>
      <c r="G45" s="98">
        <v>48540</v>
      </c>
      <c r="H45" s="99">
        <v>5112</v>
      </c>
      <c r="I45" s="98">
        <v>52016.68</v>
      </c>
      <c r="J45" s="98">
        <v>5459.9299999999994</v>
      </c>
      <c r="K45" s="98">
        <f t="shared" si="8"/>
        <v>1104.2200000000012</v>
      </c>
      <c r="L45" s="99">
        <f t="shared" si="9"/>
        <v>3476.6800000000003</v>
      </c>
      <c r="M45" s="98">
        <f t="shared" si="10"/>
        <v>-16448.420000000006</v>
      </c>
      <c r="N45" s="99">
        <f t="shared" si="11"/>
        <v>347.92999999999938</v>
      </c>
      <c r="O45" s="69">
        <f t="shared" si="12"/>
        <v>1.0216886003936954</v>
      </c>
      <c r="P45" s="68">
        <f t="shared" si="13"/>
        <v>1.0680614241001565</v>
      </c>
      <c r="Q45" s="69">
        <f t="shared" si="14"/>
        <v>1.0716250515039143</v>
      </c>
      <c r="R45" s="71">
        <f t="shared" si="15"/>
        <v>0.75975467793079976</v>
      </c>
      <c r="S45" s="1"/>
      <c r="T45" s="1"/>
      <c r="U45" s="1"/>
      <c r="V45" s="1"/>
      <c r="W45" s="1"/>
      <c r="X45" s="1"/>
      <c r="Y45" s="1"/>
      <c r="Z45" s="1"/>
    </row>
    <row r="46" s="102" customFormat="1" ht="17.25">
      <c r="A46" s="103"/>
      <c r="B46" s="152"/>
      <c r="C46" s="105"/>
      <c r="D46" s="120" t="s">
        <v>56</v>
      </c>
      <c r="E46" s="153">
        <f>SUM(E34:E45)</f>
        <v>1104579.3300000001</v>
      </c>
      <c r="F46" s="153">
        <f>SUM(F34:F45)</f>
        <v>947303.40000000014</v>
      </c>
      <c r="G46" s="154">
        <f>SUM(G34:G45)</f>
        <v>684658.40000000002</v>
      </c>
      <c r="H46" s="153">
        <f>SUM(H34:H45)</f>
        <v>134092.70000000001</v>
      </c>
      <c r="I46" s="153">
        <f>SUM(I34:I45)</f>
        <v>770666.56000000006</v>
      </c>
      <c r="J46" s="153">
        <f>SUM(J34:J45)</f>
        <v>191497.91999999995</v>
      </c>
      <c r="K46" s="153">
        <f>SUM(K34:K45)</f>
        <v>-333912.7699999999</v>
      </c>
      <c r="L46" s="153">
        <f t="shared" si="9"/>
        <v>86008.160000000033</v>
      </c>
      <c r="M46" s="154">
        <f>SUM(M34:M45)</f>
        <v>-176636.84</v>
      </c>
      <c r="N46" s="153">
        <f>SUM(N34:N45)</f>
        <v>57405.219999999987</v>
      </c>
      <c r="O46" s="121">
        <f t="shared" si="12"/>
        <v>0.69770141362322979</v>
      </c>
      <c r="P46" s="109">
        <f t="shared" si="13"/>
        <v>1.4281010077356928</v>
      </c>
      <c r="Q46" s="122">
        <f t="shared" si="14"/>
        <v>1.1256220036152336</v>
      </c>
      <c r="R46" s="110">
        <f t="shared" si="15"/>
        <v>0.81353720465903523</v>
      </c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</row>
    <row r="47" s="102" customFormat="1" ht="17.25">
      <c r="A47" s="155"/>
      <c r="B47" s="156" t="s">
        <v>102</v>
      </c>
      <c r="C47" s="157" t="s">
        <v>103</v>
      </c>
      <c r="D47" s="158" t="s">
        <v>104</v>
      </c>
      <c r="E47" s="55">
        <v>0</v>
      </c>
      <c r="F47" s="55">
        <v>0</v>
      </c>
      <c r="G47" s="55">
        <v>0</v>
      </c>
      <c r="H47" s="55">
        <v>0</v>
      </c>
      <c r="I47" s="55">
        <v>4835.9099999999999</v>
      </c>
      <c r="J47" s="159">
        <v>1948.6400000000001</v>
      </c>
      <c r="K47" s="159">
        <f t="shared" ref="K47:K79" si="16">I47-E47</f>
        <v>4835.9099999999999</v>
      </c>
      <c r="L47" s="55">
        <f t="shared" si="9"/>
        <v>4835.9099999999999</v>
      </c>
      <c r="M47" s="55">
        <f t="shared" ref="M47:M79" si="17">I47-F47</f>
        <v>4835.9099999999999</v>
      </c>
      <c r="N47" s="55">
        <f t="shared" ref="N47:N79" si="18">J47-H47</f>
        <v>1948.6400000000001</v>
      </c>
      <c r="O47" s="58" t="str">
        <f t="shared" si="12"/>
        <v/>
      </c>
      <c r="P47" s="58" t="str">
        <f t="shared" si="13"/>
        <v/>
      </c>
      <c r="Q47" s="58" t="str">
        <f t="shared" si="14"/>
        <v/>
      </c>
      <c r="R47" s="58" t="str">
        <f t="shared" si="15"/>
        <v/>
      </c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</row>
    <row r="48" ht="17.25">
      <c r="A48" s="155" t="s">
        <v>105</v>
      </c>
      <c r="B48" s="160"/>
      <c r="C48" s="63" t="s">
        <v>106</v>
      </c>
      <c r="D48" s="150" t="s">
        <v>107</v>
      </c>
      <c r="E48" s="98">
        <v>410477.41999999998</v>
      </c>
      <c r="F48" s="126">
        <v>653882.09999999998</v>
      </c>
      <c r="G48" s="98">
        <v>464220.90000000002</v>
      </c>
      <c r="H48" s="98">
        <v>60131.300000000003</v>
      </c>
      <c r="I48" s="98">
        <v>448460.52000000002</v>
      </c>
      <c r="J48" s="98">
        <v>64035.639999999999</v>
      </c>
      <c r="K48" s="98">
        <f t="shared" si="16"/>
        <v>37983.100000000035</v>
      </c>
      <c r="L48" s="98">
        <f t="shared" si="9"/>
        <v>-15760.380000000005</v>
      </c>
      <c r="M48" s="98">
        <f t="shared" si="17"/>
        <v>-205421.57999999996</v>
      </c>
      <c r="N48" s="98">
        <f t="shared" si="18"/>
        <v>3904.3399999999965</v>
      </c>
      <c r="O48" s="69">
        <f t="shared" si="12"/>
        <v>1.0925339571662676</v>
      </c>
      <c r="P48" s="69">
        <f t="shared" si="13"/>
        <v>1.0649302443153565</v>
      </c>
      <c r="Q48" s="69">
        <f t="shared" si="14"/>
        <v>0.96604982670965478</v>
      </c>
      <c r="R48" s="69">
        <f t="shared" si="15"/>
        <v>0.68584309006164879</v>
      </c>
      <c r="S48" s="1"/>
      <c r="T48" s="1"/>
      <c r="U48" s="1"/>
      <c r="V48" s="1"/>
      <c r="W48" s="1"/>
      <c r="X48" s="1"/>
      <c r="Y48" s="1"/>
      <c r="Z48" s="1"/>
    </row>
    <row r="49" ht="17.25">
      <c r="A49" s="95"/>
      <c r="B49" s="160"/>
      <c r="C49" s="63" t="s">
        <v>108</v>
      </c>
      <c r="D49" s="150" t="s">
        <v>109</v>
      </c>
      <c r="E49" s="98">
        <v>293851.09999999998</v>
      </c>
      <c r="F49" s="126">
        <v>423200.79999999999</v>
      </c>
      <c r="G49" s="98">
        <v>316258</v>
      </c>
      <c r="H49" s="98">
        <v>34854.400000000001</v>
      </c>
      <c r="I49" s="98">
        <v>352544.87</v>
      </c>
      <c r="J49" s="98">
        <v>42989.910000000003</v>
      </c>
      <c r="K49" s="98">
        <f t="shared" si="16"/>
        <v>58693.770000000019</v>
      </c>
      <c r="L49" s="98">
        <f t="shared" si="9"/>
        <v>36286.869999999995</v>
      </c>
      <c r="M49" s="98">
        <f t="shared" si="17"/>
        <v>-70655.929999999993</v>
      </c>
      <c r="N49" s="98">
        <f t="shared" si="18"/>
        <v>8135.510000000002</v>
      </c>
      <c r="O49" s="69">
        <f t="shared" si="12"/>
        <v>1.1997398342221623</v>
      </c>
      <c r="P49" s="69">
        <f t="shared" si="13"/>
        <v>1.2334141457032686</v>
      </c>
      <c r="Q49" s="69">
        <f t="shared" si="14"/>
        <v>1.114738188441083</v>
      </c>
      <c r="R49" s="69">
        <f t="shared" si="15"/>
        <v>0.83304395927417907</v>
      </c>
      <c r="S49" s="1"/>
      <c r="T49" s="1"/>
      <c r="U49" s="1"/>
      <c r="V49" s="1"/>
      <c r="W49" s="1"/>
      <c r="X49" s="1"/>
      <c r="Y49" s="1"/>
      <c r="Z49" s="1"/>
    </row>
    <row r="50" ht="34.5">
      <c r="A50" s="95"/>
      <c r="B50" s="160"/>
      <c r="C50" s="63" t="s">
        <v>110</v>
      </c>
      <c r="D50" s="150" t="s">
        <v>111</v>
      </c>
      <c r="E50" s="98">
        <v>3007916.1099999999</v>
      </c>
      <c r="F50" s="126">
        <v>4515290.5999999996</v>
      </c>
      <c r="G50" s="98">
        <v>3297279.5</v>
      </c>
      <c r="H50" s="98">
        <v>401587.59999999998</v>
      </c>
      <c r="I50" s="98">
        <v>3091314.0899999999</v>
      </c>
      <c r="J50" s="98">
        <v>354755.04999999999</v>
      </c>
      <c r="K50" s="98">
        <f t="shared" si="16"/>
        <v>83397.979999999981</v>
      </c>
      <c r="L50" s="98">
        <f t="shared" si="9"/>
        <v>-205965.41000000015</v>
      </c>
      <c r="M50" s="98">
        <f t="shared" si="17"/>
        <v>-1423976.5099999998</v>
      </c>
      <c r="N50" s="100">
        <f t="shared" si="18"/>
        <v>-46832.549999999988</v>
      </c>
      <c r="O50" s="69">
        <f t="shared" si="12"/>
        <v>1.0277261655412324</v>
      </c>
      <c r="P50" s="69">
        <f t="shared" si="13"/>
        <v>0.88338148389043891</v>
      </c>
      <c r="Q50" s="69">
        <f t="shared" si="14"/>
        <v>0.93753474341498799</v>
      </c>
      <c r="R50" s="69">
        <f t="shared" si="15"/>
        <v>0.68463236674069217</v>
      </c>
      <c r="S50" s="1"/>
      <c r="T50" s="1"/>
      <c r="U50" s="1"/>
      <c r="V50" s="1"/>
      <c r="W50" s="1"/>
      <c r="X50" s="1"/>
      <c r="Y50" s="1"/>
      <c r="Z50" s="1"/>
    </row>
    <row r="51" ht="34.5">
      <c r="A51" s="95"/>
      <c r="B51" s="160"/>
      <c r="C51" s="63" t="s">
        <v>112</v>
      </c>
      <c r="D51" s="161" t="s">
        <v>113</v>
      </c>
      <c r="E51" s="159">
        <v>602.13</v>
      </c>
      <c r="F51" s="162">
        <v>4371.8000000000002</v>
      </c>
      <c r="G51" s="159">
        <v>2975</v>
      </c>
      <c r="H51" s="99">
        <v>467.5</v>
      </c>
      <c r="I51" s="159">
        <v>1949.04</v>
      </c>
      <c r="J51" s="159">
        <v>196.77000000000001</v>
      </c>
      <c r="K51" s="99">
        <f t="shared" si="16"/>
        <v>1346.9099999999999</v>
      </c>
      <c r="L51" s="159">
        <f t="shared" si="9"/>
        <v>-1025.96</v>
      </c>
      <c r="M51" s="99">
        <f t="shared" si="17"/>
        <v>-2422.7600000000002</v>
      </c>
      <c r="N51" s="159">
        <f t="shared" si="18"/>
        <v>-270.73000000000002</v>
      </c>
      <c r="O51" s="68">
        <f t="shared" si="12"/>
        <v>3.2369089731453342</v>
      </c>
      <c r="P51" s="163">
        <f t="shared" si="13"/>
        <v>0.42089839572192517</v>
      </c>
      <c r="Q51" s="70">
        <f t="shared" si="14"/>
        <v>0.65513949579831932</v>
      </c>
      <c r="R51" s="163">
        <f t="shared" si="15"/>
        <v>0.44582094331854155</v>
      </c>
      <c r="S51" s="1"/>
      <c r="T51" s="1"/>
      <c r="U51" s="1"/>
      <c r="V51" s="1"/>
      <c r="W51" s="1"/>
      <c r="X51" s="1"/>
      <c r="Y51" s="1"/>
      <c r="Z51" s="1"/>
    </row>
    <row r="52" s="102" customFormat="1" ht="17.25">
      <c r="A52" s="103"/>
      <c r="B52" s="164"/>
      <c r="C52" s="105"/>
      <c r="D52" s="106" t="s">
        <v>56</v>
      </c>
      <c r="E52" s="107">
        <f>SUM(E47:E51)</f>
        <v>3712846.7599999998</v>
      </c>
      <c r="F52" s="107">
        <f>SUM(F47:F51)</f>
        <v>5596745.2999999998</v>
      </c>
      <c r="G52" s="107">
        <f>SUM(G47:G51)</f>
        <v>4080733.3999999999</v>
      </c>
      <c r="H52" s="107">
        <f>SUM(H47:H51)</f>
        <v>497040.79999999999</v>
      </c>
      <c r="I52" s="107">
        <f>SUM(I47:I51)</f>
        <v>3899104.4299999997</v>
      </c>
      <c r="J52" s="107">
        <f>SUM(J47:J51)</f>
        <v>463926.01000000001</v>
      </c>
      <c r="K52" s="107">
        <f t="shared" si="16"/>
        <v>186257.66999999993</v>
      </c>
      <c r="L52" s="108">
        <f t="shared" si="9"/>
        <v>-181628.9700000002</v>
      </c>
      <c r="M52" s="107">
        <f t="shared" si="17"/>
        <v>-1697640.8700000001</v>
      </c>
      <c r="N52" s="108">
        <f t="shared" si="18"/>
        <v>-33114.789999999979</v>
      </c>
      <c r="O52" s="109">
        <f t="shared" si="12"/>
        <v>1.0501657305134779</v>
      </c>
      <c r="P52" s="121">
        <f t="shared" si="13"/>
        <v>0.93337611318829361</v>
      </c>
      <c r="Q52" s="109">
        <f t="shared" si="14"/>
        <v>0.95549109628185946</v>
      </c>
      <c r="R52" s="109">
        <f t="shared" si="15"/>
        <v>0.69667355239481776</v>
      </c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</row>
    <row r="53" ht="17.25">
      <c r="A53" s="111">
        <v>991</v>
      </c>
      <c r="B53" s="90" t="s">
        <v>114</v>
      </c>
      <c r="C53" s="147" t="s">
        <v>67</v>
      </c>
      <c r="D53" s="113" t="s">
        <v>115</v>
      </c>
      <c r="E53" s="55">
        <v>48055.730000000003</v>
      </c>
      <c r="F53" s="148">
        <v>66470.800000000003</v>
      </c>
      <c r="G53" s="56">
        <v>48700</v>
      </c>
      <c r="H53" s="55">
        <v>5600</v>
      </c>
      <c r="I53" s="93">
        <v>50733.709999999999</v>
      </c>
      <c r="J53" s="94">
        <v>5518.2799999999997</v>
      </c>
      <c r="K53" s="55">
        <f t="shared" si="16"/>
        <v>2677.9799999999959</v>
      </c>
      <c r="L53" s="55">
        <f t="shared" si="9"/>
        <v>2033.7099999999991</v>
      </c>
      <c r="M53" s="56">
        <f t="shared" si="17"/>
        <v>-15737.090000000004</v>
      </c>
      <c r="N53" s="55">
        <f t="shared" si="18"/>
        <v>-81.720000000000255</v>
      </c>
      <c r="O53" s="59">
        <f t="shared" si="12"/>
        <v>1.055726549154492</v>
      </c>
      <c r="P53" s="58">
        <f t="shared" si="13"/>
        <v>0.98540714285714281</v>
      </c>
      <c r="Q53" s="115">
        <f t="shared" si="14"/>
        <v>1.0417599589322382</v>
      </c>
      <c r="R53" s="60">
        <f t="shared" si="15"/>
        <v>0.763248072837998</v>
      </c>
      <c r="S53" s="1"/>
      <c r="T53" s="1"/>
      <c r="U53" s="1"/>
      <c r="V53" s="1"/>
      <c r="W53" s="1"/>
      <c r="X53" s="1"/>
      <c r="Y53" s="1"/>
      <c r="Z53" s="1"/>
    </row>
    <row r="54" ht="17.25">
      <c r="A54" s="116"/>
      <c r="B54" s="96"/>
      <c r="C54" s="63" t="s">
        <v>116</v>
      </c>
      <c r="D54" s="97" t="s">
        <v>117</v>
      </c>
      <c r="E54" s="98">
        <v>6762.29</v>
      </c>
      <c r="F54" s="98">
        <v>0</v>
      </c>
      <c r="G54" s="98">
        <v>0</v>
      </c>
      <c r="H54" s="99">
        <v>0</v>
      </c>
      <c r="I54" s="98">
        <v>3888.4099999999999</v>
      </c>
      <c r="J54" s="98">
        <v>965.07000000000005</v>
      </c>
      <c r="K54" s="99">
        <f t="shared" si="16"/>
        <v>-2873.8800000000001</v>
      </c>
      <c r="L54" s="98">
        <f t="shared" si="9"/>
        <v>3888.4099999999999</v>
      </c>
      <c r="M54" s="98">
        <f t="shared" si="17"/>
        <v>3888.4099999999999</v>
      </c>
      <c r="N54" s="99">
        <f t="shared" si="18"/>
        <v>965.07000000000005</v>
      </c>
      <c r="O54" s="69">
        <f t="shared" si="12"/>
        <v>0.57501378970733286</v>
      </c>
      <c r="P54" s="68" t="str">
        <f t="shared" si="13"/>
        <v/>
      </c>
      <c r="Q54" s="69" t="str">
        <f t="shared" si="14"/>
        <v/>
      </c>
      <c r="R54" s="71" t="str">
        <f t="shared" si="15"/>
        <v/>
      </c>
      <c r="S54" s="1"/>
      <c r="T54" s="1"/>
      <c r="U54" s="1"/>
      <c r="V54" s="1"/>
      <c r="W54" s="1"/>
      <c r="X54" s="1"/>
      <c r="Y54" s="1"/>
      <c r="Z54" s="1"/>
    </row>
    <row r="55" s="102" customFormat="1" ht="17.25">
      <c r="A55" s="165"/>
      <c r="B55" s="104"/>
      <c r="C55" s="119"/>
      <c r="D55" s="120" t="s">
        <v>56</v>
      </c>
      <c r="E55" s="107">
        <f>SUM(E53:E54)</f>
        <v>54818.020000000004</v>
      </c>
      <c r="F55" s="107">
        <f>SUM(F53:F54)</f>
        <v>66470.800000000003</v>
      </c>
      <c r="G55" s="108">
        <f>SUM(G53:G54)</f>
        <v>48700</v>
      </c>
      <c r="H55" s="107">
        <f>SUM(H53:H54)</f>
        <v>5600</v>
      </c>
      <c r="I55" s="107">
        <f>SUM(I53:I54)</f>
        <v>54622.119999999995</v>
      </c>
      <c r="J55" s="107">
        <f>SUM(J53:J54)</f>
        <v>6483.3499999999995</v>
      </c>
      <c r="K55" s="107">
        <f t="shared" si="16"/>
        <v>-195.90000000000873</v>
      </c>
      <c r="L55" s="108">
        <f t="shared" si="9"/>
        <v>5922.1199999999953</v>
      </c>
      <c r="M55" s="107">
        <f t="shared" si="17"/>
        <v>-11848.680000000008</v>
      </c>
      <c r="N55" s="107">
        <f t="shared" si="18"/>
        <v>883.34999999999945</v>
      </c>
      <c r="O55" s="121">
        <f t="shared" si="12"/>
        <v>0.99642635761014342</v>
      </c>
      <c r="P55" s="109">
        <f t="shared" si="13"/>
        <v>1.1577410714285714</v>
      </c>
      <c r="Q55" s="122">
        <f t="shared" si="14"/>
        <v>1.1216041067761806</v>
      </c>
      <c r="R55" s="110">
        <f t="shared" si="15"/>
        <v>0.82174609001245646</v>
      </c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</row>
    <row r="56" ht="17.25">
      <c r="A56" s="155" t="s">
        <v>118</v>
      </c>
      <c r="B56" s="90" t="s">
        <v>119</v>
      </c>
      <c r="C56" s="123" t="s">
        <v>120</v>
      </c>
      <c r="D56" s="124" t="s">
        <v>121</v>
      </c>
      <c r="E56" s="55">
        <v>22729.400000000001</v>
      </c>
      <c r="F56" s="148">
        <v>51086</v>
      </c>
      <c r="G56" s="55">
        <v>39755</v>
      </c>
      <c r="H56" s="56">
        <v>157.80000000000001</v>
      </c>
      <c r="I56" s="55">
        <v>49155.310000000005</v>
      </c>
      <c r="J56" s="55">
        <v>-349.31</v>
      </c>
      <c r="K56" s="55">
        <f t="shared" si="16"/>
        <v>26425.910000000003</v>
      </c>
      <c r="L56" s="55">
        <f t="shared" si="9"/>
        <v>9400.3100000000049</v>
      </c>
      <c r="M56" s="56">
        <f t="shared" si="17"/>
        <v>-1930.6899999999951</v>
      </c>
      <c r="N56" s="55">
        <f t="shared" si="18"/>
        <v>-507.11000000000001</v>
      </c>
      <c r="O56" s="166">
        <f t="shared" si="12"/>
        <v>2.1626312177180216</v>
      </c>
      <c r="P56" s="167">
        <f t="shared" si="13"/>
        <v>-2.2136248415716095</v>
      </c>
      <c r="Q56" s="166">
        <f t="shared" si="14"/>
        <v>1.2364560432649983</v>
      </c>
      <c r="R56" s="60">
        <f t="shared" si="15"/>
        <v>0.96220706260032107</v>
      </c>
      <c r="S56" s="1"/>
      <c r="T56" s="1"/>
      <c r="U56" s="1"/>
      <c r="V56" s="1"/>
      <c r="W56" s="1"/>
      <c r="X56" s="1"/>
      <c r="Y56" s="1"/>
      <c r="Z56" s="1"/>
    </row>
    <row r="57" ht="17.25">
      <c r="A57" s="95"/>
      <c r="B57" s="96"/>
      <c r="C57" s="72" t="s">
        <v>122</v>
      </c>
      <c r="D57" s="150" t="s">
        <v>123</v>
      </c>
      <c r="E57" s="98">
        <v>44150.410000000003</v>
      </c>
      <c r="F57" s="126">
        <v>50550.300000000003</v>
      </c>
      <c r="G57" s="99">
        <v>19700</v>
      </c>
      <c r="H57" s="98">
        <v>4200</v>
      </c>
      <c r="I57" s="98">
        <v>83928.779999999999</v>
      </c>
      <c r="J57" s="98">
        <v>11091.92</v>
      </c>
      <c r="K57" s="98">
        <f t="shared" si="16"/>
        <v>39778.369999999995</v>
      </c>
      <c r="L57" s="98">
        <f t="shared" si="9"/>
        <v>64228.779999999999</v>
      </c>
      <c r="M57" s="98">
        <f t="shared" si="17"/>
        <v>33378.479999999996</v>
      </c>
      <c r="N57" s="99">
        <f t="shared" si="18"/>
        <v>6891.9200000000001</v>
      </c>
      <c r="O57" s="168">
        <f t="shared" si="12"/>
        <v>1.9009739660401792</v>
      </c>
      <c r="P57" s="168">
        <f t="shared" si="13"/>
        <v>2.6409333333333334</v>
      </c>
      <c r="Q57" s="169">
        <f t="shared" si="14"/>
        <v>4.2603441624365486</v>
      </c>
      <c r="R57" s="71">
        <f t="shared" si="15"/>
        <v>1.6603023127459182</v>
      </c>
      <c r="S57" s="1"/>
      <c r="T57" s="1"/>
      <c r="U57" s="1"/>
      <c r="V57" s="1"/>
      <c r="W57" s="1"/>
      <c r="X57" s="1"/>
      <c r="Y57" s="1"/>
      <c r="Z57" s="1"/>
    </row>
    <row r="58" s="102" customFormat="1" ht="17.25">
      <c r="A58" s="103"/>
      <c r="B58" s="104"/>
      <c r="C58" s="105"/>
      <c r="D58" s="106" t="s">
        <v>56</v>
      </c>
      <c r="E58" s="107">
        <f>SUM(E56:E57)</f>
        <v>66879.809999999998</v>
      </c>
      <c r="F58" s="107">
        <f>SUM(F56:F57)</f>
        <v>101636.3</v>
      </c>
      <c r="G58" s="107">
        <f>SUM(G56:G57)</f>
        <v>59455</v>
      </c>
      <c r="H58" s="107">
        <f>SUM(H56:H57)</f>
        <v>4357.8000000000002</v>
      </c>
      <c r="I58" s="107">
        <f>SUM(I56:I57)</f>
        <v>133084.09</v>
      </c>
      <c r="J58" s="108">
        <f>SUM(J56:J57)</f>
        <v>10742.610000000001</v>
      </c>
      <c r="K58" s="107">
        <f t="shared" si="16"/>
        <v>66204.279999999999</v>
      </c>
      <c r="L58" s="108">
        <f t="shared" si="9"/>
        <v>73629.089999999997</v>
      </c>
      <c r="M58" s="107">
        <f t="shared" si="17"/>
        <v>31447.789999999994</v>
      </c>
      <c r="N58" s="107">
        <f t="shared" si="18"/>
        <v>6384.8100000000004</v>
      </c>
      <c r="O58" s="121">
        <f t="shared" si="12"/>
        <v>1.989899343314522</v>
      </c>
      <c r="P58" s="109">
        <f t="shared" si="13"/>
        <v>2.4651452567809446</v>
      </c>
      <c r="Q58" s="109">
        <f t="shared" si="14"/>
        <v>2.2384003027499788</v>
      </c>
      <c r="R58" s="110">
        <f t="shared" si="15"/>
        <v>1.3094149432830593</v>
      </c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</row>
    <row r="59" ht="17.25">
      <c r="A59" s="170"/>
      <c r="B59" s="146" t="s">
        <v>124</v>
      </c>
      <c r="C59" s="53" t="s">
        <v>125</v>
      </c>
      <c r="D59" s="158" t="s">
        <v>126</v>
      </c>
      <c r="E59" s="55">
        <v>346.07999999999998</v>
      </c>
      <c r="F59" s="55">
        <v>30.699999999999999</v>
      </c>
      <c r="G59" s="56">
        <v>30.699999999999999</v>
      </c>
      <c r="H59" s="55">
        <v>0</v>
      </c>
      <c r="I59" s="114">
        <v>3004.48</v>
      </c>
      <c r="J59" s="55">
        <v>263.85000000000002</v>
      </c>
      <c r="K59" s="55">
        <f t="shared" si="16"/>
        <v>2658.4000000000001</v>
      </c>
      <c r="L59" s="55">
        <f t="shared" si="9"/>
        <v>2973.7800000000002</v>
      </c>
      <c r="M59" s="56">
        <f t="shared" si="17"/>
        <v>2973.7800000000002</v>
      </c>
      <c r="N59" s="55">
        <f t="shared" si="18"/>
        <v>263.85000000000002</v>
      </c>
      <c r="O59" s="58">
        <f t="shared" si="12"/>
        <v>8.6814609338881183</v>
      </c>
      <c r="P59" s="59" t="str">
        <f t="shared" si="13"/>
        <v/>
      </c>
      <c r="Q59" s="58">
        <f t="shared" si="14"/>
        <v>97.865798045602602</v>
      </c>
      <c r="R59" s="60">
        <f t="shared" si="15"/>
        <v>97.865798045602602</v>
      </c>
      <c r="S59" s="1"/>
      <c r="T59" s="1"/>
      <c r="U59" s="1"/>
      <c r="V59" s="1"/>
      <c r="W59" s="1"/>
      <c r="X59" s="1"/>
      <c r="Y59" s="1"/>
      <c r="Z59" s="1"/>
    </row>
    <row r="60" ht="17.25">
      <c r="A60" s="116"/>
      <c r="B60" s="149"/>
      <c r="C60" s="63" t="s">
        <v>88</v>
      </c>
      <c r="D60" s="97" t="s">
        <v>127</v>
      </c>
      <c r="E60" s="100">
        <v>683.54999999999995</v>
      </c>
      <c r="F60" s="100">
        <v>26</v>
      </c>
      <c r="G60" s="100">
        <v>26</v>
      </c>
      <c r="H60" s="100">
        <v>0</v>
      </c>
      <c r="I60" s="100">
        <v>1742.21</v>
      </c>
      <c r="J60" s="100">
        <v>49.829999999999998</v>
      </c>
      <c r="K60" s="98">
        <f t="shared" si="16"/>
        <v>1058.6600000000001</v>
      </c>
      <c r="L60" s="98">
        <f t="shared" si="9"/>
        <v>1716.21</v>
      </c>
      <c r="M60" s="98">
        <f t="shared" si="17"/>
        <v>1716.21</v>
      </c>
      <c r="N60" s="99">
        <f t="shared" si="18"/>
        <v>49.829999999999998</v>
      </c>
      <c r="O60" s="69">
        <f t="shared" si="12"/>
        <v>2.5487674639748374</v>
      </c>
      <c r="P60" s="69" t="str">
        <f t="shared" si="13"/>
        <v/>
      </c>
      <c r="Q60" s="70">
        <f t="shared" si="14"/>
        <v>67.008076923076928</v>
      </c>
      <c r="R60" s="171">
        <f t="shared" si="15"/>
        <v>67.008076923076928</v>
      </c>
      <c r="S60" s="1"/>
      <c r="T60" s="1"/>
      <c r="U60" s="1"/>
      <c r="V60" s="1"/>
      <c r="W60" s="1"/>
      <c r="X60" s="1"/>
      <c r="Y60" s="1"/>
      <c r="Z60" s="1"/>
    </row>
    <row r="61" ht="17.25">
      <c r="A61" s="116"/>
      <c r="B61" s="149"/>
      <c r="C61" s="72" t="s">
        <v>52</v>
      </c>
      <c r="D61" s="101" t="s">
        <v>53</v>
      </c>
      <c r="E61" s="98">
        <v>352.19999999999999</v>
      </c>
      <c r="F61" s="98">
        <v>371</v>
      </c>
      <c r="G61" s="98">
        <v>371</v>
      </c>
      <c r="H61" s="98">
        <v>0</v>
      </c>
      <c r="I61" s="98">
        <v>0</v>
      </c>
      <c r="J61" s="98">
        <v>0</v>
      </c>
      <c r="K61" s="98">
        <f t="shared" si="16"/>
        <v>-352.19999999999999</v>
      </c>
      <c r="L61" s="98">
        <f t="shared" si="9"/>
        <v>-371</v>
      </c>
      <c r="M61" s="99">
        <f t="shared" si="17"/>
        <v>-371</v>
      </c>
      <c r="N61" s="98">
        <f t="shared" si="18"/>
        <v>0</v>
      </c>
      <c r="O61" s="68">
        <f t="shared" si="12"/>
        <v>0</v>
      </c>
      <c r="P61" s="69" t="str">
        <f t="shared" si="13"/>
        <v/>
      </c>
      <c r="Q61" s="69">
        <f t="shared" si="14"/>
        <v>0</v>
      </c>
      <c r="R61" s="71">
        <f t="shared" si="15"/>
        <v>0</v>
      </c>
      <c r="S61" s="1"/>
      <c r="T61" s="1"/>
      <c r="U61" s="1"/>
      <c r="V61" s="1"/>
      <c r="W61" s="1"/>
      <c r="X61" s="1"/>
      <c r="Y61" s="1"/>
      <c r="Z61" s="1"/>
    </row>
    <row r="62" ht="34.5">
      <c r="A62" s="116"/>
      <c r="B62" s="149"/>
      <c r="C62" s="63" t="s">
        <v>128</v>
      </c>
      <c r="D62" s="97" t="s">
        <v>129</v>
      </c>
      <c r="E62" s="98">
        <v>77498.300000000003</v>
      </c>
      <c r="F62" s="98">
        <v>55221.100000001301</v>
      </c>
      <c r="G62" s="98">
        <v>45165.199999999997</v>
      </c>
      <c r="H62" s="98">
        <v>2993.6999999999998</v>
      </c>
      <c r="I62" s="98">
        <v>61814.809999999998</v>
      </c>
      <c r="J62" s="98">
        <v>5147.8100000000004</v>
      </c>
      <c r="K62" s="98">
        <f t="shared" si="16"/>
        <v>-15683.490000000005</v>
      </c>
      <c r="L62" s="98">
        <f t="shared" si="9"/>
        <v>16649.610000000001</v>
      </c>
      <c r="M62" s="98">
        <f t="shared" si="17"/>
        <v>6593.7099999986967</v>
      </c>
      <c r="N62" s="99">
        <f t="shared" si="18"/>
        <v>2154.1100000000006</v>
      </c>
      <c r="O62" s="69">
        <f t="shared" si="12"/>
        <v>0.79762794796789083</v>
      </c>
      <c r="P62" s="68">
        <f t="shared" si="13"/>
        <v>1.7195477168720983</v>
      </c>
      <c r="Q62" s="69">
        <f t="shared" si="14"/>
        <v>1.3686380221940786</v>
      </c>
      <c r="R62" s="71">
        <f t="shared" si="15"/>
        <v>1.1194056257481024</v>
      </c>
      <c r="S62" s="1"/>
      <c r="T62" s="1"/>
      <c r="U62" s="1"/>
      <c r="V62" s="1"/>
      <c r="W62" s="1"/>
      <c r="X62" s="1"/>
      <c r="Y62" s="1"/>
      <c r="Z62" s="1"/>
    </row>
    <row r="63" ht="17.25">
      <c r="A63" s="116"/>
      <c r="B63" s="149"/>
      <c r="C63" s="72" t="s">
        <v>54</v>
      </c>
      <c r="D63" s="101" t="s">
        <v>55</v>
      </c>
      <c r="E63" s="98">
        <v>105420.94</v>
      </c>
      <c r="F63" s="98">
        <v>213281.60000000001</v>
      </c>
      <c r="G63" s="98">
        <v>130459.8</v>
      </c>
      <c r="H63" s="98">
        <v>29633.200000000001</v>
      </c>
      <c r="I63" s="98">
        <v>146854.54999999999</v>
      </c>
      <c r="J63" s="98">
        <v>20136.68</v>
      </c>
      <c r="K63" s="98">
        <f t="shared" si="16"/>
        <v>41433.609999999986</v>
      </c>
      <c r="L63" s="98">
        <f t="shared" si="9"/>
        <v>16394.749999999985</v>
      </c>
      <c r="M63" s="99">
        <f t="shared" si="17"/>
        <v>-66427.050000000017</v>
      </c>
      <c r="N63" s="98">
        <f t="shared" si="18"/>
        <v>-9496.5200000000004</v>
      </c>
      <c r="O63" s="68">
        <f t="shared" si="12"/>
        <v>1.3930301702868517</v>
      </c>
      <c r="P63" s="69">
        <f t="shared" si="13"/>
        <v>0.67953106650648598</v>
      </c>
      <c r="Q63" s="70">
        <f t="shared" si="14"/>
        <v>1.1256689800229649</v>
      </c>
      <c r="R63" s="71">
        <f t="shared" si="15"/>
        <v>0.68854767593641453</v>
      </c>
      <c r="S63" s="1"/>
      <c r="T63" s="1"/>
      <c r="U63" s="1"/>
      <c r="V63" s="1"/>
      <c r="W63" s="1"/>
      <c r="X63" s="1"/>
      <c r="Y63" s="1"/>
      <c r="Z63" s="1"/>
    </row>
    <row r="64" ht="17.25">
      <c r="A64" s="116"/>
      <c r="B64" s="149"/>
      <c r="C64" s="63" t="s">
        <v>130</v>
      </c>
      <c r="D64" s="97" t="s">
        <v>131</v>
      </c>
      <c r="E64" s="98">
        <v>-257.11000000000001</v>
      </c>
      <c r="F64" s="98">
        <v>0</v>
      </c>
      <c r="G64" s="98">
        <v>0</v>
      </c>
      <c r="H64" s="99">
        <v>0</v>
      </c>
      <c r="I64" s="98">
        <v>1851.1699999999998</v>
      </c>
      <c r="J64" s="98">
        <v>1449.0899999999999</v>
      </c>
      <c r="K64" s="98">
        <f t="shared" si="16"/>
        <v>2108.2799999999997</v>
      </c>
      <c r="L64" s="99">
        <f t="shared" si="9"/>
        <v>1851.1699999999998</v>
      </c>
      <c r="M64" s="98">
        <f t="shared" si="17"/>
        <v>1851.1699999999998</v>
      </c>
      <c r="N64" s="99">
        <f t="shared" si="18"/>
        <v>1449.0899999999999</v>
      </c>
      <c r="O64" s="69">
        <f t="shared" si="12"/>
        <v>-7.1999144335109477</v>
      </c>
      <c r="P64" s="68" t="str">
        <f t="shared" si="13"/>
        <v/>
      </c>
      <c r="Q64" s="69" t="str">
        <f t="shared" si="14"/>
        <v/>
      </c>
      <c r="R64" s="71" t="str">
        <f t="shared" si="15"/>
        <v/>
      </c>
      <c r="S64" s="1"/>
      <c r="T64" s="1"/>
      <c r="U64" s="1"/>
      <c r="V64" s="1"/>
      <c r="W64" s="1"/>
      <c r="X64" s="1"/>
      <c r="Y64" s="1"/>
      <c r="Z64" s="1"/>
    </row>
    <row r="65" ht="17.25">
      <c r="A65" s="116"/>
      <c r="B65" s="149"/>
      <c r="C65" s="72" t="s">
        <v>132</v>
      </c>
      <c r="D65" s="101" t="s">
        <v>133</v>
      </c>
      <c r="E65" s="98">
        <v>4964.25</v>
      </c>
      <c r="F65" s="98">
        <v>38614.970000000001</v>
      </c>
      <c r="G65" s="98">
        <v>38614.970000000001</v>
      </c>
      <c r="H65" s="98">
        <v>0</v>
      </c>
      <c r="I65" s="98">
        <v>40547.269999999997</v>
      </c>
      <c r="J65" s="98">
        <v>102.37</v>
      </c>
      <c r="K65" s="99">
        <f t="shared" si="16"/>
        <v>35583.019999999997</v>
      </c>
      <c r="L65" s="98">
        <f t="shared" si="9"/>
        <v>1932.2999999999956</v>
      </c>
      <c r="M65" s="99">
        <f t="shared" si="17"/>
        <v>1932.2999999999956</v>
      </c>
      <c r="N65" s="98">
        <f t="shared" si="18"/>
        <v>102.37</v>
      </c>
      <c r="O65" s="68">
        <f t="shared" si="12"/>
        <v>8.1678541572241521</v>
      </c>
      <c r="P65" s="69" t="str">
        <f t="shared" si="13"/>
        <v/>
      </c>
      <c r="Q65" s="70">
        <f t="shared" si="14"/>
        <v>1.0500401787182534</v>
      </c>
      <c r="R65" s="71">
        <f t="shared" si="15"/>
        <v>1.0500401787182534</v>
      </c>
      <c r="S65" s="1"/>
      <c r="T65" s="1"/>
      <c r="U65" s="1"/>
      <c r="V65" s="1"/>
      <c r="W65" s="1"/>
      <c r="X65" s="1"/>
      <c r="Y65" s="1"/>
      <c r="Z65" s="1"/>
    </row>
    <row r="66" ht="22.5">
      <c r="A66" s="116"/>
      <c r="B66" s="149"/>
      <c r="C66" s="63" t="s">
        <v>134</v>
      </c>
      <c r="D66" s="97" t="s">
        <v>135</v>
      </c>
      <c r="E66" s="98">
        <v>573.40999999999997</v>
      </c>
      <c r="F66" s="98">
        <v>0</v>
      </c>
      <c r="G66" s="98">
        <v>0</v>
      </c>
      <c r="H66" s="99">
        <v>0</v>
      </c>
      <c r="I66" s="98">
        <v>5852.1199999999999</v>
      </c>
      <c r="J66" s="98">
        <v>0</v>
      </c>
      <c r="K66" s="98">
        <f t="shared" si="16"/>
        <v>5278.71</v>
      </c>
      <c r="L66" s="99">
        <f t="shared" si="9"/>
        <v>5852.1199999999999</v>
      </c>
      <c r="M66" s="98">
        <f t="shared" si="17"/>
        <v>5852.1199999999999</v>
      </c>
      <c r="N66" s="99">
        <f t="shared" si="18"/>
        <v>0</v>
      </c>
      <c r="O66" s="69">
        <f t="shared" si="12"/>
        <v>10.205821314591654</v>
      </c>
      <c r="P66" s="68" t="str">
        <f t="shared" si="13"/>
        <v/>
      </c>
      <c r="Q66" s="69" t="str">
        <f t="shared" si="14"/>
        <v/>
      </c>
      <c r="R66" s="71" t="str">
        <f t="shared" si="15"/>
        <v/>
      </c>
      <c r="S66" s="1"/>
      <c r="T66" s="1"/>
      <c r="U66" s="1"/>
      <c r="V66" s="1"/>
      <c r="W66" s="1"/>
      <c r="X66" s="1"/>
      <c r="Y66" s="1"/>
      <c r="Z66" s="1"/>
    </row>
    <row r="67" s="102" customFormat="1">
      <c r="A67" s="165"/>
      <c r="B67" s="172"/>
      <c r="C67" s="119"/>
      <c r="D67" s="120" t="s">
        <v>56</v>
      </c>
      <c r="E67" s="107">
        <f>SUM(E59:E66)</f>
        <v>189581.62000000002</v>
      </c>
      <c r="F67" s="107">
        <f>SUM(F59:F66)</f>
        <v>307545.37000000128</v>
      </c>
      <c r="G67" s="108">
        <f>SUM(G59:G66)</f>
        <v>214667.67000000001</v>
      </c>
      <c r="H67" s="107">
        <f>SUM(H59:H66)</f>
        <v>32626.900000000001</v>
      </c>
      <c r="I67" s="107">
        <f>SUM(I59:I66)</f>
        <v>261666.60999999999</v>
      </c>
      <c r="J67" s="107">
        <f>SUM(J59:J66)</f>
        <v>27149.630000000001</v>
      </c>
      <c r="K67" s="108">
        <f t="shared" si="16"/>
        <v>72084.989999999962</v>
      </c>
      <c r="L67" s="107">
        <f t="shared" si="9"/>
        <v>46998.939999999973</v>
      </c>
      <c r="M67" s="108">
        <f t="shared" si="17"/>
        <v>-45878.76000000129</v>
      </c>
      <c r="N67" s="107">
        <f t="shared" si="18"/>
        <v>-5477.2700000000004</v>
      </c>
      <c r="O67" s="121">
        <f t="shared" si="12"/>
        <v>1.3802319549753819</v>
      </c>
      <c r="P67" s="109">
        <f t="shared" si="13"/>
        <v>0.83212410618232191</v>
      </c>
      <c r="Q67" s="122">
        <f t="shared" si="14"/>
        <v>1.2189381381928632</v>
      </c>
      <c r="R67" s="110">
        <f t="shared" si="15"/>
        <v>0.85082279079668444</v>
      </c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</row>
    <row r="68" s="41" customFormat="1" ht="20.25" customHeight="1">
      <c r="A68" s="173"/>
      <c r="B68" s="174" t="s">
        <v>136</v>
      </c>
      <c r="C68" s="175"/>
      <c r="D68" s="176"/>
      <c r="E68" s="177">
        <f>E5+E17</f>
        <v>20961424.972388059</v>
      </c>
      <c r="F68" s="178">
        <f>F5+F17</f>
        <v>35893709.970000006</v>
      </c>
      <c r="G68" s="177">
        <f>G5+G17</f>
        <v>23627983.969999999</v>
      </c>
      <c r="H68" s="178">
        <f>H5+H17</f>
        <v>2707364.7000000002</v>
      </c>
      <c r="I68" s="178">
        <f>I5+I17</f>
        <v>23060070.879999999</v>
      </c>
      <c r="J68" s="178">
        <f>J5+J17</f>
        <v>2681865.02</v>
      </c>
      <c r="K68" s="177">
        <f t="shared" si="16"/>
        <v>2098645.9076119401</v>
      </c>
      <c r="L68" s="178">
        <f t="shared" si="9"/>
        <v>-567913.08999999985</v>
      </c>
      <c r="M68" s="177">
        <f t="shared" si="17"/>
        <v>-12833639.090000007</v>
      </c>
      <c r="N68" s="178">
        <f t="shared" si="18"/>
        <v>-25499.680000000168</v>
      </c>
      <c r="O68" s="179">
        <f t="shared" si="12"/>
        <v>1.1001194293983558</v>
      </c>
      <c r="P68" s="180">
        <f t="shared" si="13"/>
        <v>0.99058136497088844</v>
      </c>
      <c r="Q68" s="179">
        <f t="shared" si="14"/>
        <v>0.97596438652061601</v>
      </c>
      <c r="R68" s="179">
        <f t="shared" si="15"/>
        <v>0.64245437151171125</v>
      </c>
      <c r="S68" s="41"/>
      <c r="T68" s="41"/>
      <c r="U68" s="41"/>
      <c r="V68" s="41"/>
      <c r="W68" s="41"/>
      <c r="X68" s="41"/>
      <c r="Y68" s="41"/>
      <c r="Z68" s="41"/>
    </row>
    <row r="69" s="41" customFormat="1" ht="18.75" customHeight="1">
      <c r="A69" s="181"/>
      <c r="B69" s="182" t="s">
        <v>137</v>
      </c>
      <c r="C69" s="183"/>
      <c r="D69" s="184"/>
      <c r="E69" s="185">
        <f>SUM(E70:E78)</f>
        <v>18146050.039999999</v>
      </c>
      <c r="F69" s="185">
        <f>SUM(F70:F78)</f>
        <v>27938827.940000001</v>
      </c>
      <c r="G69" s="186">
        <f>SUM(G70:G78)</f>
        <v>17993039.909999996</v>
      </c>
      <c r="H69" s="185">
        <f>SUM(H70:H78)</f>
        <v>1898669.04</v>
      </c>
      <c r="I69" s="185">
        <f>SUM(I70:I78)</f>
        <v>17992118.579999998</v>
      </c>
      <c r="J69" s="185">
        <f>SUM(J70:J78)</f>
        <v>1995919.0500000003</v>
      </c>
      <c r="K69" s="186">
        <f t="shared" si="16"/>
        <v>-153931.46000000089</v>
      </c>
      <c r="L69" s="185">
        <f t="shared" si="9"/>
        <v>-921.32999999821186</v>
      </c>
      <c r="M69" s="186">
        <f t="shared" si="17"/>
        <v>-9946709.3600000031</v>
      </c>
      <c r="N69" s="185">
        <f t="shared" si="18"/>
        <v>97250.010000000242</v>
      </c>
      <c r="O69" s="48">
        <f t="shared" si="12"/>
        <v>0.99151708169763209</v>
      </c>
      <c r="P69" s="187">
        <f t="shared" si="13"/>
        <v>1.0512200957361164</v>
      </c>
      <c r="Q69" s="50">
        <f t="shared" si="14"/>
        <v>0.99994879520055491</v>
      </c>
      <c r="R69" s="187">
        <f t="shared" si="15"/>
        <v>0.64398258290000399</v>
      </c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</row>
    <row r="70" ht="22.5">
      <c r="A70" s="188"/>
      <c r="B70" s="189"/>
      <c r="C70" s="63" t="s">
        <v>138</v>
      </c>
      <c r="D70" s="190" t="s">
        <v>139</v>
      </c>
      <c r="E70" s="98">
        <v>289250.79999999999</v>
      </c>
      <c r="F70" s="98">
        <v>449533.20000000001</v>
      </c>
      <c r="G70" s="98">
        <v>374431.40000000002</v>
      </c>
      <c r="H70" s="99">
        <v>0</v>
      </c>
      <c r="I70" s="191">
        <v>418867.5</v>
      </c>
      <c r="J70" s="191">
        <v>0</v>
      </c>
      <c r="K70" s="98">
        <f t="shared" si="16"/>
        <v>129616.70000000001</v>
      </c>
      <c r="L70" s="99">
        <f t="shared" si="9"/>
        <v>44436.099999999977</v>
      </c>
      <c r="M70" s="98">
        <f t="shared" si="17"/>
        <v>-30665.700000000012</v>
      </c>
      <c r="N70" s="99">
        <f t="shared" si="18"/>
        <v>0</v>
      </c>
      <c r="O70" s="69">
        <f t="shared" si="12"/>
        <v>1.4481118116181528</v>
      </c>
      <c r="P70" s="68" t="str">
        <f t="shared" si="13"/>
        <v/>
      </c>
      <c r="Q70" s="69">
        <f t="shared" si="14"/>
        <v>1.1186762114502149</v>
      </c>
      <c r="R70" s="69">
        <f t="shared" si="15"/>
        <v>0.93178323647730577</v>
      </c>
      <c r="S70" s="1"/>
      <c r="T70" s="1"/>
      <c r="U70" s="1"/>
      <c r="V70" s="1"/>
      <c r="W70" s="1"/>
      <c r="X70" s="1"/>
      <c r="Y70" s="1"/>
      <c r="Z70" s="1"/>
    </row>
    <row r="71" ht="18" customHeight="1">
      <c r="A71" s="192"/>
      <c r="B71" s="193"/>
      <c r="C71" s="72" t="s">
        <v>140</v>
      </c>
      <c r="D71" s="194" t="s">
        <v>141</v>
      </c>
      <c r="E71" s="98">
        <v>4024532.5099999998</v>
      </c>
      <c r="F71" s="98">
        <v>7766469.2400000002</v>
      </c>
      <c r="G71" s="99">
        <v>3314516.8999999999</v>
      </c>
      <c r="H71" s="98">
        <v>722870.90000000002</v>
      </c>
      <c r="I71" s="99">
        <v>3314516.8999999999</v>
      </c>
      <c r="J71" s="191">
        <v>815486.30000000005</v>
      </c>
      <c r="K71" s="99">
        <f t="shared" si="16"/>
        <v>-710015.60999999987</v>
      </c>
      <c r="L71" s="98">
        <f t="shared" si="9"/>
        <v>0</v>
      </c>
      <c r="M71" s="99">
        <f t="shared" si="17"/>
        <v>-4451952.3399999999</v>
      </c>
      <c r="N71" s="98">
        <f t="shared" si="18"/>
        <v>92615.400000000023</v>
      </c>
      <c r="O71" s="68">
        <f t="shared" si="12"/>
        <v>0.82357811541196868</v>
      </c>
      <c r="P71" s="69">
        <f t="shared" si="13"/>
        <v>1.1281216327839452</v>
      </c>
      <c r="Q71" s="70">
        <f t="shared" si="14"/>
        <v>1</v>
      </c>
      <c r="R71" s="69">
        <f t="shared" si="15"/>
        <v>0.42677268106967997</v>
      </c>
      <c r="S71" s="1"/>
      <c r="T71" s="1"/>
      <c r="U71" s="1"/>
      <c r="V71" s="1"/>
      <c r="W71" s="1"/>
      <c r="X71" s="1"/>
      <c r="Y71" s="1"/>
      <c r="Z71" s="1"/>
    </row>
    <row r="72" ht="16.5" customHeight="1">
      <c r="A72" s="192"/>
      <c r="B72" s="193"/>
      <c r="C72" s="63" t="s">
        <v>142</v>
      </c>
      <c r="D72" s="190" t="s">
        <v>143</v>
      </c>
      <c r="E72" s="98">
        <v>10102357.1</v>
      </c>
      <c r="F72" s="98">
        <v>16467904.300000001</v>
      </c>
      <c r="G72" s="98">
        <v>11732689.01</v>
      </c>
      <c r="H72" s="195">
        <v>990984</v>
      </c>
      <c r="I72" s="191">
        <v>11732689.01</v>
      </c>
      <c r="J72" s="191">
        <v>990993.38</v>
      </c>
      <c r="K72" s="98">
        <f t="shared" si="16"/>
        <v>1630331.9100000001</v>
      </c>
      <c r="L72" s="99">
        <f t="shared" si="9"/>
        <v>0</v>
      </c>
      <c r="M72" s="98">
        <f t="shared" si="17"/>
        <v>-4735215.290000001</v>
      </c>
      <c r="N72" s="99">
        <f t="shared" si="18"/>
        <v>9.3800000000046566</v>
      </c>
      <c r="O72" s="69">
        <f t="shared" si="12"/>
        <v>1.1613813384205158</v>
      </c>
      <c r="P72" s="68">
        <f t="shared" si="13"/>
        <v>1.0000094653395009</v>
      </c>
      <c r="Q72" s="69">
        <f t="shared" si="14"/>
        <v>1</v>
      </c>
      <c r="R72" s="69">
        <f t="shared" si="15"/>
        <v>0.71245793005974656</v>
      </c>
      <c r="S72" s="1"/>
      <c r="T72" s="1"/>
      <c r="U72" s="1"/>
      <c r="V72" s="1"/>
      <c r="W72" s="1"/>
      <c r="X72" s="1"/>
      <c r="Y72" s="1"/>
      <c r="Z72" s="1"/>
    </row>
    <row r="73" ht="22.5">
      <c r="A73" s="192"/>
      <c r="B73" s="193"/>
      <c r="C73" s="72" t="s">
        <v>144</v>
      </c>
      <c r="D73" s="196" t="s">
        <v>145</v>
      </c>
      <c r="E73" s="98">
        <v>2733220.6099999999</v>
      </c>
      <c r="F73" s="98">
        <v>3203440.2999999998</v>
      </c>
      <c r="G73" s="98">
        <v>2519921.7000000002</v>
      </c>
      <c r="H73" s="98">
        <v>184814.14000000001</v>
      </c>
      <c r="I73" s="191">
        <v>2519921.6600000001</v>
      </c>
      <c r="J73" s="191">
        <v>190745.62</v>
      </c>
      <c r="K73" s="99">
        <f t="shared" si="16"/>
        <v>-213298.94999999972</v>
      </c>
      <c r="L73" s="98">
        <f t="shared" si="9"/>
        <v>-0.040000000037252903</v>
      </c>
      <c r="M73" s="99">
        <f t="shared" si="17"/>
        <v>-683518.63999999966</v>
      </c>
      <c r="N73" s="98">
        <f t="shared" si="18"/>
        <v>5931.4799999999814</v>
      </c>
      <c r="O73" s="68">
        <f t="shared" si="12"/>
        <v>0.92196058041579021</v>
      </c>
      <c r="P73" s="69">
        <f t="shared" si="13"/>
        <v>1.0320942975467136</v>
      </c>
      <c r="Q73" s="70">
        <f t="shared" si="14"/>
        <v>0.99999998412649094</v>
      </c>
      <c r="R73" s="69">
        <f t="shared" si="15"/>
        <v>0.78662981794915932</v>
      </c>
      <c r="S73" s="1"/>
      <c r="T73" s="1"/>
      <c r="U73" s="1"/>
      <c r="V73" s="1"/>
      <c r="W73" s="1"/>
      <c r="X73" s="1"/>
      <c r="Y73" s="1"/>
      <c r="Z73" s="1"/>
    </row>
    <row r="74" ht="33">
      <c r="A74" s="192"/>
      <c r="B74" s="193"/>
      <c r="C74" s="63" t="s">
        <v>146</v>
      </c>
      <c r="D74" s="197" t="s">
        <v>147</v>
      </c>
      <c r="E74" s="98">
        <v>450.31999999999999</v>
      </c>
      <c r="F74" s="98">
        <v>0</v>
      </c>
      <c r="G74" s="98">
        <v>0</v>
      </c>
      <c r="H74" s="99">
        <v>0</v>
      </c>
      <c r="I74" s="191">
        <v>7534.4099999999999</v>
      </c>
      <c r="J74" s="191">
        <v>0</v>
      </c>
      <c r="K74" s="98">
        <f t="shared" si="16"/>
        <v>7084.0900000000001</v>
      </c>
      <c r="L74" s="99">
        <f t="shared" ref="L74:L79" si="19">I74-G74</f>
        <v>7534.4099999999999</v>
      </c>
      <c r="M74" s="98">
        <f t="shared" si="17"/>
        <v>7534.4099999999999</v>
      </c>
      <c r="N74" s="99">
        <f t="shared" si="18"/>
        <v>0</v>
      </c>
      <c r="O74" s="198">
        <f t="shared" ref="O74:O79" si="20">IFERROR(I74/E74,"")</f>
        <v>16.731235565819862</v>
      </c>
      <c r="P74" s="68" t="str">
        <f t="shared" ref="P74:P79" si="21">IFERROR(J74/H74,"")</f>
        <v/>
      </c>
      <c r="Q74" s="69" t="str">
        <f t="shared" ref="Q74:Q79" si="22">IFERROR(I74/G74,"")</f>
        <v/>
      </c>
      <c r="R74" s="69" t="str">
        <f t="shared" ref="R74:R79" si="23">IFERROR(I74/F74,"")</f>
        <v/>
      </c>
      <c r="S74" s="1"/>
      <c r="T74" s="1"/>
      <c r="U74" s="1"/>
      <c r="V74" s="1"/>
      <c r="W74" s="1"/>
      <c r="X74" s="1"/>
      <c r="Y74" s="1"/>
      <c r="Z74" s="1"/>
    </row>
    <row r="75" ht="19.5" customHeight="1">
      <c r="A75" s="192"/>
      <c r="B75" s="193"/>
      <c r="C75" s="72" t="s">
        <v>148</v>
      </c>
      <c r="D75" s="196" t="s">
        <v>149</v>
      </c>
      <c r="E75" s="98">
        <v>1035220.7</v>
      </c>
      <c r="F75" s="98">
        <v>44836.290000000001</v>
      </c>
      <c r="G75" s="98">
        <v>44836.290000000001</v>
      </c>
      <c r="H75" s="98">
        <v>0</v>
      </c>
      <c r="I75" s="191">
        <v>44836.290000000001</v>
      </c>
      <c r="J75" s="191">
        <v>0</v>
      </c>
      <c r="K75" s="99">
        <f t="shared" si="16"/>
        <v>-990384.40999999992</v>
      </c>
      <c r="L75" s="98">
        <f t="shared" si="19"/>
        <v>0</v>
      </c>
      <c r="M75" s="99">
        <f t="shared" si="17"/>
        <v>0</v>
      </c>
      <c r="N75" s="98">
        <f t="shared" si="18"/>
        <v>0</v>
      </c>
      <c r="O75" s="68">
        <f t="shared" si="20"/>
        <v>0.043310851492826603</v>
      </c>
      <c r="P75" s="69" t="str">
        <f t="shared" si="21"/>
        <v/>
      </c>
      <c r="Q75" s="70">
        <f t="shared" si="22"/>
        <v>1</v>
      </c>
      <c r="R75" s="69">
        <f t="shared" si="23"/>
        <v>1</v>
      </c>
      <c r="S75" s="1"/>
      <c r="T75" s="1"/>
      <c r="U75" s="1"/>
      <c r="V75" s="1"/>
      <c r="W75" s="1"/>
      <c r="X75" s="1"/>
      <c r="Y75" s="1"/>
      <c r="Z75" s="1"/>
    </row>
    <row r="76" ht="30" customHeight="1">
      <c r="A76" s="199"/>
      <c r="B76" s="193"/>
      <c r="C76" s="63" t="s">
        <v>150</v>
      </c>
      <c r="D76" s="200" t="s">
        <v>151</v>
      </c>
      <c r="E76" s="65">
        <v>0</v>
      </c>
      <c r="F76" s="65">
        <v>0</v>
      </c>
      <c r="G76" s="65">
        <v>0</v>
      </c>
      <c r="H76" s="66">
        <v>0</v>
      </c>
      <c r="I76" s="201">
        <v>0</v>
      </c>
      <c r="J76" s="201">
        <v>0</v>
      </c>
      <c r="K76" s="65">
        <f t="shared" si="16"/>
        <v>0</v>
      </c>
      <c r="L76" s="66">
        <f t="shared" si="19"/>
        <v>0</v>
      </c>
      <c r="M76" s="65">
        <f t="shared" si="17"/>
        <v>0</v>
      </c>
      <c r="N76" s="66">
        <f t="shared" si="18"/>
        <v>0</v>
      </c>
      <c r="O76" s="202" t="str">
        <f t="shared" si="20"/>
        <v/>
      </c>
      <c r="P76" s="68" t="str">
        <f t="shared" si="21"/>
        <v/>
      </c>
      <c r="Q76" s="69" t="str">
        <f t="shared" si="22"/>
        <v/>
      </c>
      <c r="R76" s="69" t="str">
        <f t="shared" si="23"/>
        <v/>
      </c>
      <c r="S76" s="1"/>
      <c r="T76" s="1"/>
      <c r="U76" s="1"/>
      <c r="V76" s="1"/>
      <c r="W76" s="1"/>
      <c r="X76" s="1"/>
      <c r="Y76" s="1"/>
      <c r="Z76" s="1"/>
    </row>
    <row r="77" ht="33">
      <c r="A77" s="192"/>
      <c r="B77" s="193"/>
      <c r="C77" s="203" t="s">
        <v>152</v>
      </c>
      <c r="D77" s="204" t="s">
        <v>153</v>
      </c>
      <c r="E77" s="98">
        <v>92461.559999999998</v>
      </c>
      <c r="F77" s="98">
        <v>6644.6099999999997</v>
      </c>
      <c r="G77" s="98">
        <v>6644.6099999999997</v>
      </c>
      <c r="H77" s="98">
        <v>0</v>
      </c>
      <c r="I77" s="191">
        <v>27624.610000000001</v>
      </c>
      <c r="J77" s="191">
        <v>-24.140000000000001</v>
      </c>
      <c r="K77" s="99">
        <f t="shared" si="16"/>
        <v>-64836.949999999997</v>
      </c>
      <c r="L77" s="98">
        <f t="shared" si="19"/>
        <v>20980</v>
      </c>
      <c r="M77" s="99">
        <f t="shared" si="17"/>
        <v>20980</v>
      </c>
      <c r="N77" s="98">
        <f t="shared" si="18"/>
        <v>-24.140000000000001</v>
      </c>
      <c r="O77" s="68">
        <f t="shared" si="20"/>
        <v>0.29876859096904707</v>
      </c>
      <c r="P77" s="69" t="str">
        <f t="shared" si="21"/>
        <v/>
      </c>
      <c r="Q77" s="70">
        <f t="shared" si="22"/>
        <v>4.1574464114522902</v>
      </c>
      <c r="R77" s="69">
        <f t="shared" si="23"/>
        <v>4.1574464114522902</v>
      </c>
      <c r="S77" s="1"/>
      <c r="T77" s="1"/>
      <c r="U77" s="1"/>
      <c r="V77" s="1"/>
      <c r="W77" s="1"/>
      <c r="X77" s="1"/>
      <c r="Y77" s="1"/>
      <c r="Z77" s="1"/>
    </row>
    <row r="78" ht="18.75" customHeight="1">
      <c r="A78" s="192"/>
      <c r="B78" s="189"/>
      <c r="C78" s="205" t="s">
        <v>154</v>
      </c>
      <c r="D78" s="206" t="s">
        <v>155</v>
      </c>
      <c r="E78" s="98">
        <v>-131443.56</v>
      </c>
      <c r="F78" s="98">
        <v>0</v>
      </c>
      <c r="G78" s="98">
        <v>0</v>
      </c>
      <c r="H78" s="99">
        <v>0</v>
      </c>
      <c r="I78" s="191">
        <v>-73871.800000000003</v>
      </c>
      <c r="J78" s="191">
        <v>-1282.1099999999999</v>
      </c>
      <c r="K78" s="207">
        <f t="shared" si="16"/>
        <v>57571.759999999995</v>
      </c>
      <c r="L78" s="99">
        <f t="shared" si="19"/>
        <v>-73871.800000000003</v>
      </c>
      <c r="M78" s="207">
        <f t="shared" si="17"/>
        <v>-73871.800000000003</v>
      </c>
      <c r="N78" s="99">
        <f t="shared" si="18"/>
        <v>-1282.1099999999999</v>
      </c>
      <c r="O78" s="208">
        <f t="shared" si="20"/>
        <v>0.56200395059293895</v>
      </c>
      <c r="P78" s="68" t="str">
        <f t="shared" si="21"/>
        <v/>
      </c>
      <c r="Q78" s="208" t="str">
        <f t="shared" si="22"/>
        <v/>
      </c>
      <c r="R78" s="208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s="41" customFormat="1" ht="21.75" customHeight="1">
      <c r="A79" s="209"/>
      <c r="B79" s="174" t="s">
        <v>156</v>
      </c>
      <c r="C79" s="175"/>
      <c r="D79" s="176"/>
      <c r="E79" s="177">
        <f>E68+E69</f>
        <v>39107475.012388058</v>
      </c>
      <c r="F79" s="177">
        <f>F68+F69</f>
        <v>63832537.910000011</v>
      </c>
      <c r="G79" s="177">
        <f>G68+G69</f>
        <v>41621023.879999995</v>
      </c>
      <c r="H79" s="177">
        <f>H68+H69</f>
        <v>4606033.7400000002</v>
      </c>
      <c r="I79" s="177">
        <f>I68+I69</f>
        <v>41052189.459999993</v>
      </c>
      <c r="J79" s="177">
        <f>J68+J69</f>
        <v>4677784.0700000003</v>
      </c>
      <c r="K79" s="177">
        <f t="shared" si="16"/>
        <v>1944714.4476119354</v>
      </c>
      <c r="L79" s="177">
        <f t="shared" si="19"/>
        <v>-568834.42000000179</v>
      </c>
      <c r="M79" s="177">
        <f t="shared" si="17"/>
        <v>-22780348.450000018</v>
      </c>
      <c r="N79" s="177">
        <f t="shared" si="18"/>
        <v>71750.330000000075</v>
      </c>
      <c r="O79" s="179">
        <f t="shared" si="20"/>
        <v>1.0497274356627706</v>
      </c>
      <c r="P79" s="179">
        <f t="shared" si="21"/>
        <v>1.0155774651359806</v>
      </c>
      <c r="Q79" s="179">
        <f t="shared" si="22"/>
        <v>0.98633300272381474</v>
      </c>
      <c r="R79" s="187">
        <f t="shared" si="23"/>
        <v>0.64312325350248611</v>
      </c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</row>
    <row r="80">
      <c r="A80" s="210" t="s">
        <v>157</v>
      </c>
      <c r="B80" s="211" t="s">
        <v>158</v>
      </c>
      <c r="C80" s="3"/>
      <c r="D80" s="212"/>
      <c r="E80" s="213"/>
      <c r="F80" s="213"/>
      <c r="G80" s="213"/>
      <c r="H80" s="213"/>
      <c r="I80" s="214"/>
      <c r="J80" s="214"/>
      <c r="K80" s="214"/>
      <c r="L80" s="214"/>
      <c r="M80" s="213"/>
      <c r="N80" s="213"/>
      <c r="O80" s="213"/>
      <c r="S80" s="1"/>
      <c r="T80" s="1"/>
      <c r="U80" s="1"/>
      <c r="V80" s="1"/>
      <c r="W80" s="1"/>
      <c r="X80" s="1"/>
      <c r="Y80" s="1"/>
      <c r="Z80" s="1"/>
    </row>
    <row r="81" ht="12.75">
      <c r="E81" s="4"/>
      <c r="I81" s="5"/>
      <c r="J81" s="5"/>
      <c r="S81" s="1"/>
      <c r="T81" s="1"/>
      <c r="U81" s="1"/>
      <c r="V81" s="1"/>
      <c r="W81" s="1"/>
      <c r="X81" s="1"/>
      <c r="Y81" s="1"/>
      <c r="Z81" s="1"/>
    </row>
    <row r="82" ht="12.75">
      <c r="S82" s="1"/>
      <c r="T82" s="1"/>
      <c r="U82" s="1"/>
      <c r="V82" s="1"/>
      <c r="W82" s="1"/>
      <c r="X82" s="1"/>
      <c r="Y82" s="1"/>
      <c r="Z82" s="1"/>
    </row>
    <row r="83" ht="12.75">
      <c r="S83" s="1"/>
      <c r="T83" s="1"/>
      <c r="U83" s="1"/>
      <c r="V83" s="1"/>
      <c r="W83" s="1"/>
      <c r="X83" s="1"/>
      <c r="Y83" s="1"/>
      <c r="Z83" s="1"/>
    </row>
    <row r="84" ht="12.75">
      <c r="S84" s="1"/>
      <c r="T84" s="1"/>
      <c r="U84" s="1"/>
      <c r="V84" s="1"/>
      <c r="W84" s="1"/>
      <c r="X84" s="1"/>
      <c r="Y84" s="1"/>
      <c r="Z84" s="1"/>
    </row>
    <row r="85" ht="12.75">
      <c r="J85" s="5"/>
      <c r="S85" s="1"/>
      <c r="T85" s="1"/>
      <c r="U85" s="1"/>
      <c r="V85" s="1"/>
      <c r="W85" s="1"/>
      <c r="X85" s="1"/>
      <c r="Y85" s="1"/>
      <c r="Z85" s="1"/>
    </row>
    <row r="86" ht="12.75">
      <c r="J86" s="5"/>
      <c r="S86" s="1"/>
      <c r="T86" s="1"/>
      <c r="U86" s="1"/>
      <c r="V86" s="1"/>
      <c r="W86" s="1"/>
      <c r="X86" s="1"/>
      <c r="Y86" s="1"/>
      <c r="Z86" s="1"/>
    </row>
    <row r="87" ht="12.75">
      <c r="S87" s="1"/>
      <c r="T87" s="1"/>
      <c r="U87" s="1"/>
      <c r="V87" s="1"/>
      <c r="W87" s="1"/>
      <c r="X87" s="1"/>
      <c r="Y87" s="1"/>
      <c r="Z87" s="1"/>
    </row>
    <row r="88" ht="12.75">
      <c r="S88" s="1"/>
      <c r="T88" s="1"/>
      <c r="U88" s="1"/>
      <c r="V88" s="1"/>
      <c r="W88" s="1"/>
      <c r="X88" s="1"/>
      <c r="Y88" s="1"/>
      <c r="Z88" s="1"/>
    </row>
    <row r="89" ht="12.75">
      <c r="S89" s="1"/>
      <c r="T89" s="1"/>
      <c r="U89" s="1"/>
      <c r="V89" s="1"/>
      <c r="W89" s="1"/>
      <c r="X89" s="1"/>
      <c r="Y89" s="1"/>
      <c r="Z89" s="1"/>
    </row>
  </sheetData>
  <autoFilter ref="A4:R80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4"/>
    <mergeCell ref="B22:B24"/>
    <mergeCell ref="A25:A33"/>
    <mergeCell ref="B25:B33"/>
    <mergeCell ref="A34:A46"/>
    <mergeCell ref="B34:B46"/>
    <mergeCell ref="B47:B52"/>
    <mergeCell ref="A48:A52"/>
    <mergeCell ref="A53:A55"/>
    <mergeCell ref="B53:B55"/>
    <mergeCell ref="A56:A58"/>
    <mergeCell ref="B56:B58"/>
    <mergeCell ref="A59:A67"/>
    <mergeCell ref="B59:B67"/>
    <mergeCell ref="B68:D68"/>
    <mergeCell ref="B69:D69"/>
    <mergeCell ref="A70:A78"/>
    <mergeCell ref="B70:B78"/>
    <mergeCell ref="B79:D79"/>
  </mergeCells>
  <printOptions headings="0" gridLines="0"/>
  <pageMargins left="0.16929133858267714" right="0" top="0.51181102362204722" bottom="0.48818897637795278" header="0.19685039370078738" footer="0.15748031496062992"/>
  <pageSetup paperSize="9" scale="51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186</cp:revision>
  <dcterms:created xsi:type="dcterms:W3CDTF">2015-02-26T11:08:47Z</dcterms:created>
  <dcterms:modified xsi:type="dcterms:W3CDTF">2025-10-08T10:08:20Z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