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13.10.2025 (реестры)" sheetId="1" state="visible" r:id="rId1"/>
  </sheets>
  <definedNames>
    <definedName name="_xlnm._FilterDatabase" localSheetId="0" hidden="1">'на 13.10.2025 (реестры)'!$A$4:$R$84</definedName>
    <definedName name="_xlnm.Print_Area" localSheetId="0" hidden="0">'на 13.10.2025 (реестры)'!$A$1:$R$84</definedName>
    <definedName name="Print_Titles" localSheetId="0" hidden="0">'на 13.10.2025 (реестры)'!$3:$4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13.10.2025 (реестры)'!$A$4:$R$84</definedName>
  </definedNames>
  <calcPr/>
</workbook>
</file>

<file path=xl/sharedStrings.xml><?xml version="1.0" encoding="utf-8"?>
<sst xmlns="http://schemas.openxmlformats.org/spreadsheetml/2006/main" count="163" uniqueCount="163">
  <si>
    <t xml:space="preserve">Оперативный анализ  поступления доходов бюджета города Перми в 2025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</si>
  <si>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</si>
  <si>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</si>
  <si>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</si>
  <si>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</si>
  <si>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</si>
  <si>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10.10.2024 (в соп. усл. 2025г)</t>
  </si>
  <si>
    <t xml:space="preserve">ПЛАН на 2025 год </t>
  </si>
  <si>
    <t xml:space="preserve">ФАКТ 2025 года</t>
  </si>
  <si>
    <t>ОТКЛОНЕНИЕ</t>
  </si>
  <si>
    <t xml:space="preserve">%,  факт 2025г./ факт 2024г.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</si>
  <si>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</si>
  <si>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</si>
  <si>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</si>
  <si>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2025 год </t>
  </si>
  <si>
    <t xml:space="preserve">январь - октябрь</t>
  </si>
  <si>
    <t>октябрь</t>
  </si>
  <si>
    <t xml:space="preserve">с нач. года на 13.10.2025 (по 10.10.2025 вкл.) </t>
  </si>
  <si>
    <t xml:space="preserve">факта 2025 года от факта 2024 года</t>
  </si>
  <si>
    <t xml:space="preserve">факта отч. пер. от плана отч. пер.</t>
  </si>
  <si>
    <t xml:space="preserve">факта 2025г.                от плана 2025г.</t>
  </si>
  <si>
    <t xml:space="preserve">факта за октябрь от плана октября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</si>
  <si>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</si>
  <si>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</si>
  <si>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</si>
  <si>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</si>
  <si>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</si>
  <si>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</si>
  <si>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</si>
  <si>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</si>
  <si>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</si>
  <si>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</si>
  <si>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</si>
  <si>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</si>
  <si>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</si>
  <si>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</si>
  <si>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</si>
  <si>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</si>
  <si>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</si>
  <si>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</si>
  <si>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</si>
  <si>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</si>
  <si>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</si>
  <si>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</si>
  <si>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</si>
  <si>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</si>
  <si>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</si>
  <si>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</si>
  <si>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</si>
  <si>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</si>
  <si>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</si>
  <si>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</si>
  <si>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</si>
  <si>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</si>
  <si>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116 00000 00 0000 140</t>
  </si>
  <si>
    <t xml:space="preserve">Штрафы, санкции, возмещение ущерба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</si>
  <si>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</si>
  <si>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</si>
  <si>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</si>
  <si>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</si>
  <si>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</si>
  <si>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1 13 01000 00 0000 000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</si>
  <si>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</si>
  <si>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</si>
  <si>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</si>
  <si>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</si>
  <si>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</si>
  <si>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</si>
  <si>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</si>
  <si>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</si>
  <si>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</si>
  <si>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</si>
  <si>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</si>
  <si>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</si>
  <si>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</si>
  <si>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</si>
  <si>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</si>
  <si>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</si>
  <si>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</si>
  <si>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</si>
  <si>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</si>
  <si>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</si>
  <si>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</si>
  <si>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</si>
  <si>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</si>
  <si>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</si>
  <si>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</si>
  <si>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</si>
  <si>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</si>
  <si>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</si>
  <si>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</si>
  <si>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</si>
  <si>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</si>
  <si>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</si>
  <si>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</si>
  <si>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</si>
  <si>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</si>
  <si>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</si>
  <si>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</si>
  <si>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</si>
  <si>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</si>
  <si>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</si>
  <si>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>11705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</si>
  <si>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</si>
  <si>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</si>
  <si>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</si>
  <si>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</si>
  <si>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</si>
  <si>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</si>
  <si>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</si>
  <si>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</si>
  <si>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</si>
  <si>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</si>
  <si>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</si>
  <si>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</si>
  <si>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</si>
  <si>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</si>
  <si>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1 16 00000 00 0000 000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</si>
  <si>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</si>
  <si>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</si>
  <si>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</si>
  <si>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</si>
  <si>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</si>
  <si>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</si>
  <si>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</si>
  <si>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</si>
  <si>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117 05040 04 3000 180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</si>
  <si>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</si>
  <si>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</si>
  <si>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</si>
  <si>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</si>
  <si>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</si>
  <si>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</si>
  <si>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</si>
  <si>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</si>
  <si>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</si>
  <si>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</si>
  <si>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</si>
  <si>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</si>
  <si>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</si>
  <si>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</si>
  <si>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</si>
  <si>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</si>
  <si>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</si>
  <si>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</si>
  <si>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</si>
  <si>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</si>
  <si>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</si>
  <si>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</si>
  <si>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</si>
  <si>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</si>
  <si>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</si>
  <si>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</si>
  <si>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</si>
  <si>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</si>
  <si>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</si>
  <si>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</si>
  <si>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</si>
  <si>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</si>
  <si>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</si>
  <si>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</si>
  <si>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*)   Примечание: уточненный план по субвенциям, субсидиям и иным межбюджетным трансфертам на текущую дату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</si>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</sst>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4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8.000000"/>
      <color indexed="2"/>
      <name val="Times New Roman"/>
    </font>
    <font>
      <b/>
      <sz val="16.000000"/>
      <name val="Times New Roman"/>
    </font>
    <font>
      <b/>
      <sz val="16.000000"/>
      <color indexed="2"/>
      <name val="Times New Roman"/>
    </font>
    <font>
      <sz val="12.000000"/>
      <name val="Times New Roman"/>
    </font>
    <font>
      <b/>
      <sz val="12.000000"/>
      <name val="Times New Roman"/>
    </font>
    <font>
      <b/>
      <sz val="12.000000"/>
      <color indexed="2"/>
      <name val="Times New Roman"/>
    </font>
    <font>
      <b/>
      <sz val="14.000000"/>
      <name val="Times New Roman"/>
    </font>
    <font>
      <b/>
      <sz val="14.000000"/>
      <color indexed="2"/>
      <name val="Times New Roman"/>
    </font>
    <font>
      <i/>
      <sz val="14.000000"/>
      <name val="Times New Roman"/>
    </font>
    <font>
      <sz val="14.000000"/>
      <color indexed="2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i/>
      <sz val="8.000000"/>
      <color indexed="2"/>
      <name val="Times New Roman"/>
    </font>
    <font>
      <b/>
      <sz val="13.000000"/>
      <name val="Times New Roman"/>
    </font>
    <font>
      <b/>
      <sz val="11.000000"/>
      <name val="Times New Roman"/>
    </font>
    <font>
      <sz val="14.000000"/>
      <color theme="1" tint="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47">
    <border>
      <left style="none"/>
      <right style="none"/>
      <top style="none"/>
      <bottom style="none"/>
      <diagonal style="none"/>
    </border>
    <border>
      <left style="thin">
        <color theme="1"/>
      </left>
      <right style="none"/>
      <top style="thin">
        <color auto="1"/>
      </top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auto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none"/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medium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12">
    <xf fontId="0" fillId="0" borderId="0" numFmtId="0" xfId="0"/>
    <xf fontId="5" fillId="3" borderId="0" numFmtId="0" xfId="0" applyFont="1" applyFill="1" applyAlignment="1">
      <alignment vertical="center"/>
    </xf>
    <xf fontId="6" fillId="3" borderId="0" numFmtId="0" xfId="0" applyFont="1" applyFill="1" applyAlignment="1">
      <alignment vertical="top"/>
    </xf>
    <xf fontId="7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vertical="center"/>
    </xf>
    <xf fontId="5" fillId="3" borderId="0" numFmtId="163" xfId="0" applyNumberFormat="1" applyFont="1" applyFill="1" applyAlignment="1">
      <alignment vertical="center"/>
    </xf>
    <xf fontId="8" fillId="3" borderId="0" numFmtId="0" xfId="0" applyFont="1" applyFill="1" applyAlignment="1">
      <alignment horizontal="center" vertical="center" wrapText="1"/>
    </xf>
    <xf fontId="9" fillId="3" borderId="0" numFmtId="0" xfId="0" applyFont="1" applyFill="1" applyAlignment="1">
      <alignment horizontal="left" vertical="center" wrapText="1"/>
    </xf>
    <xf fontId="5" fillId="3" borderId="0" numFmtId="49" xfId="0" applyNumberFormat="1" applyFont="1" applyFill="1" applyAlignment="1">
      <alignment horizontal="center" vertical="center" wrapText="1"/>
    </xf>
    <xf fontId="6" fillId="3" borderId="0" numFmtId="0" xfId="0" applyFont="1" applyFill="1" applyAlignment="1">
      <alignment horizontal="center" vertical="top" wrapText="1"/>
    </xf>
    <xf fontId="7" fillId="3" borderId="0" numFmtId="0" xfId="0" applyFont="1" applyFill="1" applyAlignment="1">
      <alignment horizontal="left" vertical="center" wrapText="1"/>
    </xf>
    <xf fontId="5" fillId="3" borderId="0" numFmtId="0" xfId="0" applyFont="1" applyFill="1" applyAlignment="1">
      <alignment horizontal="center" vertical="center" wrapText="1"/>
    </xf>
    <xf fontId="5" fillId="3" borderId="0" numFmtId="162" xfId="0" applyNumberFormat="1" applyFont="1" applyFill="1" applyAlignment="1">
      <alignment horizontal="center" vertical="center" wrapText="1"/>
    </xf>
    <xf fontId="5" fillId="3" borderId="0" numFmtId="163" xfId="0" applyNumberFormat="1" applyFont="1" applyFill="1" applyAlignment="1">
      <alignment horizontal="center" vertical="center" wrapText="1"/>
    </xf>
    <xf fontId="10" fillId="3" borderId="0" numFmtId="0" xfId="0" applyFont="1" applyFill="1" applyAlignment="1">
      <alignment horizontal="right" vertical="center" wrapText="1"/>
    </xf>
    <xf fontId="10" fillId="3" borderId="0" numFmtId="0" xfId="0" applyFont="1" applyFill="1" applyAlignment="1">
      <alignment horizontal="right" vertical="center"/>
    </xf>
    <xf fontId="11" fillId="3" borderId="0" numFmtId="0" xfId="0" applyFont="1" applyFill="1" applyAlignment="1">
      <alignment vertical="center"/>
    </xf>
    <xf fontId="11" fillId="3" borderId="1" numFmtId="49" xfId="0" applyNumberFormat="1" applyFont="1" applyFill="1" applyBorder="1" applyAlignment="1">
      <alignment horizontal="center" vertical="center" wrapText="1"/>
    </xf>
    <xf fontId="11" fillId="3" borderId="2" numFmtId="0" xfId="0" applyFont="1" applyFill="1" applyBorder="1" applyAlignment="1">
      <alignment horizontal="center" vertical="center" wrapText="1"/>
    </xf>
    <xf fontId="12" fillId="3" borderId="3" numFmtId="49" xfId="0" applyNumberFormat="1" applyFont="1" applyFill="1" applyBorder="1" applyAlignment="1">
      <alignment horizontal="center" vertical="center" wrapText="1"/>
    </xf>
    <xf fontId="11" fillId="3" borderId="3" numFmtId="0" xfId="0" applyFont="1" applyFill="1" applyBorder="1" applyAlignment="1">
      <alignment horizontal="center" vertical="center" wrapText="1"/>
    </xf>
    <xf fontId="11" fillId="3" borderId="3" numFmtId="162" xfId="0" applyNumberFormat="1" applyFont="1" applyFill="1" applyBorder="1" applyAlignment="1">
      <alignment horizontal="center" vertical="center" wrapText="1"/>
    </xf>
    <xf fontId="11" fillId="3" borderId="4" numFmtId="162" xfId="0" applyNumberFormat="1" applyFont="1" applyFill="1" applyBorder="1" applyAlignment="1">
      <alignment horizontal="center" vertical="center" wrapText="1"/>
    </xf>
    <xf fontId="11" fillId="3" borderId="5" numFmtId="162" xfId="0" applyNumberFormat="1" applyFont="1" applyFill="1" applyBorder="1" applyAlignment="1">
      <alignment horizontal="center" vertical="center" wrapText="1"/>
    </xf>
    <xf fontId="11" fillId="3" borderId="6" numFmtId="162" xfId="0" applyNumberFormat="1" applyFont="1" applyFill="1" applyBorder="1" applyAlignment="1">
      <alignment horizontal="center" vertical="center" wrapText="1"/>
    </xf>
    <xf fontId="11" fillId="3" borderId="4" numFmtId="163" xfId="0" applyNumberFormat="1" applyFont="1" applyFill="1" applyBorder="1" applyAlignment="1">
      <alignment horizontal="center" vertical="center" wrapText="1"/>
    </xf>
    <xf fontId="11" fillId="3" borderId="6" numFmtId="163" xfId="0" applyNumberFormat="1" applyFont="1" applyFill="1" applyBorder="1" applyAlignment="1">
      <alignment horizontal="center" vertical="center" wrapText="1"/>
    </xf>
    <xf fontId="11" fillId="3" borderId="3" numFmtId="0" xfId="0" applyFont="1" applyFill="1" applyBorder="1" applyAlignment="1">
      <alignment horizontal="center" vertical="top" wrapText="1"/>
    </xf>
    <xf fontId="11" fillId="3" borderId="3" numFmtId="164" xfId="105" applyNumberFormat="1" applyFont="1" applyFill="1" applyBorder="1" applyAlignment="1" applyProtection="1">
      <alignment horizontal="center" vertical="top" wrapText="1"/>
    </xf>
    <xf fontId="11" fillId="3" borderId="7" numFmtId="0" xfId="0" applyFont="1" applyFill="1" applyBorder="1" applyAlignment="1">
      <alignment horizontal="center" vertical="top" wrapText="1"/>
    </xf>
    <xf fontId="11" fillId="3" borderId="8" numFmtId="0" xfId="0" applyFont="1" applyFill="1" applyBorder="1" applyAlignment="1">
      <alignment horizontal="center" vertical="center" wrapText="1"/>
    </xf>
    <xf fontId="12" fillId="3" borderId="9" numFmtId="49" xfId="0" applyNumberFormat="1" applyFont="1" applyFill="1" applyBorder="1" applyAlignment="1">
      <alignment horizontal="center" vertical="center" wrapText="1"/>
    </xf>
    <xf fontId="11" fillId="3" borderId="9" numFmtId="0" xfId="0" applyFont="1" applyFill="1" applyBorder="1" applyAlignment="1">
      <alignment horizontal="center" vertical="center" wrapText="1"/>
    </xf>
    <xf fontId="11" fillId="3" borderId="9" numFmtId="162" xfId="0" applyNumberFormat="1" applyFont="1" applyFill="1" applyBorder="1" applyAlignment="1">
      <alignment horizontal="center" vertical="center" wrapText="1"/>
    </xf>
    <xf fontId="11" fillId="3" borderId="10" numFmtId="163" xfId="0" applyNumberFormat="1" applyFont="1" applyFill="1" applyBorder="1" applyAlignment="1">
      <alignment horizontal="center" vertical="center" wrapText="1"/>
    </xf>
    <xf fontId="11" fillId="3" borderId="9" numFmtId="163" xfId="0" applyNumberFormat="1" applyFont="1" applyFill="1" applyBorder="1" applyAlignment="1">
      <alignment horizontal="center" vertical="center" wrapText="1"/>
    </xf>
    <xf fontId="11" fillId="3" borderId="10" numFmtId="162" xfId="0" applyNumberFormat="1" applyFont="1" applyFill="1" applyBorder="1" applyAlignment="1">
      <alignment horizontal="center" vertical="center" wrapText="1"/>
    </xf>
    <xf fontId="11" fillId="3" borderId="10" numFmtId="162" xfId="0" applyNumberFormat="1" applyFont="1" applyFill="1" applyBorder="1" applyAlignment="1">
      <alignment horizontal="center" vertical="top" wrapText="1"/>
    </xf>
    <xf fontId="11" fillId="3" borderId="9" numFmtId="0" xfId="0" applyFont="1" applyFill="1" applyBorder="1" applyAlignment="1">
      <alignment horizontal="center" vertical="top" wrapText="1"/>
    </xf>
    <xf fontId="11" fillId="3" borderId="9" numFmtId="164" xfId="105" applyNumberFormat="1" applyFont="1" applyFill="1" applyBorder="1" applyAlignment="1" applyProtection="1">
      <alignment horizontal="center" vertical="top" wrapText="1"/>
    </xf>
    <xf fontId="11" fillId="3" borderId="11" numFmtId="0" xfId="0" applyFont="1" applyFill="1" applyBorder="1" applyAlignment="1">
      <alignment horizontal="center" vertical="top" wrapText="1"/>
    </xf>
    <xf fontId="13" fillId="3" borderId="0" numFmtId="0" xfId="0" applyFont="1" applyFill="1" applyAlignment="1">
      <alignment vertical="center"/>
    </xf>
    <xf fontId="13" fillId="3" borderId="2" numFmtId="49" xfId="0" applyNumberFormat="1" applyFont="1" applyFill="1" applyBorder="1" applyAlignment="1">
      <alignment horizontal="center" vertical="center" wrapText="1"/>
    </xf>
    <xf fontId="13" fillId="3" borderId="12" numFmtId="0" xfId="0" applyFont="1" applyFill="1" applyBorder="1" applyAlignment="1">
      <alignment horizontal="center" vertical="center" wrapText="1"/>
    </xf>
    <xf fontId="14" fillId="3" borderId="12" numFmtId="0" xfId="0" applyFont="1" applyFill="1" applyBorder="1" applyAlignment="1">
      <alignment horizontal="left" vertical="center" wrapText="1"/>
    </xf>
    <xf fontId="13" fillId="3" borderId="12" numFmtId="162" xfId="0" applyNumberFormat="1" applyFont="1" applyFill="1" applyBorder="1" applyAlignment="1">
      <alignment vertical="center" wrapText="1"/>
    </xf>
    <xf fontId="13" fillId="3" borderId="12" numFmtId="164" xfId="0" applyNumberFormat="1" applyFont="1" applyFill="1" applyBorder="1" applyAlignment="1">
      <alignment horizontal="right" vertical="center" wrapText="1"/>
    </xf>
    <xf fontId="13" fillId="3" borderId="13" numFmtId="164" xfId="0" applyNumberFormat="1" applyFont="1" applyFill="1" applyBorder="1" applyAlignment="1">
      <alignment horizontal="right" vertical="center" wrapText="1"/>
    </xf>
    <xf fontId="5" fillId="3" borderId="2" numFmtId="49" xfId="0" applyNumberFormat="1" applyFont="1" applyFill="1" applyBorder="1" applyAlignment="1">
      <alignment horizontal="center" vertical="center" wrapText="1"/>
    </xf>
    <xf fontId="6" fillId="3" borderId="14" numFmtId="0" xfId="0" applyFont="1" applyFill="1" applyBorder="1" applyAlignment="1">
      <alignment horizontal="center" vertical="center" wrapText="1"/>
    </xf>
    <xf fontId="7" fillId="3" borderId="14" numFmtId="49" xfId="0" applyNumberFormat="1" applyFont="1" applyFill="1" applyBorder="1" applyAlignment="1">
      <alignment horizontal="left" vertical="center" wrapText="1"/>
    </xf>
    <xf fontId="5" fillId="3" borderId="14" numFmtId="0" xfId="0" applyFont="1" applyFill="1" applyBorder="1" applyAlignment="1">
      <alignment vertical="center" wrapText="1"/>
    </xf>
    <xf fontId="5" fillId="3" borderId="14" numFmtId="162" xfId="0" applyNumberFormat="1" applyFont="1" applyFill="1" applyBorder="1" applyAlignment="1">
      <alignment horizontal="right" vertical="center" wrapText="1"/>
    </xf>
    <xf fontId="5" fillId="3" borderId="14" numFmtId="4" xfId="0" applyNumberFormat="1" applyFont="1" applyFill="1" applyBorder="1" applyAlignment="1">
      <alignment horizontal="right" vertical="center" wrapText="1"/>
    </xf>
    <xf fontId="5" fillId="3" borderId="14" numFmtId="164" xfId="0" applyNumberFormat="1" applyFont="1" applyFill="1" applyBorder="1" applyAlignment="1">
      <alignment horizontal="right" vertical="center" wrapText="1"/>
    </xf>
    <xf fontId="5" fillId="3" borderId="15" numFmtId="164" xfId="0" applyNumberFormat="1" applyFont="1" applyFill="1" applyBorder="1" applyAlignment="1">
      <alignment horizontal="right" vertical="center" wrapText="1"/>
    </xf>
    <xf fontId="5" fillId="3" borderId="16" numFmtId="49" xfId="0" applyNumberFormat="1" applyFont="1" applyFill="1" applyBorder="1" applyAlignment="1">
      <alignment horizontal="center" vertical="center" wrapText="1"/>
    </xf>
    <xf fontId="5" fillId="3" borderId="14" numFmtId="162" xfId="0" applyNumberFormat="1" applyFont="1" applyFill="1" applyBorder="1" applyAlignment="1">
      <alignment vertical="center" wrapText="1"/>
    </xf>
    <xf fontId="5" fillId="3" borderId="14" numFmtId="4" xfId="0" applyNumberFormat="1" applyFont="1" applyFill="1" applyBorder="1" applyAlignment="1">
      <alignment vertical="center" wrapText="1"/>
    </xf>
    <xf fontId="13" fillId="3" borderId="17" numFmtId="165" xfId="0" applyNumberFormat="1" applyFont="1" applyFill="1" applyBorder="1" applyAlignment="1">
      <alignment horizontal="center" vertical="center" wrapText="1"/>
    </xf>
    <xf fontId="13" fillId="3" borderId="18" numFmtId="165" xfId="0" applyNumberFormat="1" applyFont="1" applyFill="1" applyBorder="1" applyAlignment="1">
      <alignment horizontal="center" vertical="center" wrapText="1"/>
    </xf>
    <xf fontId="14" fillId="3" borderId="18" numFmtId="165" xfId="0" applyNumberFormat="1" applyFont="1" applyFill="1" applyBorder="1" applyAlignment="1">
      <alignment horizontal="left" vertical="center" wrapText="1"/>
    </xf>
    <xf fontId="13" fillId="3" borderId="19" numFmtId="165" xfId="0" applyNumberFormat="1" applyFont="1" applyFill="1" applyBorder="1" applyAlignment="1">
      <alignment horizontal="center" vertical="center" wrapText="1"/>
    </xf>
    <xf fontId="13" fillId="3" borderId="9" numFmtId="162" xfId="0" applyNumberFormat="1" applyFont="1" applyFill="1" applyBorder="1" applyAlignment="1">
      <alignment vertical="center" wrapText="1"/>
    </xf>
    <xf fontId="13" fillId="3" borderId="9" numFmtId="162" xfId="0" applyNumberFormat="1" applyFont="1" applyFill="1" applyBorder="1" applyAlignment="1">
      <alignment horizontal="right" vertical="center" wrapText="1"/>
    </xf>
    <xf fontId="13" fillId="3" borderId="10" numFmtId="162" xfId="0" applyNumberFormat="1" applyFont="1" applyFill="1" applyBorder="1" applyAlignment="1">
      <alignment horizontal="right" vertical="center" wrapText="1"/>
    </xf>
    <xf fontId="13" fillId="3" borderId="10" numFmtId="164" xfId="0" applyNumberFormat="1" applyFont="1" applyFill="1" applyBorder="1" applyAlignment="1">
      <alignment horizontal="right" vertical="center" wrapText="1"/>
    </xf>
    <xf fontId="13" fillId="3" borderId="9" numFmtId="164" xfId="0" applyNumberFormat="1" applyFont="1" applyFill="1" applyBorder="1" applyAlignment="1">
      <alignment horizontal="right" vertical="center" wrapText="1"/>
    </xf>
    <xf fontId="13" fillId="3" borderId="20" numFmtId="164" xfId="0" applyNumberFormat="1" applyFont="1" applyFill="1" applyBorder="1" applyAlignment="1">
      <alignment horizontal="right" vertical="center" wrapText="1"/>
    </xf>
    <xf fontId="13" fillId="3" borderId="11" numFmtId="164" xfId="0" applyNumberFormat="1" applyFont="1" applyFill="1" applyBorder="1" applyAlignment="1">
      <alignment horizontal="right" vertical="center" wrapText="1"/>
    </xf>
    <xf fontId="5" fillId="3" borderId="21" numFmtId="49" xfId="0" applyNumberFormat="1" applyFont="1" applyFill="1" applyBorder="1" applyAlignment="1">
      <alignment horizontal="center" vertical="center" wrapText="1"/>
    </xf>
    <xf fontId="6" fillId="3" borderId="2" numFmtId="0" xfId="0" applyFont="1" applyFill="1" applyBorder="1" applyAlignment="1">
      <alignment horizontal="center" vertical="center" wrapText="1"/>
    </xf>
    <xf fontId="7" fillId="3" borderId="12" numFmtId="0" xfId="0" applyFont="1" applyFill="1" applyBorder="1" applyAlignment="1">
      <alignment horizontal="left" vertical="center"/>
    </xf>
    <xf fontId="5" fillId="3" borderId="12" numFmtId="165" xfId="0" applyNumberFormat="1" applyFont="1" applyFill="1" applyBorder="1" applyAlignment="1">
      <alignment vertical="center" wrapText="1"/>
    </xf>
    <xf fontId="5" fillId="3" borderId="12" numFmtId="162" xfId="0" applyNumberFormat="1" applyFont="1" applyFill="1" applyBorder="1" applyAlignment="1">
      <alignment horizontal="right" vertical="center" wrapText="1"/>
    </xf>
    <xf fontId="5" fillId="3" borderId="22" numFmtId="162" xfId="0" applyNumberFormat="1" applyFont="1" applyFill="1" applyBorder="1" applyAlignment="1">
      <alignment horizontal="right" vertical="center" wrapText="1"/>
    </xf>
    <xf fontId="5" fillId="3" borderId="23" numFmtId="162" xfId="0" applyNumberFormat="1" applyFont="1" applyFill="1" applyBorder="1" applyAlignment="1">
      <alignment horizontal="right" vertical="center" wrapText="1"/>
    </xf>
    <xf fontId="5" fillId="3" borderId="22" numFmtId="4" xfId="0" applyNumberFormat="1" applyFont="1" applyFill="1" applyBorder="1" applyAlignment="1">
      <alignment horizontal="right" vertical="center" wrapText="1"/>
    </xf>
    <xf fontId="5" fillId="3" borderId="12" numFmtId="164" xfId="0" applyNumberFormat="1" applyFont="1" applyFill="1" applyBorder="1" applyAlignment="1">
      <alignment horizontal="right" vertical="center" wrapText="1"/>
    </xf>
    <xf fontId="5" fillId="3" borderId="22" numFmtId="164" xfId="0" applyNumberFormat="1" applyFont="1" applyFill="1" applyBorder="1" applyAlignment="1">
      <alignment horizontal="right" vertical="center" wrapText="1"/>
    </xf>
    <xf fontId="5" fillId="3" borderId="13" numFmtId="164" xfId="0" applyNumberFormat="1" applyFont="1" applyFill="1" applyBorder="1" applyAlignment="1">
      <alignment horizontal="right" vertical="center" wrapText="1"/>
    </xf>
    <xf fontId="5" fillId="3" borderId="15" numFmtId="49" xfId="0" applyNumberFormat="1" applyFont="1" applyFill="1" applyBorder="1" applyAlignment="1">
      <alignment horizontal="center" vertical="center" wrapText="1"/>
    </xf>
    <xf fontId="6" fillId="3" borderId="16" numFmtId="0" xfId="0" applyFont="1" applyFill="1" applyBorder="1" applyAlignment="1">
      <alignment horizontal="center" vertical="center" wrapText="1"/>
    </xf>
    <xf fontId="5" fillId="3" borderId="0" numFmtId="165" xfId="0" applyNumberFormat="1" applyFont="1" applyFill="1" applyAlignment="1">
      <alignment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3" borderId="0" numFmtId="164" xfId="0" applyNumberFormat="1" applyFont="1" applyFill="1" applyAlignment="1">
      <alignment horizontal="right" vertical="center" wrapText="1"/>
    </xf>
    <xf fontId="5" fillId="3" borderId="24" numFmtId="164" xfId="0" applyNumberFormat="1" applyFont="1" applyFill="1" applyBorder="1" applyAlignment="1">
      <alignment horizontal="right" vertical="center" wrapText="1"/>
    </xf>
    <xf fontId="7" fillId="3" borderId="0" numFmtId="49" xfId="0" applyNumberFormat="1" applyFont="1" applyFill="1" applyAlignment="1">
      <alignment horizontal="left" vertical="center" wrapText="1"/>
    </xf>
    <xf fontId="5" fillId="3" borderId="14" numFmtId="165" xfId="0" applyNumberFormat="1" applyFont="1" applyFill="1" applyBorder="1" applyAlignment="1">
      <alignment vertical="center" wrapText="1"/>
    </xf>
    <xf fontId="15" fillId="3" borderId="0" numFmtId="0" xfId="0" applyFont="1" applyFill="1" applyAlignment="1">
      <alignment vertical="center"/>
    </xf>
    <xf fontId="5" fillId="3" borderId="25" numFmtId="0" xfId="0" applyFont="1" applyFill="1" applyBorder="1" applyAlignment="1">
      <alignment horizontal="center" vertical="center" wrapText="1"/>
    </xf>
    <xf fontId="16" fillId="3" borderId="9" numFmtId="49" xfId="0" applyNumberFormat="1" applyFont="1" applyFill="1" applyBorder="1" applyAlignment="1">
      <alignment horizontal="left" vertical="center" wrapText="1"/>
    </xf>
    <xf fontId="5" fillId="3" borderId="10" numFmtId="0" xfId="0" applyFont="1" applyFill="1" applyBorder="1" applyAlignment="1">
      <alignment vertical="center" wrapText="1"/>
    </xf>
    <xf fontId="5" fillId="3" borderId="9" numFmtId="162" xfId="0" applyNumberFormat="1" applyFont="1" applyFill="1" applyBorder="1" applyAlignment="1">
      <alignment horizontal="right" vertical="center" wrapText="1"/>
    </xf>
    <xf fontId="5" fillId="3" borderId="10" numFmtId="162" xfId="0" applyNumberFormat="1" applyFont="1" applyFill="1" applyBorder="1" applyAlignment="1">
      <alignment horizontal="right" vertical="center" wrapText="1"/>
    </xf>
    <xf fontId="5" fillId="3" borderId="9" numFmtId="164" xfId="0" applyNumberFormat="1" applyFont="1" applyFill="1" applyBorder="1" applyAlignment="1">
      <alignment horizontal="right" vertical="center" wrapText="1"/>
    </xf>
    <xf fontId="5" fillId="3" borderId="11" numFmtId="164" xfId="0" applyNumberFormat="1" applyFont="1" applyFill="1" applyBorder="1" applyAlignment="1">
      <alignment horizontal="right" vertical="center" wrapText="1"/>
    </xf>
    <xf fontId="5" fillId="3" borderId="26" numFmtId="1" xfId="0" applyNumberFormat="1" applyFont="1" applyFill="1" applyBorder="1" applyAlignment="1">
      <alignment horizontal="center" vertical="center" wrapText="1"/>
    </xf>
    <xf fontId="7" fillId="3" borderId="22" numFmtId="0" xfId="0" applyFont="1" applyFill="1" applyBorder="1" applyAlignment="1">
      <alignment horizontal="left" vertical="center" wrapText="1"/>
    </xf>
    <xf fontId="5" fillId="3" borderId="4" numFmtId="0" xfId="0" applyFont="1" applyFill="1" applyBorder="1" applyAlignment="1">
      <alignment horizontal="left" vertical="center" wrapText="1"/>
    </xf>
    <xf fontId="5" fillId="3" borderId="24" numFmtId="162" xfId="0" applyNumberFormat="1" applyFont="1" applyFill="1" applyBorder="1" applyAlignment="1">
      <alignment horizontal="right" vertical="center" wrapText="1"/>
    </xf>
    <xf fontId="5" fillId="3" borderId="23" numFmtId="164" xfId="0" applyNumberFormat="1" applyFont="1" applyFill="1" applyBorder="1" applyAlignment="1">
      <alignment horizontal="right" vertical="center" wrapText="1"/>
    </xf>
    <xf fontId="5" fillId="3" borderId="15" numFmtId="0" xfId="0" applyFont="1" applyFill="1" applyBorder="1" applyAlignment="1">
      <alignment horizontal="center" vertical="center" wrapText="1"/>
    </xf>
    <xf fontId="7" fillId="3" borderId="14" numFmtId="0" xfId="0" applyFont="1" applyFill="1" applyBorder="1" applyAlignment="1">
      <alignment horizontal="left" vertical="center" wrapText="1"/>
    </xf>
    <xf fontId="5" fillId="3" borderId="26" numFmtId="0" xfId="0" applyFont="1" applyFill="1" applyBorder="1" applyAlignment="1">
      <alignment horizontal="center" vertical="center" wrapText="1"/>
    </xf>
    <xf fontId="6" fillId="3" borderId="27" numFmtId="0" xfId="0" applyFont="1" applyFill="1" applyBorder="1" applyAlignment="1">
      <alignment horizontal="center" vertical="center" wrapText="1"/>
    </xf>
    <xf fontId="7" fillId="3" borderId="14" numFmtId="166" xfId="0" applyNumberFormat="1" applyFont="1" applyFill="1" applyBorder="1" applyAlignment="1">
      <alignment vertical="center" wrapText="1"/>
    </xf>
    <xf fontId="17" fillId="3" borderId="14" numFmtId="165" xfId="0" applyNumberFormat="1" applyFont="1" applyFill="1" applyBorder="1" applyAlignment="1">
      <alignment vertical="center" wrapText="1"/>
    </xf>
    <xf fontId="5" fillId="3" borderId="28" numFmtId="162" xfId="0" applyNumberFormat="1" applyFont="1" applyFill="1" applyBorder="1" applyAlignment="1">
      <alignment horizontal="right" vertical="center" wrapText="1"/>
    </xf>
    <xf fontId="5" fillId="3" borderId="29" numFmtId="162" xfId="0" applyNumberFormat="1" applyFont="1" applyFill="1" applyBorder="1" applyAlignment="1">
      <alignment horizontal="right" vertical="center" wrapText="1"/>
    </xf>
    <xf fontId="16" fillId="3" borderId="10" numFmtId="49" xfId="0" applyNumberFormat="1" applyFont="1" applyFill="1" applyBorder="1" applyAlignment="1">
      <alignment horizontal="left" vertical="center" wrapText="1"/>
    </xf>
    <xf fontId="5" fillId="3" borderId="9" numFmtId="0" xfId="0" applyFont="1" applyFill="1" applyBorder="1" applyAlignment="1">
      <alignment vertical="center" wrapText="1"/>
    </xf>
    <xf fontId="5" fillId="3" borderId="10" numFmtId="164" xfId="0" applyNumberFormat="1" applyFont="1" applyFill="1" applyBorder="1" applyAlignment="1">
      <alignment horizontal="right" vertical="center" wrapText="1"/>
    </xf>
    <xf fontId="5" fillId="3" borderId="20" numFmtId="164" xfId="0" applyNumberFormat="1" applyFont="1" applyFill="1" applyBorder="1" applyAlignment="1">
      <alignment horizontal="right" vertical="center" wrapText="1"/>
    </xf>
    <xf fontId="7" fillId="3" borderId="12" numFmtId="49" xfId="0" applyNumberFormat="1" applyFont="1" applyFill="1" applyBorder="1" applyAlignment="1">
      <alignment horizontal="left" vertical="center" wrapText="1"/>
    </xf>
    <xf fontId="5" fillId="3" borderId="22" numFmtId="165" xfId="0" applyNumberFormat="1" applyFont="1" applyFill="1" applyBorder="1" applyAlignment="1">
      <alignment vertical="center" wrapText="1"/>
    </xf>
    <xf fontId="5" fillId="3" borderId="30" numFmtId="165" xfId="0" applyNumberFormat="1" applyFont="1" applyFill="1" applyBorder="1" applyAlignment="1">
      <alignment horizontal="left" vertical="center" wrapText="1"/>
    </xf>
    <xf fontId="7" fillId="3" borderId="14" numFmtId="0" xfId="0" applyFont="1" applyFill="1" applyBorder="1" applyAlignment="1">
      <alignment horizontal="left" vertical="center"/>
    </xf>
    <xf fontId="5" fillId="3" borderId="0" numFmtId="0" xfId="0" applyFont="1" applyFill="1" applyAlignment="1">
      <alignment horizontal="left" vertical="center" wrapText="1"/>
    </xf>
    <xf fontId="5" fillId="3" borderId="14" numFmtId="0" xfId="0" applyFont="1" applyFill="1" applyBorder="1" applyAlignment="1">
      <alignment horizontal="left" vertical="center" wrapText="1"/>
    </xf>
    <xf fontId="18" fillId="3" borderId="0" numFmtId="0" xfId="0" applyFont="1" applyFill="1" applyAlignment="1">
      <alignment vertical="center"/>
    </xf>
    <xf fontId="15" fillId="3" borderId="21" numFmtId="49" xfId="0" applyNumberFormat="1" applyFont="1" applyFill="1" applyBorder="1" applyAlignment="1">
      <alignment horizontal="center" vertical="center" wrapText="1"/>
    </xf>
    <xf fontId="19" fillId="3" borderId="16" numFmtId="0" xfId="0" applyFont="1" applyFill="1" applyBorder="1" applyAlignment="1">
      <alignment horizontal="center" vertical="center" wrapText="1"/>
    </xf>
    <xf fontId="20" fillId="3" borderId="0" numFmtId="0" xfId="0" applyFont="1" applyFill="1" applyAlignment="1">
      <alignment horizontal="left" vertical="center"/>
    </xf>
    <xf fontId="18" fillId="3" borderId="30" numFmtId="0" xfId="0" applyFont="1" applyFill="1" applyBorder="1" applyAlignment="1">
      <alignment horizontal="left" vertical="center" wrapText="1"/>
    </xf>
    <xf fontId="18" fillId="3" borderId="14" numFmtId="162" xfId="0" applyNumberFormat="1" applyFont="1" applyFill="1" applyBorder="1" applyAlignment="1">
      <alignment horizontal="right" vertical="center" wrapText="1"/>
    </xf>
    <xf fontId="18" fillId="3" borderId="0" numFmtId="162" xfId="0" applyNumberFormat="1" applyFont="1" applyFill="1" applyAlignment="1">
      <alignment horizontal="right" vertical="center" wrapText="1"/>
    </xf>
    <xf fontId="15" fillId="3" borderId="0" numFmtId="164" xfId="0" applyNumberFormat="1" applyFont="1" applyFill="1" applyAlignment="1">
      <alignment horizontal="right" vertical="center" wrapText="1"/>
    </xf>
    <xf fontId="18" fillId="3" borderId="14" numFmtId="164" xfId="0" applyNumberFormat="1" applyFont="1" applyFill="1" applyBorder="1" applyAlignment="1">
      <alignment horizontal="right" vertical="center" wrapText="1"/>
    </xf>
    <xf fontId="18" fillId="3" borderId="24" numFmtId="164" xfId="0" applyNumberFormat="1" applyFont="1" applyFill="1" applyBorder="1" applyAlignment="1">
      <alignment horizontal="right" vertical="center" wrapText="1"/>
    </xf>
    <xf fontId="18" fillId="3" borderId="15" numFmtId="164" xfId="0" applyNumberFormat="1" applyFont="1" applyFill="1" applyBorder="1" applyAlignment="1">
      <alignment horizontal="right" vertical="center" wrapText="1"/>
    </xf>
    <xf fontId="20" fillId="3" borderId="14" numFmtId="0" xfId="0" applyFont="1" applyFill="1" applyBorder="1" applyAlignment="1">
      <alignment horizontal="left" vertical="center"/>
    </xf>
    <xf fontId="18" fillId="3" borderId="0" numFmtId="0" xfId="0" applyFont="1" applyFill="1" applyAlignment="1">
      <alignment horizontal="left" vertical="center" wrapText="1"/>
    </xf>
    <xf fontId="15" fillId="3" borderId="14" numFmtId="164" xfId="0" applyNumberFormat="1" applyFont="1" applyFill="1" applyBorder="1" applyAlignment="1">
      <alignment horizontal="right" vertical="center" wrapText="1"/>
    </xf>
    <xf fontId="18" fillId="3" borderId="0" numFmtId="164" xfId="0" applyNumberFormat="1" applyFont="1" applyFill="1" applyAlignment="1">
      <alignment horizontal="right" vertical="center" wrapText="1"/>
    </xf>
    <xf fontId="18" fillId="3" borderId="14" numFmtId="4" xfId="0" applyNumberFormat="1" applyFont="1" applyFill="1" applyBorder="1" applyAlignment="1">
      <alignment horizontal="right" vertical="center" wrapText="1"/>
    </xf>
    <xf fontId="18" fillId="3" borderId="28" numFmtId="162" xfId="0" applyNumberFormat="1" applyFont="1" applyFill="1" applyBorder="1" applyAlignment="1">
      <alignment horizontal="right" vertical="center" wrapText="1"/>
    </xf>
    <xf fontId="5" fillId="3" borderId="25" numFmtId="49" xfId="0" applyNumberFormat="1" applyFont="1" applyFill="1" applyBorder="1" applyAlignment="1">
      <alignment horizontal="center" vertical="center" wrapText="1"/>
    </xf>
    <xf fontId="5" fillId="3" borderId="31" numFmtId="162" xfId="0" applyNumberFormat="1" applyFont="1" applyFill="1" applyBorder="1" applyAlignment="1">
      <alignment horizontal="right" vertical="center" wrapText="1"/>
    </xf>
    <xf fontId="6" fillId="3" borderId="2" numFmtId="0" xfId="0" applyFont="1" applyFill="1" applyBorder="1" applyAlignment="1">
      <alignment horizontal="center" vertical="top" wrapText="1"/>
    </xf>
    <xf fontId="7" fillId="3" borderId="22" numFmtId="0" xfId="0" applyFont="1" applyFill="1" applyBorder="1" applyAlignment="1">
      <alignment horizontal="left" vertical="center"/>
    </xf>
    <xf fontId="5" fillId="3" borderId="6" numFmtId="162" xfId="0" applyNumberFormat="1" applyFont="1" applyFill="1" applyBorder="1" applyAlignment="1">
      <alignment horizontal="right" vertical="center" wrapText="1"/>
    </xf>
    <xf fontId="6" fillId="3" borderId="16" numFmtId="0" xfId="0" applyFont="1" applyFill="1" applyBorder="1" applyAlignment="1">
      <alignment horizontal="center" vertical="top" wrapText="1"/>
    </xf>
    <xf fontId="5" fillId="3" borderId="30" numFmtId="165" xfId="0" applyNumberFormat="1" applyFont="1" applyFill="1" applyBorder="1" applyAlignment="1">
      <alignment vertical="center" wrapText="1"/>
    </xf>
    <xf fontId="5" fillId="3" borderId="30" numFmtId="0" xfId="0" applyFont="1" applyFill="1" applyBorder="1" applyAlignment="1">
      <alignment horizontal="left" vertical="center" wrapText="1"/>
    </xf>
    <xf fontId="5" fillId="3" borderId="25" numFmtId="49" xfId="0" applyNumberFormat="1" applyFont="1" applyFill="1" applyBorder="1" applyAlignment="1">
      <alignment horizontal="center" vertical="top" wrapText="1"/>
    </xf>
    <xf fontId="5" fillId="3" borderId="9" numFmtId="162" xfId="0" applyNumberFormat="1" applyFont="1" applyFill="1" applyBorder="1" applyAlignment="1">
      <alignment vertical="center" wrapText="1"/>
    </xf>
    <xf fontId="5" fillId="3" borderId="10" numFmtId="162" xfId="0" applyNumberFormat="1" applyFont="1" applyFill="1" applyBorder="1" applyAlignment="1">
      <alignment vertical="center" wrapText="1"/>
    </xf>
    <xf fontId="5" fillId="3" borderId="26" numFmtId="49" xfId="0" applyNumberFormat="1" applyFont="1" applyFill="1" applyBorder="1" applyAlignment="1">
      <alignment horizontal="center" vertical="center" wrapText="1"/>
    </xf>
    <xf fontId="6" fillId="3" borderId="32" numFmtId="0" xfId="0" applyFont="1" applyFill="1" applyBorder="1" applyAlignment="1">
      <alignment horizontal="center" vertical="center" wrapText="1"/>
    </xf>
    <xf fontId="7" fillId="3" borderId="33" numFmtId="49" xfId="0" applyNumberFormat="1" applyFont="1" applyFill="1" applyBorder="1" applyAlignment="1">
      <alignment horizontal="left" vertical="center" wrapText="1"/>
    </xf>
    <xf fontId="5" fillId="3" borderId="34" numFmtId="165" xfId="0" applyNumberFormat="1" applyFont="1" applyFill="1" applyBorder="1" applyAlignment="1">
      <alignment vertical="center" wrapText="1"/>
    </xf>
    <xf fontId="5" fillId="3" borderId="33" numFmtId="162" xfId="0" applyNumberFormat="1" applyFont="1" applyFill="1" applyBorder="1" applyAlignment="1">
      <alignment horizontal="right" vertical="center" wrapText="1"/>
    </xf>
    <xf fontId="5" fillId="3" borderId="35" numFmtId="162" xfId="0" applyNumberFormat="1" applyFont="1" applyFill="1" applyBorder="1" applyAlignment="1">
      <alignment horizontal="right" vertical="center" wrapText="1"/>
    </xf>
    <xf fontId="5" fillId="3" borderId="33" numFmtId="164" xfId="0" applyNumberFormat="1" applyFont="1" applyFill="1" applyBorder="1" applyAlignment="1">
      <alignment horizontal="right" vertical="center" wrapText="1"/>
    </xf>
    <xf fontId="21" fillId="3" borderId="14" numFmtId="165" xfId="0" applyNumberFormat="1" applyFont="1" applyFill="1" applyBorder="1" applyAlignment="1">
      <alignment horizontal="right" vertical="center" wrapText="1"/>
    </xf>
    <xf fontId="13" fillId="3" borderId="33" numFmtId="162" xfId="0" applyNumberFormat="1" applyFont="1" applyFill="1" applyBorder="1" applyAlignment="1">
      <alignment horizontal="right" vertical="center" wrapText="1"/>
    </xf>
    <xf fontId="13" fillId="3" borderId="14" numFmtId="162" xfId="0" applyNumberFormat="1" applyFont="1" applyFill="1" applyBorder="1" applyAlignment="1">
      <alignment horizontal="right" vertical="center" wrapText="1"/>
    </xf>
    <xf fontId="13" fillId="3" borderId="14" numFmtId="4" xfId="0" applyNumberFormat="1" applyFont="1" applyFill="1" applyBorder="1" applyAlignment="1">
      <alignment horizontal="right" vertical="center" wrapText="1"/>
    </xf>
    <xf fontId="13" fillId="3" borderId="14" numFmtId="164" xfId="0" applyNumberFormat="1" applyFont="1" applyFill="1" applyBorder="1" applyAlignment="1">
      <alignment horizontal="right" vertical="center" wrapText="1"/>
    </xf>
    <xf fontId="5" fillId="3" borderId="36" numFmtId="0" xfId="0" applyFont="1" applyFill="1" applyBorder="1" applyAlignment="1">
      <alignment vertical="center"/>
    </xf>
    <xf fontId="6" fillId="3" borderId="37" numFmtId="0" xfId="0" applyFont="1" applyFill="1" applyBorder="1" applyAlignment="1">
      <alignment horizontal="center" vertical="center" wrapText="1"/>
    </xf>
    <xf fontId="5" fillId="3" borderId="14" numFmtId="165" xfId="0" applyNumberFormat="1" applyFont="1" applyFill="1" applyBorder="1" applyAlignment="1">
      <alignment horizontal="left" vertical="center" wrapText="1"/>
    </xf>
    <xf fontId="5" fillId="3" borderId="33" numFmtId="165" xfId="0" applyNumberFormat="1" applyFont="1" applyFill="1" applyBorder="1" applyAlignment="1">
      <alignment horizontal="left" vertical="center" wrapText="1"/>
    </xf>
    <xf fontId="6" fillId="3" borderId="38" numFmtId="0" xfId="0" applyFont="1" applyFill="1" applyBorder="1" applyAlignment="1">
      <alignment horizontal="center" vertical="center" wrapText="1"/>
    </xf>
    <xf fontId="5" fillId="3" borderId="39" numFmtId="162" xfId="0" applyNumberFormat="1" applyFont="1" applyFill="1" applyBorder="1" applyAlignment="1">
      <alignment horizontal="right" vertical="center" wrapText="1"/>
    </xf>
    <xf fontId="7" fillId="3" borderId="22" numFmtId="49" xfId="0" applyNumberFormat="1" applyFont="1" applyFill="1" applyBorder="1" applyAlignment="1">
      <alignment horizontal="left" vertical="center" wrapText="1"/>
    </xf>
    <xf fontId="5" fillId="3" borderId="12" numFmtId="165" xfId="0" applyNumberFormat="1" applyFont="1" applyFill="1" applyBorder="1" applyAlignment="1">
      <alignment horizontal="left" vertical="center" wrapText="1"/>
    </xf>
    <xf fontId="10" fillId="3" borderId="15" numFmtId="164" xfId="0" applyNumberFormat="1" applyFont="1" applyFill="1" applyBorder="1" applyAlignment="1">
      <alignment horizontal="right" vertical="center" wrapText="1"/>
    </xf>
    <xf fontId="5" fillId="3" borderId="25" numFmtId="0" xfId="0" applyFont="1" applyFill="1" applyBorder="1" applyAlignment="1">
      <alignment horizontal="center" vertical="top" wrapText="1"/>
    </xf>
    <xf fontId="13" fillId="3" borderId="15" numFmtId="0" xfId="0" applyFont="1" applyFill="1" applyBorder="1" applyAlignment="1">
      <alignment vertical="center"/>
    </xf>
    <xf fontId="13" fillId="3" borderId="40" numFmtId="167" xfId="0" applyNumberFormat="1" applyFont="1" applyFill="1" applyBorder="1" applyAlignment="1">
      <alignment horizontal="center" vertical="center" wrapText="1"/>
    </xf>
    <xf fontId="14" fillId="3" borderId="41" numFmtId="167" xfId="0" applyNumberFormat="1" applyFont="1" applyFill="1" applyBorder="1" applyAlignment="1">
      <alignment horizontal="left" vertical="center" wrapText="1"/>
    </xf>
    <xf fontId="13" fillId="3" borderId="42" numFmtId="167" xfId="0" applyNumberFormat="1" applyFont="1" applyFill="1" applyBorder="1" applyAlignment="1">
      <alignment horizontal="center" vertical="center" wrapText="1"/>
    </xf>
    <xf fontId="13" fillId="3" borderId="43" numFmtId="162" xfId="0" applyNumberFormat="1" applyFont="1" applyFill="1" applyBorder="1" applyAlignment="1">
      <alignment horizontal="right" vertical="center" wrapText="1"/>
    </xf>
    <xf fontId="13" fillId="3" borderId="41" numFmtId="162" xfId="0" applyNumberFormat="1" applyFont="1" applyFill="1" applyBorder="1" applyAlignment="1">
      <alignment horizontal="right" vertical="center" wrapText="1"/>
    </xf>
    <xf fontId="13" fillId="3" borderId="43" numFmtId="164" xfId="0" applyNumberFormat="1" applyFont="1" applyFill="1" applyBorder="1" applyAlignment="1">
      <alignment horizontal="right" vertical="center" wrapText="1"/>
    </xf>
    <xf fontId="13" fillId="3" borderId="41" numFmtId="164" xfId="0" applyNumberFormat="1" applyFont="1" applyFill="1" applyBorder="1" applyAlignment="1">
      <alignment horizontal="right" vertical="center" wrapText="1"/>
    </xf>
    <xf fontId="13" fillId="3" borderId="44" numFmtId="164" xfId="0" applyNumberFormat="1" applyFont="1" applyFill="1" applyBorder="1" applyAlignment="1">
      <alignment horizontal="right" vertical="center" wrapText="1"/>
    </xf>
    <xf fontId="13" fillId="3" borderId="15" numFmtId="49" xfId="0" applyNumberFormat="1" applyFont="1" applyFill="1" applyBorder="1" applyAlignment="1">
      <alignment vertical="center" wrapText="1"/>
    </xf>
    <xf fontId="13" fillId="3" borderId="45" numFmtId="165" xfId="0" applyNumberFormat="1" applyFont="1" applyFill="1" applyBorder="1" applyAlignment="1">
      <alignment horizontal="center" vertical="center" wrapText="1"/>
    </xf>
    <xf fontId="14" fillId="3" borderId="5" numFmtId="165" xfId="0" applyNumberFormat="1" applyFont="1" applyFill="1" applyBorder="1" applyAlignment="1">
      <alignment horizontal="left" vertical="center" wrapText="1"/>
    </xf>
    <xf fontId="13" fillId="3" borderId="6" numFmtId="165" xfId="0" applyNumberFormat="1" applyFont="1" applyFill="1" applyBorder="1" applyAlignment="1">
      <alignment horizontal="center" vertical="center" wrapText="1"/>
    </xf>
    <xf fontId="13" fillId="3" borderId="12" numFmtId="162" xfId="0" applyNumberFormat="1" applyFont="1" applyFill="1" applyBorder="1" applyAlignment="1">
      <alignment horizontal="right" vertical="center" wrapText="1"/>
    </xf>
    <xf fontId="13" fillId="3" borderId="0" numFmtId="162" xfId="0" applyNumberFormat="1" applyFont="1" applyFill="1" applyAlignment="1">
      <alignment horizontal="right" vertical="center" wrapText="1"/>
    </xf>
    <xf fontId="13" fillId="3" borderId="0" numFmtId="164" xfId="0" applyNumberFormat="1" applyFont="1" applyFill="1" applyAlignment="1">
      <alignment horizontal="right" vertical="center" wrapText="1"/>
    </xf>
    <xf fontId="13" fillId="3" borderId="24" numFmtId="164" xfId="0" applyNumberFormat="1" applyFont="1" applyFill="1" applyBorder="1" applyAlignment="1">
      <alignment horizontal="right" vertical="center" wrapText="1"/>
    </xf>
    <xf fontId="5" fillId="3" borderId="46" numFmtId="49" xfId="0" applyNumberFormat="1" applyFont="1" applyFill="1" applyBorder="1" applyAlignment="1">
      <alignment horizontal="center" vertical="center" wrapText="1"/>
    </xf>
    <xf fontId="22" fillId="3" borderId="27" numFmtId="0" xfId="0" applyFont="1" applyFill="1" applyBorder="1" applyAlignment="1">
      <alignment horizontal="center" vertical="top" wrapText="1"/>
    </xf>
    <xf fontId="17" fillId="3" borderId="0" numFmtId="162" xfId="0" applyNumberFormat="1" applyFont="1" applyFill="1" applyAlignment="1">
      <alignment vertical="center" wrapText="1"/>
    </xf>
    <xf fontId="5" fillId="3" borderId="30" numFmtId="49" xfId="0" applyNumberFormat="1" applyFont="1" applyFill="1" applyBorder="1" applyAlignment="1">
      <alignment horizontal="center" vertical="center" wrapText="1"/>
    </xf>
    <xf fontId="22" fillId="3" borderId="16" numFmtId="0" xfId="0" applyFont="1" applyFill="1" applyBorder="1" applyAlignment="1">
      <alignment horizontal="center" vertical="top" wrapText="1"/>
    </xf>
    <xf fontId="17" fillId="3" borderId="30" numFmtId="162" xfId="0" applyNumberFormat="1" applyFont="1" applyFill="1" applyBorder="1" applyAlignment="1">
      <alignment vertical="center" wrapText="1"/>
    </xf>
    <xf fontId="23" fillId="3" borderId="0" numFmtId="162" xfId="0" applyNumberFormat="1" applyFont="1" applyFill="1" applyAlignment="1">
      <alignment horizontal="right" vertical="center" wrapText="1"/>
    </xf>
    <xf fontId="23" fillId="3" borderId="14" numFmtId="162" xfId="0" applyNumberFormat="1" applyFont="1" applyFill="1" applyBorder="1" applyAlignment="1">
      <alignment horizontal="right" vertical="center" wrapText="1"/>
    </xf>
    <xf fontId="17" fillId="3" borderId="30" numFmtId="0" xfId="0" applyFont="1" applyFill="1" applyBorder="1" applyAlignment="1">
      <alignment horizontal="left" vertical="center" wrapText="1"/>
    </xf>
    <xf fontId="17" fillId="3" borderId="0" numFmtId="0" xfId="0" applyFont="1" applyFill="1" applyAlignment="1">
      <alignment horizontal="left" vertical="center" wrapText="1"/>
    </xf>
    <xf fontId="13" fillId="3" borderId="30" numFmtId="49" xfId="0" applyNumberFormat="1" applyFont="1" applyFill="1" applyBorder="1" applyAlignment="1">
      <alignment horizontal="center" vertical="center" wrapText="1"/>
    </xf>
    <xf fontId="17" fillId="3" borderId="0" numFmtId="0" xfId="0" applyFont="1" applyFill="1" applyAlignment="1">
      <alignment horizontal="left" vertical="top" wrapText="1"/>
    </xf>
    <xf fontId="5" fillId="3" borderId="0" numFmtId="162" xfId="0" applyNumberFormat="1" applyFont="1" applyFill="1" applyAlignment="1">
      <alignment vertical="center" wrapText="1"/>
    </xf>
    <xf fontId="5" fillId="3" borderId="14" numFmtId="164" xfId="0" applyNumberFormat="1" applyFont="1" applyFill="1" applyBorder="1" applyAlignment="1">
      <alignment vertical="center" wrapText="1"/>
    </xf>
    <xf fontId="7" fillId="3" borderId="35" numFmtId="49" xfId="0" applyNumberFormat="1" applyFont="1" applyFill="1" applyBorder="1" applyAlignment="1">
      <alignment horizontal="left" vertical="center" wrapText="1"/>
    </xf>
    <xf fontId="17" fillId="3" borderId="30" numFmtId="165" xfId="0" applyNumberFormat="1" applyFont="1" applyFill="1" applyBorder="1" applyAlignment="1">
      <alignment vertical="center" wrapText="1"/>
    </xf>
    <xf fontId="7" fillId="3" borderId="24" numFmtId="49" xfId="0" applyNumberFormat="1" applyFont="1" applyFill="1" applyBorder="1" applyAlignment="1">
      <alignment horizontal="left" vertical="center" wrapText="1"/>
    </xf>
    <xf fontId="17" fillId="3" borderId="0" numFmtId="165" xfId="0" applyNumberFormat="1" applyFont="1" applyFill="1" applyAlignment="1">
      <alignment vertical="center" wrapText="1"/>
    </xf>
    <xf fontId="5" fillId="3" borderId="29" numFmtId="164" xfId="0" applyNumberFormat="1" applyFont="1" applyFill="1" applyBorder="1" applyAlignment="1">
      <alignment horizontal="right" vertical="center" wrapText="1"/>
    </xf>
    <xf fontId="13" fillId="3" borderId="30" numFmtId="0" xfId="0" applyFont="1" applyFill="1" applyBorder="1" applyAlignment="1">
      <alignment vertical="center"/>
    </xf>
    <xf fontId="5" fillId="3" borderId="0" numFmtId="167" xfId="0" applyNumberFormat="1" applyFont="1" applyFill="1" applyAlignment="1">
      <alignment horizontal="left" vertical="center"/>
    </xf>
    <xf fontId="10" fillId="3" borderId="0" numFmtId="168" xfId="0" applyNumberFormat="1" applyFont="1" applyFill="1" applyAlignment="1">
      <alignment horizontal="left" vertical="top"/>
    </xf>
    <xf fontId="5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horizontal="left" vertical="center"/>
    </xf>
    <xf fontId="5" fillId="3" borderId="0" numFmtId="163" xfId="0" applyNumberFormat="1" applyFont="1" applyFill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view="normal" topLeftCell="A1" zoomScale="100" workbookViewId="0">
      <pane ySplit="4" topLeftCell="A5" activePane="bottomLeft" state="frozen"/>
      <selection activeCell="H47" activeCellId="0" sqref="H47:H49"/>
    </sheetView>
  </sheetViews>
  <sheetFormatPr defaultRowHeight="12.75"/>
  <cols>
    <col customWidth="1" hidden="1" min="1" max="1" style="1" width="8.28515625"/>
    <col customWidth="1" min="2" max="2" style="2" width="11.28125"/>
    <col customWidth="1" hidden="1" min="3" max="3" style="3" width="15"/>
    <col customWidth="1" min="4" max="4" style="1" width="72.28125"/>
    <col customWidth="1" min="5" max="5" style="4" width="16.140625"/>
    <col customWidth="1" min="6" max="6" style="1" width="16.140625"/>
    <col customWidth="1" min="7" max="7" style="1" width="16.5703125"/>
    <col customWidth="1" min="8" max="8" style="4" width="16.00390625"/>
    <col customWidth="1" min="9" max="9" style="5" width="16.28125"/>
    <col customWidth="1" min="10" max="11" style="5" width="15.28515625"/>
    <col customWidth="1" min="12" max="12" style="5" width="15.7109375"/>
    <col customWidth="1" min="13" max="13" style="1" width="17.5703125"/>
    <col customWidth="1" min="14" max="14" style="1" width="17.421875"/>
    <col customWidth="1" min="15" max="15" style="1" width="12.8515625"/>
    <col customWidth="1" min="16" max="18" style="1" width="11.42578125"/>
    <col customWidth="1" min="19" max="29" style="1" width="9.140625"/>
    <col min="30" max="16384" style="1" width="9.140625"/>
  </cols>
  <sheetData>
    <row r="1" ht="17.25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"/>
      <c r="T1" s="1"/>
      <c r="U1" s="1"/>
      <c r="V1" s="1"/>
      <c r="W1" s="1"/>
      <c r="X1" s="1"/>
      <c r="Y1" s="1"/>
      <c r="Z1" s="1"/>
    </row>
    <row r="2" ht="15">
      <c r="A2" s="8"/>
      <c r="B2" s="9"/>
      <c r="C2" s="10"/>
      <c r="D2" s="11"/>
      <c r="E2" s="12"/>
      <c r="F2" s="11"/>
      <c r="G2" s="11"/>
      <c r="H2" s="12"/>
      <c r="I2" s="13"/>
      <c r="J2" s="13"/>
      <c r="K2" s="13"/>
      <c r="L2" s="13"/>
      <c r="M2" s="11"/>
      <c r="N2" s="11"/>
      <c r="O2" s="11"/>
      <c r="P2" s="14"/>
      <c r="Q2" s="14"/>
      <c r="R2" s="15" t="s">
        <v>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="16" customFormat="1" ht="15">
      <c r="A3" s="17" t="s">
        <v>2</v>
      </c>
      <c r="B3" s="18" t="s">
        <v>3</v>
      </c>
      <c r="C3" s="19" t="s">
        <v>4</v>
      </c>
      <c r="D3" s="20" t="s">
        <v>5</v>
      </c>
      <c r="E3" s="21" t="s">
        <v>6</v>
      </c>
      <c r="F3" s="22" t="s">
        <v>7</v>
      </c>
      <c r="G3" s="23"/>
      <c r="H3" s="24"/>
      <c r="I3" s="25" t="s">
        <v>8</v>
      </c>
      <c r="J3" s="26"/>
      <c r="K3" s="22" t="s">
        <v>9</v>
      </c>
      <c r="L3" s="23"/>
      <c r="M3" s="23"/>
      <c r="N3" s="24"/>
      <c r="O3" s="27" t="s">
        <v>10</v>
      </c>
      <c r="P3" s="28" t="s">
        <v>11</v>
      </c>
      <c r="Q3" s="28" t="s">
        <v>12</v>
      </c>
      <c r="R3" s="29" t="s">
        <v>13</v>
      </c>
      <c r="S3" s="16"/>
      <c r="T3" s="16"/>
      <c r="U3" s="16"/>
      <c r="V3" s="16"/>
      <c r="W3" s="16"/>
      <c r="X3" s="16"/>
      <c r="Y3" s="16"/>
      <c r="Z3" s="16"/>
    </row>
    <row r="4" s="16" customFormat="1" ht="59.25" customHeight="1">
      <c r="A4" s="17"/>
      <c r="B4" s="30"/>
      <c r="C4" s="31"/>
      <c r="D4" s="32"/>
      <c r="E4" s="33"/>
      <c r="F4" s="34" t="s">
        <v>14</v>
      </c>
      <c r="G4" s="35" t="s">
        <v>15</v>
      </c>
      <c r="H4" s="34" t="s">
        <v>16</v>
      </c>
      <c r="I4" s="35" t="s">
        <v>17</v>
      </c>
      <c r="J4" s="35" t="s">
        <v>16</v>
      </c>
      <c r="K4" s="33" t="s">
        <v>18</v>
      </c>
      <c r="L4" s="36" t="s">
        <v>19</v>
      </c>
      <c r="M4" s="33" t="s">
        <v>20</v>
      </c>
      <c r="N4" s="37" t="s">
        <v>21</v>
      </c>
      <c r="O4" s="38"/>
      <c r="P4" s="39"/>
      <c r="Q4" s="39"/>
      <c r="R4" s="40"/>
      <c r="S4" s="16"/>
      <c r="T4" s="16"/>
      <c r="U4" s="16"/>
      <c r="V4" s="16"/>
      <c r="W4" s="16"/>
      <c r="X4" s="16"/>
      <c r="Y4" s="16"/>
      <c r="Z4" s="16"/>
    </row>
    <row r="5" s="41" customFormat="1" ht="23.25" customHeight="1">
      <c r="A5" s="42"/>
      <c r="B5" s="43" t="s">
        <v>22</v>
      </c>
      <c r="C5" s="44"/>
      <c r="D5" s="43"/>
      <c r="E5" s="45">
        <f>SUM(E6:E16)</f>
        <v>15690074.73791045</v>
      </c>
      <c r="F5" s="45">
        <f>SUM(F6:F16)</f>
        <v>28065221.000000004</v>
      </c>
      <c r="G5" s="45">
        <f>SUM(G6:G16)</f>
        <v>21201251.099999998</v>
      </c>
      <c r="H5" s="45">
        <f>SUM(H6:H16)</f>
        <v>3244648.5999999996</v>
      </c>
      <c r="I5" s="45">
        <f>SUM(I6:I16)</f>
        <v>17841519.329999998</v>
      </c>
      <c r="J5" s="45">
        <f>SUM(J6:J16)</f>
        <v>561878.18999999994</v>
      </c>
      <c r="K5" s="45">
        <f>SUM(K6:K16)</f>
        <v>2151444.5920895529</v>
      </c>
      <c r="L5" s="45">
        <f>SUM(L6:L16)</f>
        <v>-3359731.7699999982</v>
      </c>
      <c r="M5" s="45">
        <f>SUM(M6:M16)</f>
        <v>-10223701.669999998</v>
      </c>
      <c r="N5" s="45">
        <f>SUM(N6:N16)</f>
        <v>-2682770.4100000001</v>
      </c>
      <c r="O5" s="46">
        <f t="shared" ref="O5:O9" si="0">IFERROR(I5/E5,"")</f>
        <v>1.137121373099085</v>
      </c>
      <c r="P5" s="46">
        <f t="shared" ref="P5:P9" si="1">IFERROR(J5/H5,"")</f>
        <v>0.17317073719477666</v>
      </c>
      <c r="Q5" s="46">
        <f t="shared" ref="Q5:Q9" si="2">IFERROR(I5/G5,"")</f>
        <v>0.84153143820838006</v>
      </c>
      <c r="R5" s="47">
        <f t="shared" ref="R5:R9" si="3">IFERROR(I5/F5,"")</f>
        <v>0.63571633125568461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</row>
    <row r="6" ht="18.75" customHeight="1">
      <c r="A6" s="48"/>
      <c r="B6" s="49" t="s">
        <v>23</v>
      </c>
      <c r="C6" s="50" t="s">
        <v>24</v>
      </c>
      <c r="D6" s="51" t="s">
        <v>25</v>
      </c>
      <c r="E6" s="52">
        <f>13680435.89/33.5*30</f>
        <v>12251136.617910448</v>
      </c>
      <c r="F6" s="52">
        <v>21478832.199999999</v>
      </c>
      <c r="G6" s="52">
        <v>16173543.5</v>
      </c>
      <c r="H6" s="52">
        <v>2057614.3999999999</v>
      </c>
      <c r="I6" s="52">
        <v>13663048.130000001</v>
      </c>
      <c r="J6" s="52">
        <v>448226.07999999996</v>
      </c>
      <c r="K6" s="52">
        <f t="shared" ref="K6:K9" si="4">I6-E6</f>
        <v>1411911.5120895524</v>
      </c>
      <c r="L6" s="52">
        <f t="shared" ref="L6:L9" si="5">I6-G6</f>
        <v>-2510495.3699999992</v>
      </c>
      <c r="M6" s="52">
        <f t="shared" ref="M6:M9" si="6">I6-F6</f>
        <v>-7815784.0699999984</v>
      </c>
      <c r="N6" s="53">
        <f t="shared" ref="N6:N9" si="7">J6-H6</f>
        <v>-1609388.3199999998</v>
      </c>
      <c r="O6" s="54">
        <f t="shared" si="0"/>
        <v>1.1152473893749106</v>
      </c>
      <c r="P6" s="54">
        <f t="shared" si="1"/>
        <v>0.21783774452589366</v>
      </c>
      <c r="Q6" s="54">
        <f t="shared" si="2"/>
        <v>0.84477765370340774</v>
      </c>
      <c r="R6" s="55">
        <f t="shared" si="3"/>
        <v>0.63611689885076717</v>
      </c>
      <c r="S6" s="1"/>
      <c r="T6" s="1"/>
      <c r="U6" s="1"/>
      <c r="V6" s="1"/>
      <c r="W6" s="1"/>
      <c r="X6" s="1"/>
      <c r="Y6" s="1"/>
      <c r="Z6" s="1"/>
    </row>
    <row r="7" ht="18.75" customHeight="1">
      <c r="A7" s="56"/>
      <c r="B7" s="49" t="s">
        <v>26</v>
      </c>
      <c r="C7" s="50" t="s">
        <v>27</v>
      </c>
      <c r="D7" s="51" t="s">
        <v>28</v>
      </c>
      <c r="E7" s="57">
        <v>62094.57</v>
      </c>
      <c r="F7" s="57">
        <v>82008.100000000006</v>
      </c>
      <c r="G7" s="57">
        <v>68605.5</v>
      </c>
      <c r="H7" s="57">
        <v>7121</v>
      </c>
      <c r="I7" s="57">
        <v>62654.25</v>
      </c>
      <c r="J7" s="57">
        <v>4.1799999999999997</v>
      </c>
      <c r="K7" s="57">
        <f t="shared" si="4"/>
        <v>559.68000000000029</v>
      </c>
      <c r="L7" s="57">
        <f t="shared" si="5"/>
        <v>-5951.25</v>
      </c>
      <c r="M7" s="57">
        <f t="shared" si="6"/>
        <v>-19353.850000000006</v>
      </c>
      <c r="N7" s="57">
        <f t="shared" si="7"/>
        <v>-7116.8199999999997</v>
      </c>
      <c r="O7" s="54">
        <f t="shared" si="0"/>
        <v>1.0090133485101838</v>
      </c>
      <c r="P7" s="54">
        <f t="shared" si="1"/>
        <v>0.00058699620839769689</v>
      </c>
      <c r="Q7" s="54">
        <f t="shared" si="2"/>
        <v>0.91325403939917349</v>
      </c>
      <c r="R7" s="55">
        <f t="shared" si="3"/>
        <v>0.76400075114531363</v>
      </c>
      <c r="S7" s="1"/>
      <c r="T7" s="1"/>
      <c r="U7" s="1"/>
      <c r="V7" s="1"/>
      <c r="W7" s="1"/>
      <c r="X7" s="1"/>
      <c r="Y7" s="1"/>
      <c r="Z7" s="1"/>
    </row>
    <row r="8" ht="18.75" customHeight="1">
      <c r="A8" s="56"/>
      <c r="B8" s="49" t="s">
        <v>23</v>
      </c>
      <c r="C8" s="50" t="s">
        <v>29</v>
      </c>
      <c r="D8" s="51" t="s">
        <v>30</v>
      </c>
      <c r="E8" s="57">
        <v>0</v>
      </c>
      <c r="F8" s="57">
        <v>52994.300000000003</v>
      </c>
      <c r="G8" s="57">
        <v>52994.300000000003</v>
      </c>
      <c r="H8" s="57">
        <v>20497.200000000001</v>
      </c>
      <c r="I8" s="57">
        <v>18885.790000000001</v>
      </c>
      <c r="J8" s="57">
        <v>-14.619999999999999</v>
      </c>
      <c r="K8" s="57">
        <f t="shared" si="4"/>
        <v>18885.790000000001</v>
      </c>
      <c r="L8" s="57">
        <f t="shared" si="5"/>
        <v>-34108.510000000002</v>
      </c>
      <c r="M8" s="57">
        <f t="shared" si="6"/>
        <v>-34108.510000000002</v>
      </c>
      <c r="N8" s="57">
        <f t="shared" si="7"/>
        <v>-20511.82</v>
      </c>
      <c r="O8" s="54" t="str">
        <f t="shared" si="0"/>
        <v/>
      </c>
      <c r="P8" s="54">
        <f t="shared" si="1"/>
        <v>-0.00071326815369904175</v>
      </c>
      <c r="Q8" s="54">
        <f t="shared" si="2"/>
        <v>0.35637398739109677</v>
      </c>
      <c r="R8" s="55">
        <f t="shared" si="3"/>
        <v>0.35637398739109677</v>
      </c>
      <c r="S8" s="1"/>
      <c r="T8" s="1"/>
      <c r="U8" s="1"/>
      <c r="V8" s="1"/>
      <c r="W8" s="1"/>
      <c r="X8" s="1"/>
      <c r="Y8" s="1"/>
      <c r="Z8" s="1"/>
    </row>
    <row r="9" ht="18.75" customHeight="1">
      <c r="A9" s="56"/>
      <c r="B9" s="49" t="s">
        <v>23</v>
      </c>
      <c r="C9" s="50" t="s">
        <v>31</v>
      </c>
      <c r="D9" s="51" t="s">
        <v>32</v>
      </c>
      <c r="E9" s="57">
        <v>885278.96999999997</v>
      </c>
      <c r="F9" s="57">
        <v>1259409.1000000001</v>
      </c>
      <c r="G9" s="57">
        <v>1197647.2</v>
      </c>
      <c r="H9" s="57">
        <v>243815.79999999999</v>
      </c>
      <c r="I9" s="57">
        <v>942755.59999999998</v>
      </c>
      <c r="J9" s="57">
        <v>986.77999999999997</v>
      </c>
      <c r="K9" s="57">
        <f t="shared" si="4"/>
        <v>57476.630000000005</v>
      </c>
      <c r="L9" s="57">
        <f t="shared" si="5"/>
        <v>-254891.59999999998</v>
      </c>
      <c r="M9" s="57">
        <f t="shared" si="6"/>
        <v>-316653.50000000012</v>
      </c>
      <c r="N9" s="57">
        <f t="shared" si="7"/>
        <v>-242829.01999999999</v>
      </c>
      <c r="O9" s="54">
        <f t="shared" si="0"/>
        <v>1.0649248789904047</v>
      </c>
      <c r="P9" s="54">
        <f t="shared" si="1"/>
        <v>0.0040472356590508084</v>
      </c>
      <c r="Q9" s="54">
        <f t="shared" si="2"/>
        <v>0.78717305062793119</v>
      </c>
      <c r="R9" s="55">
        <f t="shared" si="3"/>
        <v>0.74856978562406762</v>
      </c>
      <c r="S9" s="1"/>
      <c r="T9" s="1"/>
      <c r="U9" s="1"/>
      <c r="V9" s="1"/>
      <c r="W9" s="1"/>
      <c r="X9" s="1"/>
      <c r="Y9" s="1"/>
      <c r="Z9" s="1"/>
    </row>
    <row r="10" ht="18.75" customHeight="1">
      <c r="A10" s="56"/>
      <c r="B10" s="49" t="s">
        <v>23</v>
      </c>
      <c r="C10" s="50" t="s">
        <v>33</v>
      </c>
      <c r="D10" s="51" t="s">
        <v>34</v>
      </c>
      <c r="E10" s="57">
        <v>704.50999999999999</v>
      </c>
      <c r="F10" s="57">
        <v>0</v>
      </c>
      <c r="G10" s="57">
        <v>0</v>
      </c>
      <c r="H10" s="57">
        <v>0</v>
      </c>
      <c r="I10" s="57">
        <v>266.18000000000001</v>
      </c>
      <c r="J10" s="57">
        <v>1.9099999999999999</v>
      </c>
      <c r="K10" s="57">
        <f t="shared" ref="K10:K47" si="8">I10-E10</f>
        <v>-438.32999999999998</v>
      </c>
      <c r="L10" s="57">
        <f t="shared" ref="L10:L73" si="9">I10-G10</f>
        <v>266.18000000000001</v>
      </c>
      <c r="M10" s="57">
        <f t="shared" ref="M10:M47" si="10">I10-F10</f>
        <v>266.18000000000001</v>
      </c>
      <c r="N10" s="57">
        <f t="shared" ref="N10:N47" si="11">J10-H10</f>
        <v>1.9099999999999999</v>
      </c>
      <c r="O10" s="54">
        <f t="shared" ref="O10:O73" si="12">IFERROR(I10/E10,"")</f>
        <v>0.37782288399029113</v>
      </c>
      <c r="P10" s="54" t="str">
        <f t="shared" ref="P10:P73" si="13">IFERROR(J10/H10,"")</f>
        <v/>
      </c>
      <c r="Q10" s="54" t="str">
        <f t="shared" ref="Q10:Q73" si="14">IFERROR(I10/G10,"")</f>
        <v/>
      </c>
      <c r="R10" s="55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8.75" customHeight="1">
      <c r="A11" s="56"/>
      <c r="B11" s="49" t="s">
        <v>23</v>
      </c>
      <c r="C11" s="50" t="s">
        <v>35</v>
      </c>
      <c r="D11" s="51" t="s">
        <v>36</v>
      </c>
      <c r="E11" s="57">
        <v>1366.98</v>
      </c>
      <c r="F11" s="57">
        <v>1208.9000000000001</v>
      </c>
      <c r="G11" s="57">
        <v>1208.9000000000001</v>
      </c>
      <c r="H11" s="57">
        <v>0</v>
      </c>
      <c r="I11" s="57">
        <v>1197.02</v>
      </c>
      <c r="J11" s="57">
        <v>0</v>
      </c>
      <c r="K11" s="57">
        <f t="shared" si="8"/>
        <v>-169.96000000000004</v>
      </c>
      <c r="L11" s="57">
        <f t="shared" si="9"/>
        <v>-11.880000000000109</v>
      </c>
      <c r="M11" s="57">
        <f t="shared" si="10"/>
        <v>-11.880000000000109</v>
      </c>
      <c r="N11" s="57">
        <f t="shared" si="11"/>
        <v>0</v>
      </c>
      <c r="O11" s="54">
        <f t="shared" si="12"/>
        <v>0.87566752988339258</v>
      </c>
      <c r="P11" s="54" t="str">
        <f t="shared" si="13"/>
        <v/>
      </c>
      <c r="Q11" s="54">
        <f t="shared" si="14"/>
        <v>0.9901728844404003</v>
      </c>
      <c r="R11" s="55">
        <f t="shared" si="15"/>
        <v>0.9901728844404003</v>
      </c>
      <c r="S11" s="1"/>
      <c r="T11" s="1"/>
      <c r="U11" s="1"/>
      <c r="V11" s="1"/>
      <c r="W11" s="1"/>
      <c r="X11" s="1"/>
      <c r="Y11" s="1"/>
      <c r="Z11" s="1"/>
    </row>
    <row r="12" ht="18.75" customHeight="1">
      <c r="A12" s="56"/>
      <c r="B12" s="49" t="s">
        <v>23</v>
      </c>
      <c r="C12" s="50" t="s">
        <v>37</v>
      </c>
      <c r="D12" s="51" t="s">
        <v>38</v>
      </c>
      <c r="E12" s="57">
        <v>333385.97999999998</v>
      </c>
      <c r="F12" s="57">
        <v>615839.40000000002</v>
      </c>
      <c r="G12" s="57">
        <v>341592.29999999999</v>
      </c>
      <c r="H12" s="57">
        <v>1000</v>
      </c>
      <c r="I12" s="57">
        <v>363037.25</v>
      </c>
      <c r="J12" s="57">
        <v>15535.880000000001</v>
      </c>
      <c r="K12" s="57">
        <f t="shared" si="8"/>
        <v>29651.270000000019</v>
      </c>
      <c r="L12" s="57">
        <f t="shared" si="9"/>
        <v>21444.950000000012</v>
      </c>
      <c r="M12" s="57">
        <f t="shared" si="10"/>
        <v>-252802.15000000002</v>
      </c>
      <c r="N12" s="57">
        <f t="shared" si="11"/>
        <v>14535.880000000001</v>
      </c>
      <c r="O12" s="54">
        <f t="shared" si="12"/>
        <v>1.0889397628538549</v>
      </c>
      <c r="P12" s="54">
        <f t="shared" si="13"/>
        <v>15.535880000000001</v>
      </c>
      <c r="Q12" s="54">
        <f t="shared" si="14"/>
        <v>1.0627793717832632</v>
      </c>
      <c r="R12" s="55">
        <f t="shared" si="15"/>
        <v>0.58949987610406218</v>
      </c>
      <c r="S12" s="1"/>
      <c r="T12" s="1"/>
      <c r="U12" s="1"/>
      <c r="V12" s="1"/>
      <c r="W12" s="1"/>
      <c r="X12" s="1"/>
      <c r="Y12" s="1"/>
      <c r="Z12" s="1"/>
    </row>
    <row r="13" ht="18.75" customHeight="1">
      <c r="A13" s="56"/>
      <c r="B13" s="49" t="s">
        <v>39</v>
      </c>
      <c r="C13" s="50" t="s">
        <v>40</v>
      </c>
      <c r="D13" s="51" t="s">
        <v>41</v>
      </c>
      <c r="E13" s="57">
        <v>365441.78000000003</v>
      </c>
      <c r="F13" s="57">
        <v>1486170.1000000001</v>
      </c>
      <c r="G13" s="57">
        <v>608900</v>
      </c>
      <c r="H13" s="57">
        <v>273000</v>
      </c>
      <c r="I13" s="57">
        <v>476465.12000000005</v>
      </c>
      <c r="J13" s="57">
        <v>62251.960000000006</v>
      </c>
      <c r="K13" s="57">
        <f t="shared" si="8"/>
        <v>111023.34000000003</v>
      </c>
      <c r="L13" s="57">
        <f t="shared" si="9"/>
        <v>-132434.87999999995</v>
      </c>
      <c r="M13" s="57">
        <f t="shared" si="10"/>
        <v>-1009704.98</v>
      </c>
      <c r="N13" s="57">
        <f t="shared" si="11"/>
        <v>-210748.03999999998</v>
      </c>
      <c r="O13" s="54">
        <f t="shared" si="12"/>
        <v>1.3038058209983545</v>
      </c>
      <c r="P13" s="54">
        <f t="shared" si="13"/>
        <v>0.22802915750915753</v>
      </c>
      <c r="Q13" s="54">
        <f t="shared" si="14"/>
        <v>0.78250142880604379</v>
      </c>
      <c r="R13" s="55">
        <f t="shared" si="15"/>
        <v>0.32059931766895328</v>
      </c>
      <c r="S13" s="1"/>
      <c r="T13" s="1"/>
      <c r="U13" s="1"/>
      <c r="V13" s="1"/>
      <c r="W13" s="1"/>
      <c r="X13" s="1"/>
      <c r="Y13" s="1"/>
      <c r="Z13" s="1"/>
    </row>
    <row r="14" ht="18.75" customHeight="1">
      <c r="A14" s="56"/>
      <c r="B14" s="49" t="s">
        <v>39</v>
      </c>
      <c r="C14" s="50" t="s">
        <v>42</v>
      </c>
      <c r="D14" s="51" t="s">
        <v>43</v>
      </c>
      <c r="E14" s="57">
        <v>1563450.98</v>
      </c>
      <c r="F14" s="57">
        <v>2439929.7999999998</v>
      </c>
      <c r="G14" s="57">
        <v>2220248.7000000002</v>
      </c>
      <c r="H14" s="57">
        <v>585162.69999999995</v>
      </c>
      <c r="I14" s="57">
        <v>1804032.5700000001</v>
      </c>
      <c r="J14" s="57">
        <v>13311.209999999999</v>
      </c>
      <c r="K14" s="57">
        <f t="shared" si="8"/>
        <v>240581.59000000008</v>
      </c>
      <c r="L14" s="57">
        <f t="shared" si="9"/>
        <v>-416216.13000000012</v>
      </c>
      <c r="M14" s="57">
        <f t="shared" si="10"/>
        <v>-635897.22999999975</v>
      </c>
      <c r="N14" s="58">
        <f t="shared" si="11"/>
        <v>-571851.48999999999</v>
      </c>
      <c r="O14" s="54">
        <f t="shared" si="12"/>
        <v>1.1538785629211095</v>
      </c>
      <c r="P14" s="54">
        <f t="shared" si="13"/>
        <v>0.022747878496014871</v>
      </c>
      <c r="Q14" s="54">
        <f t="shared" si="14"/>
        <v>0.81253625776247496</v>
      </c>
      <c r="R14" s="55">
        <f t="shared" si="15"/>
        <v>0.73937888294982923</v>
      </c>
      <c r="S14" s="1"/>
      <c r="T14" s="1"/>
      <c r="U14" s="1"/>
      <c r="V14" s="1"/>
      <c r="W14" s="1"/>
      <c r="X14" s="1"/>
      <c r="Y14" s="1"/>
      <c r="Z14" s="1"/>
    </row>
    <row r="15" ht="18.75" customHeight="1">
      <c r="A15" s="56"/>
      <c r="B15" s="49"/>
      <c r="C15" s="50" t="s">
        <v>44</v>
      </c>
      <c r="D15" s="51" t="s">
        <v>45</v>
      </c>
      <c r="E15" s="57">
        <v>227484.73999999999</v>
      </c>
      <c r="F15" s="57">
        <v>648829.09999999998</v>
      </c>
      <c r="G15" s="57">
        <v>536510.69999999995</v>
      </c>
      <c r="H15" s="57">
        <v>56437.5</v>
      </c>
      <c r="I15" s="57">
        <v>509177.42000000004</v>
      </c>
      <c r="J15" s="57">
        <v>21574.810000000001</v>
      </c>
      <c r="K15" s="57">
        <f t="shared" si="8"/>
        <v>281692.68000000005</v>
      </c>
      <c r="L15" s="57">
        <f t="shared" si="9"/>
        <v>-27333.279999999912</v>
      </c>
      <c r="M15" s="57">
        <f t="shared" si="10"/>
        <v>-139651.67999999993</v>
      </c>
      <c r="N15" s="58">
        <f t="shared" si="11"/>
        <v>-34862.690000000002</v>
      </c>
      <c r="O15" s="54">
        <f t="shared" si="12"/>
        <v>2.2382926432779624</v>
      </c>
      <c r="P15" s="54">
        <f t="shared" si="13"/>
        <v>0.38227791805094136</v>
      </c>
      <c r="Q15" s="54">
        <f t="shared" si="14"/>
        <v>0.94905361626524898</v>
      </c>
      <c r="R15" s="55">
        <f t="shared" si="15"/>
        <v>0.78476353788694131</v>
      </c>
      <c r="S15" s="1"/>
      <c r="T15" s="1"/>
      <c r="U15" s="1"/>
      <c r="V15" s="1"/>
      <c r="W15" s="1"/>
      <c r="X15" s="1"/>
      <c r="Y15" s="1"/>
      <c r="Z15" s="1"/>
    </row>
    <row r="16" ht="18.75" customHeight="1">
      <c r="A16" s="56"/>
      <c r="B16" s="49" t="s">
        <v>39</v>
      </c>
      <c r="C16" s="50" t="s">
        <v>46</v>
      </c>
      <c r="D16" s="51" t="s">
        <v>47</v>
      </c>
      <c r="E16" s="57">
        <v>-270.38999999999999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f t="shared" si="8"/>
        <v>270.38999999999999</v>
      </c>
      <c r="L16" s="57">
        <f t="shared" si="9"/>
        <v>0</v>
      </c>
      <c r="M16" s="57">
        <f t="shared" si="10"/>
        <v>0</v>
      </c>
      <c r="N16" s="57">
        <f t="shared" si="11"/>
        <v>0</v>
      </c>
      <c r="O16" s="54">
        <f t="shared" si="12"/>
        <v>0</v>
      </c>
      <c r="P16" s="54" t="str">
        <f t="shared" si="13"/>
        <v/>
      </c>
      <c r="Q16" s="54" t="str">
        <f t="shared" si="14"/>
        <v/>
      </c>
      <c r="R16" s="55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41" customFormat="1" ht="21.75" customHeight="1">
      <c r="A17" s="59" t="s">
        <v>48</v>
      </c>
      <c r="B17" s="60"/>
      <c r="C17" s="61"/>
      <c r="D17" s="62"/>
      <c r="E17" s="63">
        <f>E21+E25+E34+E48+E56+E59+E62+E71</f>
        <v>6169317.9699999997</v>
      </c>
      <c r="F17" s="63">
        <f>F21+F25+F34+F48+F56+F59+F62+F71</f>
        <v>7828488.9699999997</v>
      </c>
      <c r="G17" s="64">
        <f>G21+G25+G34+G48+G56+G59+G62+G71</f>
        <v>6481507.7699999996</v>
      </c>
      <c r="H17" s="65">
        <f>H21+H25+H34+H48+H56+H59+H62+H71</f>
        <v>810126.29999999993</v>
      </c>
      <c r="I17" s="64">
        <f>I21+I25+I34+I48+I56+I59+I62+I71</f>
        <v>5974234.7219999991</v>
      </c>
      <c r="J17" s="65">
        <f>J21+J25+J34+J48+J56+J59+J62+J71</f>
        <v>193805.00200000001</v>
      </c>
      <c r="K17" s="64">
        <f t="shared" si="8"/>
        <v>-195083.2480000006</v>
      </c>
      <c r="L17" s="64">
        <f t="shared" si="9"/>
        <v>-507273.04800000042</v>
      </c>
      <c r="M17" s="65">
        <f t="shared" si="10"/>
        <v>-1854254.2480000006</v>
      </c>
      <c r="N17" s="64">
        <f t="shared" si="11"/>
        <v>-616321.29799999995</v>
      </c>
      <c r="O17" s="66">
        <f t="shared" si="12"/>
        <v>0.9683784740957353</v>
      </c>
      <c r="P17" s="67">
        <f t="shared" si="13"/>
        <v>0.23922813269980253</v>
      </c>
      <c r="Q17" s="68">
        <f t="shared" si="14"/>
        <v>0.921735332888446</v>
      </c>
      <c r="R17" s="69">
        <f t="shared" si="15"/>
        <v>0.76314021069636884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</row>
    <row r="18" ht="18" customHeight="1">
      <c r="A18" s="70" t="s">
        <v>49</v>
      </c>
      <c r="B18" s="71" t="s">
        <v>26</v>
      </c>
      <c r="C18" s="72" t="s">
        <v>50</v>
      </c>
      <c r="D18" s="73" t="s">
        <v>51</v>
      </c>
      <c r="E18" s="74">
        <v>180559.87</v>
      </c>
      <c r="F18" s="74">
        <v>261278.39999999999</v>
      </c>
      <c r="G18" s="75">
        <v>215055.60000000001</v>
      </c>
      <c r="H18" s="74">
        <v>23809.799999999999</v>
      </c>
      <c r="I18" s="76">
        <v>226089.76999999999</v>
      </c>
      <c r="J18" s="74">
        <v>9895.5399999999991</v>
      </c>
      <c r="K18" s="75">
        <f t="shared" si="8"/>
        <v>45529.899999999994</v>
      </c>
      <c r="L18" s="74">
        <f t="shared" si="9"/>
        <v>11034.169999999984</v>
      </c>
      <c r="M18" s="74">
        <f t="shared" si="10"/>
        <v>-35188.630000000005</v>
      </c>
      <c r="N18" s="77">
        <f t="shared" si="11"/>
        <v>-13914.26</v>
      </c>
      <c r="O18" s="78">
        <f t="shared" si="12"/>
        <v>1.2521595745499816</v>
      </c>
      <c r="P18" s="79">
        <f t="shared" si="13"/>
        <v>0.41560785894883617</v>
      </c>
      <c r="Q18" s="78">
        <f t="shared" si="14"/>
        <v>1.0513084523258172</v>
      </c>
      <c r="R18" s="80">
        <f t="shared" si="15"/>
        <v>0.86532132009381557</v>
      </c>
      <c r="S18" s="1"/>
      <c r="T18" s="1"/>
      <c r="U18" s="1"/>
      <c r="V18" s="1"/>
      <c r="W18" s="1"/>
      <c r="X18" s="1"/>
      <c r="Y18" s="1"/>
      <c r="Z18" s="1"/>
    </row>
    <row r="19" ht="17.25">
      <c r="A19" s="81"/>
      <c r="B19" s="82"/>
      <c r="C19" s="50" t="s">
        <v>52</v>
      </c>
      <c r="D19" s="83" t="s">
        <v>53</v>
      </c>
      <c r="E19" s="52">
        <v>4074.3499999999999</v>
      </c>
      <c r="F19" s="52">
        <v>3515.5999999999999</v>
      </c>
      <c r="G19" s="52">
        <v>3515.5999999999999</v>
      </c>
      <c r="H19" s="84">
        <v>0</v>
      </c>
      <c r="I19" s="52">
        <v>647</v>
      </c>
      <c r="J19" s="52">
        <v>0</v>
      </c>
      <c r="K19" s="52">
        <f t="shared" si="8"/>
        <v>-3427.3499999999999</v>
      </c>
      <c r="L19" s="84">
        <f t="shared" si="9"/>
        <v>-2868.5999999999999</v>
      </c>
      <c r="M19" s="52">
        <f t="shared" si="10"/>
        <v>-2868.5999999999999</v>
      </c>
      <c r="N19" s="53">
        <f t="shared" si="11"/>
        <v>0</v>
      </c>
      <c r="O19" s="85">
        <f t="shared" si="12"/>
        <v>0.15879833593088469</v>
      </c>
      <c r="P19" s="54" t="str">
        <f t="shared" si="13"/>
        <v/>
      </c>
      <c r="Q19" s="86">
        <f t="shared" si="14"/>
        <v>0.18403686426214588</v>
      </c>
      <c r="R19" s="55">
        <f t="shared" si="15"/>
        <v>0.18403686426214588</v>
      </c>
      <c r="S19" s="1"/>
      <c r="T19" s="1"/>
      <c r="U19" s="1"/>
      <c r="V19" s="1"/>
      <c r="W19" s="1"/>
      <c r="X19" s="1"/>
      <c r="Y19" s="1"/>
      <c r="Z19" s="1"/>
    </row>
    <row r="20" ht="17.25">
      <c r="A20" s="81"/>
      <c r="B20" s="82"/>
      <c r="C20" s="87" t="s">
        <v>54</v>
      </c>
      <c r="D20" s="88" t="s">
        <v>55</v>
      </c>
      <c r="E20" s="52">
        <v>115043.38</v>
      </c>
      <c r="F20" s="52">
        <v>240354.89999999999</v>
      </c>
      <c r="G20" s="84">
        <v>195154.89999999999</v>
      </c>
      <c r="H20" s="52">
        <v>23928</v>
      </c>
      <c r="I20" s="52">
        <v>200067.73000000001</v>
      </c>
      <c r="J20" s="52">
        <v>7725.71</v>
      </c>
      <c r="K20" s="84">
        <f t="shared" si="8"/>
        <v>85024.350000000006</v>
      </c>
      <c r="L20" s="52">
        <f t="shared" si="9"/>
        <v>4912.8300000000163</v>
      </c>
      <c r="M20" s="84">
        <f t="shared" si="10"/>
        <v>-40287.169999999984</v>
      </c>
      <c r="N20" s="53">
        <f t="shared" si="11"/>
        <v>-16202.290000000001</v>
      </c>
      <c r="O20" s="54">
        <f t="shared" si="12"/>
        <v>1.7390633863504359</v>
      </c>
      <c r="P20" s="85">
        <f t="shared" si="13"/>
        <v>0.32287320294215982</v>
      </c>
      <c r="Q20" s="54">
        <f t="shared" si="14"/>
        <v>1.0251740028049514</v>
      </c>
      <c r="R20" s="55">
        <f t="shared" si="15"/>
        <v>0.83238465286124819</v>
      </c>
      <c r="S20" s="1"/>
      <c r="T20" s="1"/>
      <c r="U20" s="1"/>
      <c r="V20" s="1"/>
      <c r="W20" s="1"/>
      <c r="X20" s="1"/>
      <c r="Y20" s="1"/>
      <c r="Z20" s="1"/>
    </row>
    <row r="21" s="89" customFormat="1" ht="17.25">
      <c r="A21" s="81"/>
      <c r="B21" s="90"/>
      <c r="C21" s="91"/>
      <c r="D21" s="92" t="s">
        <v>56</v>
      </c>
      <c r="E21" s="93">
        <f>SUM(E18:E20)</f>
        <v>299677.59999999998</v>
      </c>
      <c r="F21" s="93">
        <f>SUM(F18:F20)</f>
        <v>505148.90000000002</v>
      </c>
      <c r="G21" s="93">
        <f>SUM(G18:G20)</f>
        <v>413726.09999999998</v>
      </c>
      <c r="H21" s="94">
        <f>SUM(H18:H20)</f>
        <v>47737.800000000003</v>
      </c>
      <c r="I21" s="93">
        <f>SUM(I18:I20)</f>
        <v>426804.5</v>
      </c>
      <c r="J21" s="94">
        <f>SUM(J18:J20)</f>
        <v>17621.25</v>
      </c>
      <c r="K21" s="93">
        <f t="shared" si="8"/>
        <v>127126.90000000002</v>
      </c>
      <c r="L21" s="94">
        <f t="shared" si="9"/>
        <v>13078.400000000023</v>
      </c>
      <c r="M21" s="93">
        <f t="shared" si="10"/>
        <v>-78344.400000000023</v>
      </c>
      <c r="N21" s="94">
        <f t="shared" si="11"/>
        <v>-30116.550000000003</v>
      </c>
      <c r="O21" s="95">
        <f t="shared" si="12"/>
        <v>1.4242122200658309</v>
      </c>
      <c r="P21" s="95">
        <f t="shared" si="13"/>
        <v>0.3691257242688184</v>
      </c>
      <c r="Q21" s="95">
        <f t="shared" si="14"/>
        <v>1.0316112519853111</v>
      </c>
      <c r="R21" s="96">
        <f t="shared" si="15"/>
        <v>0.84490830327453936</v>
      </c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</row>
    <row r="22" ht="33.75" customHeight="1">
      <c r="A22" s="97">
        <v>951</v>
      </c>
      <c r="B22" s="71" t="s">
        <v>23</v>
      </c>
      <c r="C22" s="98" t="s">
        <v>57</v>
      </c>
      <c r="D22" s="99" t="s">
        <v>58</v>
      </c>
      <c r="E22" s="74">
        <v>93142.860000000001</v>
      </c>
      <c r="F22" s="74">
        <v>104746.7</v>
      </c>
      <c r="G22" s="75">
        <v>83947.600000000006</v>
      </c>
      <c r="H22" s="74">
        <v>9042</v>
      </c>
      <c r="I22" s="100">
        <v>100116.5</v>
      </c>
      <c r="J22" s="74">
        <v>7266.9099999999999</v>
      </c>
      <c r="K22" s="74">
        <f t="shared" si="8"/>
        <v>6973.6399999999994</v>
      </c>
      <c r="L22" s="74">
        <f t="shared" si="9"/>
        <v>16168.899999999994</v>
      </c>
      <c r="M22" s="75">
        <f t="shared" si="10"/>
        <v>-4630.1999999999971</v>
      </c>
      <c r="N22" s="74">
        <f t="shared" si="11"/>
        <v>-1775.0900000000001</v>
      </c>
      <c r="O22" s="79">
        <f t="shared" si="12"/>
        <v>1.0748703658015226</v>
      </c>
      <c r="P22" s="78">
        <f t="shared" si="13"/>
        <v>0.80368391948683915</v>
      </c>
      <c r="Q22" s="101">
        <f t="shared" si="14"/>
        <v>1.19260705487709</v>
      </c>
      <c r="R22" s="80">
        <f t="shared" si="15"/>
        <v>0.95579622078786253</v>
      </c>
      <c r="S22" s="1"/>
      <c r="T22" s="1"/>
      <c r="U22" s="1"/>
      <c r="V22" s="1"/>
      <c r="W22" s="1"/>
      <c r="X22" s="1"/>
      <c r="Y22" s="1"/>
      <c r="Z22" s="1"/>
    </row>
    <row r="23" ht="19.5" customHeight="1">
      <c r="A23" s="102"/>
      <c r="B23" s="82"/>
      <c r="C23" s="103" t="s">
        <v>59</v>
      </c>
      <c r="D23" s="83" t="s">
        <v>60</v>
      </c>
      <c r="E23" s="52">
        <v>13775.75</v>
      </c>
      <c r="F23" s="52">
        <v>11046.9</v>
      </c>
      <c r="G23" s="52">
        <v>8983.2999999999993</v>
      </c>
      <c r="H23" s="52">
        <v>2272.1999999999998</v>
      </c>
      <c r="I23" s="52">
        <v>12818.92</v>
      </c>
      <c r="J23" s="52">
        <v>1317.6799999999998</v>
      </c>
      <c r="K23" s="52">
        <f t="shared" si="8"/>
        <v>-956.82999999999993</v>
      </c>
      <c r="L23" s="52">
        <f t="shared" si="9"/>
        <v>3835.6200000000008</v>
      </c>
      <c r="M23" s="52">
        <f t="shared" si="10"/>
        <v>1772.0200000000004</v>
      </c>
      <c r="N23" s="52">
        <f t="shared" si="11"/>
        <v>-954.51999999999998</v>
      </c>
      <c r="O23" s="54">
        <f t="shared" si="12"/>
        <v>0.93054243870569664</v>
      </c>
      <c r="P23" s="54">
        <f t="shared" si="13"/>
        <v>0.57991373998767715</v>
      </c>
      <c r="Q23" s="54">
        <f t="shared" si="14"/>
        <v>1.4269722707690939</v>
      </c>
      <c r="R23" s="55">
        <f t="shared" si="15"/>
        <v>1.1604088024694712</v>
      </c>
      <c r="S23" s="1"/>
      <c r="T23" s="1"/>
      <c r="U23" s="1"/>
      <c r="V23" s="1"/>
      <c r="W23" s="1"/>
      <c r="X23" s="1"/>
      <c r="Y23" s="1"/>
      <c r="Z23" s="1"/>
    </row>
    <row r="24" ht="21" customHeight="1">
      <c r="A24" s="104"/>
      <c r="B24" s="105"/>
      <c r="C24" s="106" t="s">
        <v>61</v>
      </c>
      <c r="D24" s="107" t="s">
        <v>62</v>
      </c>
      <c r="E24" s="52">
        <v>62.280000000000001</v>
      </c>
      <c r="F24" s="52">
        <v>1050.9000000000001</v>
      </c>
      <c r="G24" s="108">
        <v>874.5</v>
      </c>
      <c r="H24" s="84">
        <v>88.200000000000003</v>
      </c>
      <c r="I24" s="52">
        <v>2206.7200000000003</v>
      </c>
      <c r="J24" s="109">
        <v>104.05</v>
      </c>
      <c r="K24" s="52">
        <f t="shared" si="8"/>
        <v>2144.4400000000001</v>
      </c>
      <c r="L24" s="52">
        <f t="shared" si="9"/>
        <v>1332.2200000000003</v>
      </c>
      <c r="M24" s="52">
        <f t="shared" si="10"/>
        <v>1155.8200000000002</v>
      </c>
      <c r="N24" s="84">
        <f t="shared" si="11"/>
        <v>15.849999999999994</v>
      </c>
      <c r="O24" s="54">
        <f t="shared" si="12"/>
        <v>35.432241490044959</v>
      </c>
      <c r="P24" s="85">
        <f t="shared" si="13"/>
        <v>1.1797052154195011</v>
      </c>
      <c r="Q24" s="54">
        <f t="shared" si="14"/>
        <v>2.5234076615208694</v>
      </c>
      <c r="R24" s="55">
        <f t="shared" si="15"/>
        <v>2.099838233894757</v>
      </c>
      <c r="S24" s="1"/>
      <c r="T24" s="1"/>
      <c r="U24" s="1"/>
      <c r="V24" s="1"/>
      <c r="W24" s="1"/>
      <c r="X24" s="1"/>
      <c r="Y24" s="1"/>
      <c r="Z24" s="1"/>
    </row>
    <row r="25" s="89" customFormat="1" ht="17.25">
      <c r="A25" s="104"/>
      <c r="B25" s="90"/>
      <c r="C25" s="110"/>
      <c r="D25" s="111" t="s">
        <v>56</v>
      </c>
      <c r="E25" s="93">
        <f>E22+E23+E24</f>
        <v>106980.89</v>
      </c>
      <c r="F25" s="93">
        <f>F22+F23+F24</f>
        <v>116844.49999999999</v>
      </c>
      <c r="G25" s="93">
        <f>G22+G23+G24</f>
        <v>93805.400000000009</v>
      </c>
      <c r="H25" s="93">
        <f>H22+H23+H24</f>
        <v>11402.400000000001</v>
      </c>
      <c r="I25" s="93">
        <f>I22+I23+I24</f>
        <v>115142.14</v>
      </c>
      <c r="J25" s="93">
        <f>J22+J23+J24</f>
        <v>8688.6399999999994</v>
      </c>
      <c r="K25" s="93">
        <f t="shared" si="8"/>
        <v>8161.25</v>
      </c>
      <c r="L25" s="93">
        <f t="shared" si="9"/>
        <v>21336.739999999991</v>
      </c>
      <c r="M25" s="94">
        <f t="shared" si="10"/>
        <v>-1702.359999999986</v>
      </c>
      <c r="N25" s="93">
        <f t="shared" si="11"/>
        <v>-2713.760000000002</v>
      </c>
      <c r="O25" s="112">
        <f t="shared" si="12"/>
        <v>1.0762869891996598</v>
      </c>
      <c r="P25" s="95">
        <f t="shared" si="13"/>
        <v>0.76200098224935087</v>
      </c>
      <c r="Q25" s="113">
        <f t="shared" si="14"/>
        <v>1.2274574811258199</v>
      </c>
      <c r="R25" s="96">
        <f t="shared" si="15"/>
        <v>0.9854305508603316</v>
      </c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</row>
    <row r="26" ht="17.25">
      <c r="A26" s="70" t="s">
        <v>63</v>
      </c>
      <c r="B26" s="71" t="s">
        <v>64</v>
      </c>
      <c r="C26" s="114" t="s">
        <v>65</v>
      </c>
      <c r="D26" s="115" t="s">
        <v>66</v>
      </c>
      <c r="E26" s="74">
        <v>7403.8299999999999</v>
      </c>
      <c r="F26" s="74">
        <v>7680</v>
      </c>
      <c r="G26" s="74">
        <v>7680</v>
      </c>
      <c r="H26" s="75">
        <v>0</v>
      </c>
      <c r="I26" s="74">
        <v>0</v>
      </c>
      <c r="J26" s="74">
        <v>0</v>
      </c>
      <c r="K26" s="74">
        <f t="shared" si="8"/>
        <v>-7403.8299999999999</v>
      </c>
      <c r="L26" s="75">
        <f t="shared" si="9"/>
        <v>-7680</v>
      </c>
      <c r="M26" s="74">
        <f t="shared" si="10"/>
        <v>-7680</v>
      </c>
      <c r="N26" s="75">
        <f t="shared" si="11"/>
        <v>0</v>
      </c>
      <c r="O26" s="78">
        <f t="shared" si="12"/>
        <v>0</v>
      </c>
      <c r="P26" s="79" t="str">
        <f t="shared" si="13"/>
        <v/>
      </c>
      <c r="Q26" s="78">
        <f t="shared" si="14"/>
        <v>0</v>
      </c>
      <c r="R26" s="80">
        <f t="shared" si="15"/>
        <v>0</v>
      </c>
      <c r="S26" s="1"/>
      <c r="T26" s="1"/>
      <c r="U26" s="1"/>
      <c r="V26" s="1"/>
      <c r="W26" s="1"/>
      <c r="X26" s="1"/>
      <c r="Y26" s="1"/>
      <c r="Z26" s="1"/>
    </row>
    <row r="27" ht="17.25">
      <c r="A27" s="70"/>
      <c r="B27" s="82"/>
      <c r="C27" s="87" t="s">
        <v>67</v>
      </c>
      <c r="D27" s="116" t="s">
        <v>68</v>
      </c>
      <c r="E27" s="52">
        <v>60669.68</v>
      </c>
      <c r="F27" s="108">
        <v>80987</v>
      </c>
      <c r="G27" s="84">
        <v>66600</v>
      </c>
      <c r="H27" s="52">
        <v>7000</v>
      </c>
      <c r="I27" s="100">
        <v>62030.589999999997</v>
      </c>
      <c r="J27" s="52">
        <v>1841.6200000000001</v>
      </c>
      <c r="K27" s="52">
        <f t="shared" si="8"/>
        <v>1360.9099999999962</v>
      </c>
      <c r="L27" s="52">
        <f t="shared" si="9"/>
        <v>-4569.4100000000035</v>
      </c>
      <c r="M27" s="84">
        <f t="shared" si="10"/>
        <v>-18956.410000000003</v>
      </c>
      <c r="N27" s="52">
        <f t="shared" si="11"/>
        <v>-5158.3800000000001</v>
      </c>
      <c r="O27" s="85">
        <f t="shared" si="12"/>
        <v>1.02243146823916</v>
      </c>
      <c r="P27" s="54">
        <f t="shared" si="13"/>
        <v>0.26308857142857145</v>
      </c>
      <c r="Q27" s="86">
        <f t="shared" si="14"/>
        <v>0.9313902402402402</v>
      </c>
      <c r="R27" s="55">
        <f t="shared" si="15"/>
        <v>0.76593268055366903</v>
      </c>
      <c r="S27" s="1"/>
      <c r="T27" s="1"/>
      <c r="U27" s="1"/>
      <c r="V27" s="1"/>
      <c r="W27" s="1"/>
      <c r="X27" s="1"/>
      <c r="Y27" s="1"/>
      <c r="Z27" s="1"/>
    </row>
    <row r="28" ht="17.25">
      <c r="A28" s="70"/>
      <c r="B28" s="82"/>
      <c r="C28" s="117" t="s">
        <v>69</v>
      </c>
      <c r="D28" s="118" t="s">
        <v>70</v>
      </c>
      <c r="E28" s="52">
        <v>1157.5599999999999</v>
      </c>
      <c r="F28" s="52">
        <v>557</v>
      </c>
      <c r="G28" s="52">
        <v>464.10000000000002</v>
      </c>
      <c r="H28" s="84">
        <v>46.399999999999999</v>
      </c>
      <c r="I28" s="52">
        <v>1017.3200000000001</v>
      </c>
      <c r="J28" s="52">
        <v>40.380000000000003</v>
      </c>
      <c r="K28" s="52">
        <f t="shared" si="8"/>
        <v>-140.2399999999999</v>
      </c>
      <c r="L28" s="84">
        <f t="shared" si="9"/>
        <v>553.22000000000003</v>
      </c>
      <c r="M28" s="52">
        <f t="shared" si="10"/>
        <v>460.32000000000005</v>
      </c>
      <c r="N28" s="84">
        <f t="shared" si="11"/>
        <v>-6.019999999999996</v>
      </c>
      <c r="O28" s="54">
        <f t="shared" si="12"/>
        <v>0.878848612598915</v>
      </c>
      <c r="P28" s="85">
        <f t="shared" si="13"/>
        <v>0.8702586206896552</v>
      </c>
      <c r="Q28" s="54">
        <f t="shared" si="14"/>
        <v>2.1920275802628746</v>
      </c>
      <c r="R28" s="55">
        <f t="shared" si="15"/>
        <v>1.8264272890484741</v>
      </c>
      <c r="S28" s="1"/>
      <c r="T28" s="1"/>
      <c r="U28" s="1"/>
      <c r="V28" s="1"/>
      <c r="W28" s="1"/>
      <c r="X28" s="1"/>
      <c r="Y28" s="1"/>
      <c r="Z28" s="1"/>
    </row>
    <row r="29" ht="17.25">
      <c r="A29" s="70"/>
      <c r="B29" s="82"/>
      <c r="C29" s="3" t="s">
        <v>71</v>
      </c>
      <c r="D29" s="119" t="s">
        <v>72</v>
      </c>
      <c r="E29" s="52">
        <v>0</v>
      </c>
      <c r="F29" s="52">
        <v>13867.5</v>
      </c>
      <c r="G29" s="84">
        <v>3000</v>
      </c>
      <c r="H29" s="52">
        <v>0</v>
      </c>
      <c r="I29" s="52">
        <v>0</v>
      </c>
      <c r="J29" s="52">
        <v>0</v>
      </c>
      <c r="K29" s="52">
        <f t="shared" si="8"/>
        <v>0</v>
      </c>
      <c r="L29" s="52">
        <f t="shared" si="9"/>
        <v>-3000</v>
      </c>
      <c r="M29" s="84">
        <f t="shared" si="10"/>
        <v>-13867.5</v>
      </c>
      <c r="N29" s="52">
        <f t="shared" si="11"/>
        <v>0</v>
      </c>
      <c r="O29" s="85" t="str">
        <f t="shared" si="12"/>
        <v/>
      </c>
      <c r="P29" s="54" t="str">
        <f t="shared" si="13"/>
        <v/>
      </c>
      <c r="Q29" s="86">
        <f t="shared" si="14"/>
        <v>0</v>
      </c>
      <c r="R29" s="55">
        <f t="shared" si="15"/>
        <v>0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70"/>
      <c r="B30" s="82"/>
      <c r="C30" s="117" t="s">
        <v>73</v>
      </c>
      <c r="D30" s="118" t="s">
        <v>74</v>
      </c>
      <c r="E30" s="52">
        <f>E31+E33+E32</f>
        <v>298650.09000000003</v>
      </c>
      <c r="F30" s="52">
        <f>F31+F33+F32</f>
        <v>84753.799999999988</v>
      </c>
      <c r="G30" s="52">
        <f>G31+G33+G32</f>
        <v>70173.900000000009</v>
      </c>
      <c r="H30" s="52">
        <f>H31+H33+H32</f>
        <v>5309.6000000000004</v>
      </c>
      <c r="I30" s="52">
        <f>I31+I33+I32</f>
        <v>88447.220000000001</v>
      </c>
      <c r="J30" s="84">
        <f>J31+J33+J32</f>
        <v>1861.26</v>
      </c>
      <c r="K30" s="52">
        <f t="shared" si="8"/>
        <v>-210202.87000000002</v>
      </c>
      <c r="L30" s="84">
        <f t="shared" si="9"/>
        <v>18273.319999999992</v>
      </c>
      <c r="M30" s="52">
        <f t="shared" si="10"/>
        <v>3693.4200000000128</v>
      </c>
      <c r="N30" s="84">
        <f t="shared" si="11"/>
        <v>-3448.3400000000001</v>
      </c>
      <c r="O30" s="54">
        <f t="shared" si="12"/>
        <v>0.29615668289267882</v>
      </c>
      <c r="P30" s="85">
        <f t="shared" si="13"/>
        <v>0.35054618050323938</v>
      </c>
      <c r="Q30" s="54">
        <f t="shared" si="14"/>
        <v>1.2604005192813852</v>
      </c>
      <c r="R30" s="55">
        <f t="shared" si="15"/>
        <v>1.0435782230413269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="120" customFormat="1" ht="17.25" customHeight="1">
      <c r="A31" s="121"/>
      <c r="B31" s="122"/>
      <c r="C31" s="123" t="s">
        <v>75</v>
      </c>
      <c r="D31" s="124" t="s">
        <v>76</v>
      </c>
      <c r="E31" s="125">
        <v>274282.89000000001</v>
      </c>
      <c r="F31" s="125">
        <v>45675.099999999999</v>
      </c>
      <c r="G31" s="126">
        <v>38419.900000000001</v>
      </c>
      <c r="H31" s="125">
        <v>1896.5</v>
      </c>
      <c r="I31" s="125">
        <v>60428.559999999998</v>
      </c>
      <c r="J31" s="125">
        <v>1380</v>
      </c>
      <c r="K31" s="125">
        <f t="shared" si="8"/>
        <v>-213854.33000000002</v>
      </c>
      <c r="L31" s="125">
        <f t="shared" si="9"/>
        <v>22008.659999999996</v>
      </c>
      <c r="M31" s="126">
        <f t="shared" si="10"/>
        <v>14753.459999999999</v>
      </c>
      <c r="N31" s="125">
        <f t="shared" si="11"/>
        <v>-516.5</v>
      </c>
      <c r="O31" s="127">
        <f t="shared" si="12"/>
        <v>0.22031472688653672</v>
      </c>
      <c r="P31" s="128">
        <f t="shared" si="13"/>
        <v>0.7276562088056947</v>
      </c>
      <c r="Q31" s="129">
        <f t="shared" si="14"/>
        <v>1.5728453223459715</v>
      </c>
      <c r="R31" s="130">
        <f t="shared" si="15"/>
        <v>1.3230088166199965</v>
      </c>
      <c r="S31" s="120"/>
      <c r="T31" s="120"/>
      <c r="U31" s="120"/>
      <c r="V31" s="120"/>
      <c r="W31" s="120"/>
      <c r="X31" s="120"/>
      <c r="Y31" s="120"/>
      <c r="Z31" s="120"/>
    </row>
    <row r="32" s="120" customFormat="1" ht="16.5" customHeight="1">
      <c r="A32" s="121"/>
      <c r="B32" s="122"/>
      <c r="C32" s="131" t="s">
        <v>77</v>
      </c>
      <c r="D32" s="132" t="s">
        <v>78</v>
      </c>
      <c r="E32" s="125">
        <v>0</v>
      </c>
      <c r="F32" s="125">
        <v>481</v>
      </c>
      <c r="G32" s="125">
        <v>457.60000000000002</v>
      </c>
      <c r="H32" s="125">
        <v>94.599999999999994</v>
      </c>
      <c r="I32" s="125">
        <v>0</v>
      </c>
      <c r="J32" s="125">
        <v>0</v>
      </c>
      <c r="K32" s="125">
        <f t="shared" si="8"/>
        <v>0</v>
      </c>
      <c r="L32" s="126">
        <f t="shared" si="9"/>
        <v>-457.60000000000002</v>
      </c>
      <c r="M32" s="125">
        <f t="shared" si="10"/>
        <v>-481</v>
      </c>
      <c r="N32" s="126">
        <f t="shared" si="11"/>
        <v>-94.599999999999994</v>
      </c>
      <c r="O32" s="133" t="str">
        <f t="shared" si="12"/>
        <v/>
      </c>
      <c r="P32" s="134">
        <f t="shared" si="13"/>
        <v>0</v>
      </c>
      <c r="Q32" s="128">
        <f t="shared" si="14"/>
        <v>0</v>
      </c>
      <c r="R32" s="130">
        <f t="shared" si="15"/>
        <v>0</v>
      </c>
      <c r="S32" s="120"/>
      <c r="T32" s="120"/>
      <c r="U32" s="120"/>
      <c r="V32" s="120"/>
      <c r="W32" s="120"/>
      <c r="X32" s="120"/>
      <c r="Y32" s="120"/>
      <c r="Z32" s="120"/>
    </row>
    <row r="33" s="120" customFormat="1" ht="17.25" customHeight="1">
      <c r="A33" s="121"/>
      <c r="B33" s="122"/>
      <c r="C33" s="123" t="s">
        <v>79</v>
      </c>
      <c r="D33" s="124" t="s">
        <v>80</v>
      </c>
      <c r="E33" s="135">
        <v>24367.200000000001</v>
      </c>
      <c r="F33" s="136">
        <v>38597.699999999997</v>
      </c>
      <c r="G33" s="126">
        <v>31296.400000000001</v>
      </c>
      <c r="H33" s="125">
        <v>3318.5</v>
      </c>
      <c r="I33" s="125">
        <v>28018.66</v>
      </c>
      <c r="J33" s="125">
        <v>481.25999999999999</v>
      </c>
      <c r="K33" s="125">
        <f t="shared" si="8"/>
        <v>3651.4599999999991</v>
      </c>
      <c r="L33" s="125">
        <f t="shared" si="9"/>
        <v>-3277.7400000000016</v>
      </c>
      <c r="M33" s="126">
        <f t="shared" si="10"/>
        <v>-10579.039999999997</v>
      </c>
      <c r="N33" s="125">
        <f t="shared" si="11"/>
        <v>-2837.2399999999998</v>
      </c>
      <c r="O33" s="127">
        <f t="shared" si="12"/>
        <v>1.149851439640172</v>
      </c>
      <c r="P33" s="128">
        <f t="shared" si="13"/>
        <v>0.1450233539249661</v>
      </c>
      <c r="Q33" s="129">
        <f t="shared" si="14"/>
        <v>0.89526782633146296</v>
      </c>
      <c r="R33" s="130">
        <f t="shared" si="15"/>
        <v>0.72591527474435014</v>
      </c>
      <c r="S33" s="120"/>
      <c r="T33" s="120"/>
      <c r="U33" s="120"/>
      <c r="V33" s="120"/>
      <c r="W33" s="120"/>
      <c r="X33" s="120"/>
      <c r="Y33" s="120"/>
      <c r="Z33" s="120"/>
    </row>
    <row r="34" s="89" customFormat="1" ht="17.25">
      <c r="A34" s="70"/>
      <c r="B34" s="137"/>
      <c r="C34" s="91"/>
      <c r="D34" s="92" t="s">
        <v>56</v>
      </c>
      <c r="E34" s="138">
        <f>SUM(E26:E30)</f>
        <v>367881.16000000003</v>
      </c>
      <c r="F34" s="109">
        <f>SUM(F26:F30)</f>
        <v>187845.29999999999</v>
      </c>
      <c r="G34" s="93">
        <f>SUM(G26:G30)</f>
        <v>147918</v>
      </c>
      <c r="H34" s="94">
        <f>SUM(H26:H30)</f>
        <v>12356</v>
      </c>
      <c r="I34" s="93">
        <f>SUM(I26:I30)</f>
        <v>151495.13</v>
      </c>
      <c r="J34" s="94">
        <f>SUM(J26:J30)</f>
        <v>3743.2600000000002</v>
      </c>
      <c r="K34" s="93">
        <f t="shared" si="8"/>
        <v>-216386.03000000003</v>
      </c>
      <c r="L34" s="94">
        <f t="shared" si="9"/>
        <v>3577.1300000000047</v>
      </c>
      <c r="M34" s="93">
        <f t="shared" si="10"/>
        <v>-36350.169999999984</v>
      </c>
      <c r="N34" s="94">
        <f t="shared" si="11"/>
        <v>-8612.7399999999998</v>
      </c>
      <c r="O34" s="95">
        <f t="shared" si="12"/>
        <v>0.41180453492100544</v>
      </c>
      <c r="P34" s="112">
        <f t="shared" si="13"/>
        <v>0.30295079313693751</v>
      </c>
      <c r="Q34" s="95">
        <f t="shared" si="14"/>
        <v>1.0241831960951338</v>
      </c>
      <c r="R34" s="96">
        <f t="shared" si="15"/>
        <v>0.80648879689829889</v>
      </c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</row>
    <row r="35" ht="19.5" customHeight="1">
      <c r="A35" s="70" t="s">
        <v>81</v>
      </c>
      <c r="B35" s="139" t="s">
        <v>39</v>
      </c>
      <c r="C35" s="140" t="s">
        <v>82</v>
      </c>
      <c r="D35" s="99" t="s">
        <v>83</v>
      </c>
      <c r="E35" s="74">
        <v>255954.69</v>
      </c>
      <c r="F35" s="141">
        <v>293156.20000000001</v>
      </c>
      <c r="G35" s="75">
        <v>267900</v>
      </c>
      <c r="H35" s="74">
        <v>36200</v>
      </c>
      <c r="I35" s="76">
        <v>240718.28</v>
      </c>
      <c r="J35" s="74">
        <v>5960.2699999999995</v>
      </c>
      <c r="K35" s="74">
        <f t="shared" si="8"/>
        <v>-15236.410000000003</v>
      </c>
      <c r="L35" s="74">
        <f t="shared" si="9"/>
        <v>-27181.720000000001</v>
      </c>
      <c r="M35" s="75">
        <f t="shared" si="10"/>
        <v>-52437.920000000013</v>
      </c>
      <c r="N35" s="74">
        <f t="shared" si="11"/>
        <v>-30239.73</v>
      </c>
      <c r="O35" s="79">
        <f t="shared" si="12"/>
        <v>0.9404722374885961</v>
      </c>
      <c r="P35" s="78">
        <f t="shared" si="13"/>
        <v>0.16464834254143645</v>
      </c>
      <c r="Q35" s="101">
        <f t="shared" si="14"/>
        <v>0.898537812616648</v>
      </c>
      <c r="R35" s="80">
        <f t="shared" si="15"/>
        <v>0.8211263483426241</v>
      </c>
      <c r="S35" s="1"/>
      <c r="T35" s="1"/>
      <c r="U35" s="1"/>
      <c r="V35" s="1"/>
      <c r="W35" s="1"/>
      <c r="X35" s="1"/>
      <c r="Y35" s="1"/>
      <c r="Z35" s="1"/>
    </row>
    <row r="36" ht="37.5" customHeight="1">
      <c r="A36" s="81"/>
      <c r="B36" s="142"/>
      <c r="C36" s="50" t="s">
        <v>84</v>
      </c>
      <c r="D36" s="118" t="s">
        <v>85</v>
      </c>
      <c r="E36" s="52">
        <v>37365</v>
      </c>
      <c r="F36" s="52">
        <v>100194.10000000001</v>
      </c>
      <c r="G36" s="52">
        <v>99242</v>
      </c>
      <c r="H36" s="84">
        <v>700</v>
      </c>
      <c r="I36" s="52">
        <v>197831.94</v>
      </c>
      <c r="J36" s="52">
        <v>18834.98</v>
      </c>
      <c r="K36" s="52">
        <f t="shared" si="8"/>
        <v>160466.94</v>
      </c>
      <c r="L36" s="84">
        <f t="shared" si="9"/>
        <v>98589.940000000002</v>
      </c>
      <c r="M36" s="52">
        <f t="shared" si="10"/>
        <v>97637.839999999997</v>
      </c>
      <c r="N36" s="84">
        <f t="shared" si="11"/>
        <v>18134.98</v>
      </c>
      <c r="O36" s="54">
        <f t="shared" si="12"/>
        <v>5.2945788839823367</v>
      </c>
      <c r="P36" s="85">
        <f t="shared" si="13"/>
        <v>26.907114285714286</v>
      </c>
      <c r="Q36" s="54">
        <f t="shared" si="14"/>
        <v>1.9934295963402593</v>
      </c>
      <c r="R36" s="55">
        <f t="shared" si="15"/>
        <v>1.9744869208865592</v>
      </c>
      <c r="S36" s="1"/>
      <c r="T36" s="1"/>
      <c r="U36" s="1"/>
      <c r="V36" s="1"/>
      <c r="W36" s="1"/>
      <c r="X36" s="1"/>
      <c r="Y36" s="1"/>
      <c r="Z36" s="1"/>
    </row>
    <row r="37" ht="34.5">
      <c r="A37" s="81"/>
      <c r="B37" s="142"/>
      <c r="C37" s="87" t="s">
        <v>86</v>
      </c>
      <c r="D37" s="143" t="s">
        <v>87</v>
      </c>
      <c r="E37" s="52">
        <v>36179.660000000003</v>
      </c>
      <c r="F37" s="52">
        <v>53573.900000000001</v>
      </c>
      <c r="G37" s="84">
        <v>47996</v>
      </c>
      <c r="H37" s="52">
        <v>5065</v>
      </c>
      <c r="I37" s="100">
        <v>76084.582000000009</v>
      </c>
      <c r="J37" s="52">
        <v>1221.6220000000001</v>
      </c>
      <c r="K37" s="52">
        <f t="shared" si="8"/>
        <v>39904.922000000006</v>
      </c>
      <c r="L37" s="52">
        <f t="shared" si="9"/>
        <v>28088.582000000009</v>
      </c>
      <c r="M37" s="84">
        <f t="shared" si="10"/>
        <v>22510.682000000008</v>
      </c>
      <c r="N37" s="52">
        <f t="shared" si="11"/>
        <v>-3843.3779999999997</v>
      </c>
      <c r="O37" s="85">
        <f t="shared" si="12"/>
        <v>2.102965644232146</v>
      </c>
      <c r="P37" s="54">
        <f t="shared" si="13"/>
        <v>0.24118894373149063</v>
      </c>
      <c r="Q37" s="86">
        <f t="shared" si="14"/>
        <v>1.5852275606300528</v>
      </c>
      <c r="R37" s="55">
        <f t="shared" si="15"/>
        <v>1.4201800130287323</v>
      </c>
      <c r="S37" s="1"/>
      <c r="T37" s="1"/>
      <c r="U37" s="1"/>
      <c r="V37" s="1"/>
      <c r="W37" s="1"/>
      <c r="X37" s="1"/>
      <c r="Y37" s="1"/>
      <c r="Z37" s="1"/>
    </row>
    <row r="38" ht="34.5" customHeight="1">
      <c r="A38" s="81"/>
      <c r="B38" s="142"/>
      <c r="C38" s="50" t="s">
        <v>88</v>
      </c>
      <c r="D38" s="118" t="s">
        <v>89</v>
      </c>
      <c r="E38" s="52">
        <v>413235.04999999999</v>
      </c>
      <c r="F38" s="52">
        <v>115809.2</v>
      </c>
      <c r="G38" s="52">
        <v>115809.2</v>
      </c>
      <c r="H38" s="84">
        <v>75272.800000000003</v>
      </c>
      <c r="I38" s="52">
        <v>12693.950000000001</v>
      </c>
      <c r="J38" s="52">
        <v>1915.2</v>
      </c>
      <c r="K38" s="52">
        <f t="shared" si="8"/>
        <v>-400541.09999999998</v>
      </c>
      <c r="L38" s="52">
        <f t="shared" si="9"/>
        <v>-103115.25</v>
      </c>
      <c r="M38" s="52">
        <f t="shared" si="10"/>
        <v>-103115.25</v>
      </c>
      <c r="N38" s="52">
        <f t="shared" si="11"/>
        <v>-73357.600000000006</v>
      </c>
      <c r="O38" s="54">
        <f t="shared" si="12"/>
        <v>0.030718473662870564</v>
      </c>
      <c r="P38" s="54">
        <f t="shared" si="13"/>
        <v>0.025443453677822532</v>
      </c>
      <c r="Q38" s="54">
        <f t="shared" si="14"/>
        <v>0.109610894471251</v>
      </c>
      <c r="R38" s="55">
        <f t="shared" si="15"/>
        <v>0.109610894471251</v>
      </c>
      <c r="S38" s="1"/>
      <c r="T38" s="1"/>
      <c r="U38" s="1"/>
      <c r="V38" s="1"/>
      <c r="W38" s="1"/>
      <c r="X38" s="1"/>
      <c r="Y38" s="1"/>
      <c r="Z38" s="1"/>
    </row>
    <row r="39" s="1" customFormat="1" ht="17.25">
      <c r="A39" s="81"/>
      <c r="B39" s="142"/>
      <c r="C39" s="103" t="s">
        <v>69</v>
      </c>
      <c r="D39" s="119" t="s">
        <v>70</v>
      </c>
      <c r="E39" s="52">
        <v>3148.8200000000002</v>
      </c>
      <c r="F39" s="52">
        <v>3014.8000000000002</v>
      </c>
      <c r="G39" s="52">
        <v>2165</v>
      </c>
      <c r="H39" s="52">
        <v>425</v>
      </c>
      <c r="I39" s="52">
        <v>1733.1600000000001</v>
      </c>
      <c r="J39" s="52">
        <v>16.100000000000001</v>
      </c>
      <c r="K39" s="52">
        <f t="shared" si="8"/>
        <v>-1415.6600000000001</v>
      </c>
      <c r="L39" s="84">
        <f t="shared" si="9"/>
        <v>-431.83999999999992</v>
      </c>
      <c r="M39" s="52">
        <f t="shared" si="10"/>
        <v>-1281.6400000000001</v>
      </c>
      <c r="N39" s="84">
        <f t="shared" si="11"/>
        <v>-408.89999999999998</v>
      </c>
      <c r="O39" s="54">
        <f t="shared" si="12"/>
        <v>0.55041571128232158</v>
      </c>
      <c r="P39" s="85">
        <f t="shared" si="13"/>
        <v>0.037882352941176471</v>
      </c>
      <c r="Q39" s="54">
        <f t="shared" si="14"/>
        <v>0.80053579676674369</v>
      </c>
      <c r="R39" s="55">
        <f t="shared" si="15"/>
        <v>0.57488390606342044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="1" customFormat="1" ht="17.25">
      <c r="A40" s="81"/>
      <c r="B40" s="142"/>
      <c r="C40" s="87" t="s">
        <v>90</v>
      </c>
      <c r="D40" s="143" t="s">
        <v>91</v>
      </c>
      <c r="E40" s="52">
        <v>3578.9299999999998</v>
      </c>
      <c r="F40" s="52">
        <v>3436.3000000000002</v>
      </c>
      <c r="G40" s="84">
        <v>2473</v>
      </c>
      <c r="H40" s="52">
        <v>0</v>
      </c>
      <c r="I40" s="100">
        <v>2620.3200000000002</v>
      </c>
      <c r="J40" s="52">
        <v>72.450000000000003</v>
      </c>
      <c r="K40" s="52">
        <f t="shared" si="8"/>
        <v>-958.60999999999967</v>
      </c>
      <c r="L40" s="52">
        <f t="shared" si="9"/>
        <v>147.32000000000016</v>
      </c>
      <c r="M40" s="84">
        <f t="shared" si="10"/>
        <v>-815.98000000000002</v>
      </c>
      <c r="N40" s="52">
        <f t="shared" si="11"/>
        <v>72.450000000000003</v>
      </c>
      <c r="O40" s="85">
        <f t="shared" si="12"/>
        <v>0.732151788383679</v>
      </c>
      <c r="P40" s="54" t="str">
        <f t="shared" si="13"/>
        <v/>
      </c>
      <c r="Q40" s="86">
        <f t="shared" si="14"/>
        <v>1.0595713708046908</v>
      </c>
      <c r="R40" s="55">
        <f t="shared" si="15"/>
        <v>0.762541105258563</v>
      </c>
      <c r="S40" s="1"/>
      <c r="T40" s="1"/>
      <c r="U40" s="1"/>
      <c r="V40" s="1"/>
      <c r="W40" s="1"/>
      <c r="X40" s="1"/>
      <c r="Y40" s="1"/>
      <c r="Z40" s="1"/>
    </row>
    <row r="41" s="1" customFormat="1" ht="17.25">
      <c r="A41" s="81"/>
      <c r="B41" s="142"/>
      <c r="C41" s="50" t="s">
        <v>92</v>
      </c>
      <c r="D41" s="83" t="s">
        <v>93</v>
      </c>
      <c r="E41" s="52">
        <v>1371.1900000000001</v>
      </c>
      <c r="F41" s="52">
        <v>0</v>
      </c>
      <c r="G41" s="52">
        <v>0</v>
      </c>
      <c r="H41" s="84">
        <v>0</v>
      </c>
      <c r="I41" s="52">
        <v>831.33000000000004</v>
      </c>
      <c r="J41" s="52">
        <v>0</v>
      </c>
      <c r="K41" s="52">
        <f t="shared" si="8"/>
        <v>-539.86000000000001</v>
      </c>
      <c r="L41" s="84">
        <f t="shared" si="9"/>
        <v>831.33000000000004</v>
      </c>
      <c r="M41" s="52">
        <f t="shared" si="10"/>
        <v>831.33000000000004</v>
      </c>
      <c r="N41" s="84">
        <f t="shared" si="11"/>
        <v>0</v>
      </c>
      <c r="O41" s="54">
        <f t="shared" si="12"/>
        <v>0.60628359308338009</v>
      </c>
      <c r="P41" s="85" t="str">
        <f t="shared" si="13"/>
        <v/>
      </c>
      <c r="Q41" s="54" t="str">
        <f t="shared" si="14"/>
        <v/>
      </c>
      <c r="R41" s="55" t="str">
        <f t="shared" si="15"/>
        <v/>
      </c>
      <c r="S41" s="1"/>
      <c r="T41" s="1"/>
      <c r="U41" s="1"/>
      <c r="V41" s="1"/>
      <c r="W41" s="1"/>
      <c r="X41" s="1"/>
      <c r="Y41" s="1"/>
      <c r="Z41" s="1"/>
    </row>
    <row r="42" s="1" customFormat="1" ht="17.25" customHeight="1">
      <c r="A42" s="81"/>
      <c r="B42" s="142"/>
      <c r="C42" s="3" t="s">
        <v>94</v>
      </c>
      <c r="D42" s="144" t="s">
        <v>95</v>
      </c>
      <c r="E42" s="52">
        <v>178102.82999999999</v>
      </c>
      <c r="F42" s="52">
        <v>202788.70000000001</v>
      </c>
      <c r="G42" s="84">
        <v>164230</v>
      </c>
      <c r="H42" s="52">
        <v>19100</v>
      </c>
      <c r="I42" s="100">
        <v>128888.37</v>
      </c>
      <c r="J42" s="52">
        <v>2043.22</v>
      </c>
      <c r="K42" s="84">
        <f t="shared" si="8"/>
        <v>-49214.459999999992</v>
      </c>
      <c r="L42" s="52">
        <f t="shared" si="9"/>
        <v>-35341.630000000005</v>
      </c>
      <c r="M42" s="84">
        <f t="shared" si="10"/>
        <v>-73900.330000000016</v>
      </c>
      <c r="N42" s="52">
        <f t="shared" si="11"/>
        <v>-17056.779999999999</v>
      </c>
      <c r="O42" s="85">
        <f t="shared" si="12"/>
        <v>0.7236739023181159</v>
      </c>
      <c r="P42" s="54">
        <f t="shared" si="13"/>
        <v>0.10697486910994765</v>
      </c>
      <c r="Q42" s="86">
        <f t="shared" si="14"/>
        <v>0.78480405528831509</v>
      </c>
      <c r="R42" s="55">
        <f t="shared" si="15"/>
        <v>0.6355796452169179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81"/>
      <c r="B43" s="142"/>
      <c r="C43" s="117" t="s">
        <v>96</v>
      </c>
      <c r="D43" s="118" t="s">
        <v>97</v>
      </c>
      <c r="E43" s="52">
        <v>5017.3199999999997</v>
      </c>
      <c r="F43" s="52">
        <v>0</v>
      </c>
      <c r="G43" s="52">
        <v>0</v>
      </c>
      <c r="H43" s="84">
        <v>0</v>
      </c>
      <c r="I43" s="52">
        <v>18706.459999999999</v>
      </c>
      <c r="J43" s="52">
        <v>6443</v>
      </c>
      <c r="K43" s="52">
        <f t="shared" si="8"/>
        <v>13689.139999999999</v>
      </c>
      <c r="L43" s="84">
        <f t="shared" si="9"/>
        <v>18706.459999999999</v>
      </c>
      <c r="M43" s="52">
        <f t="shared" si="10"/>
        <v>18706.459999999999</v>
      </c>
      <c r="N43" s="84">
        <f t="shared" si="11"/>
        <v>6443</v>
      </c>
      <c r="O43" s="54">
        <f t="shared" si="12"/>
        <v>3.7283769024100515</v>
      </c>
      <c r="P43" s="85" t="str">
        <f t="shared" si="13"/>
        <v/>
      </c>
      <c r="Q43" s="54" t="str">
        <f t="shared" si="14"/>
        <v/>
      </c>
      <c r="R43" s="55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81"/>
      <c r="B44" s="142"/>
      <c r="C44" s="3" t="s">
        <v>98</v>
      </c>
      <c r="D44" s="144" t="s">
        <v>99</v>
      </c>
      <c r="E44" s="52">
        <v>110667.97</v>
      </c>
      <c r="F44" s="52">
        <v>96901.899999999994</v>
      </c>
      <c r="G44" s="84">
        <v>75550</v>
      </c>
      <c r="H44" s="52">
        <v>10650</v>
      </c>
      <c r="I44" s="100">
        <v>65257.469999999994</v>
      </c>
      <c r="J44" s="52">
        <v>74.140000000000001</v>
      </c>
      <c r="K44" s="84">
        <f t="shared" si="8"/>
        <v>-45410.500000000007</v>
      </c>
      <c r="L44" s="52">
        <f t="shared" si="9"/>
        <v>-10292.530000000006</v>
      </c>
      <c r="M44" s="84">
        <f t="shared" si="10"/>
        <v>-31644.43</v>
      </c>
      <c r="N44" s="52">
        <f t="shared" si="11"/>
        <v>-10575.860000000001</v>
      </c>
      <c r="O44" s="85">
        <f t="shared" si="12"/>
        <v>0.58966898913931465</v>
      </c>
      <c r="P44" s="54">
        <f t="shared" si="13"/>
        <v>0.0069615023474178406</v>
      </c>
      <c r="Q44" s="86">
        <f t="shared" si="14"/>
        <v>0.86376532097948366</v>
      </c>
      <c r="R44" s="55">
        <f t="shared" si="15"/>
        <v>0.67343849810994416</v>
      </c>
      <c r="S44" s="1"/>
      <c r="T44" s="1"/>
      <c r="U44" s="1"/>
      <c r="V44" s="1"/>
      <c r="W44" s="1"/>
      <c r="X44" s="1"/>
      <c r="Y44" s="1"/>
      <c r="Z44" s="1"/>
    </row>
    <row r="45" s="1" customFormat="1" ht="39.75" customHeight="1">
      <c r="A45" s="81"/>
      <c r="B45" s="142"/>
      <c r="C45" s="117" t="s">
        <v>100</v>
      </c>
      <c r="D45" s="118" t="s">
        <v>101</v>
      </c>
      <c r="E45" s="52">
        <v>9009.7999999999993</v>
      </c>
      <c r="F45" s="52">
        <v>0</v>
      </c>
      <c r="G45" s="52">
        <v>0</v>
      </c>
      <c r="H45" s="84">
        <v>0</v>
      </c>
      <c r="I45" s="52">
        <v>6495.0900000000001</v>
      </c>
      <c r="J45" s="52">
        <v>1955.9200000000001</v>
      </c>
      <c r="K45" s="52">
        <f t="shared" si="8"/>
        <v>-2514.7099999999991</v>
      </c>
      <c r="L45" s="84">
        <f t="shared" si="9"/>
        <v>6495.0900000000001</v>
      </c>
      <c r="M45" s="52">
        <f t="shared" si="10"/>
        <v>6495.0900000000001</v>
      </c>
      <c r="N45" s="84">
        <f t="shared" si="11"/>
        <v>1955.9200000000001</v>
      </c>
      <c r="O45" s="54">
        <f t="shared" si="12"/>
        <v>0.72089169570911682</v>
      </c>
      <c r="P45" s="85" t="str">
        <f t="shared" si="13"/>
        <v/>
      </c>
      <c r="Q45" s="54" t="str">
        <f t="shared" si="14"/>
        <v/>
      </c>
      <c r="R45" s="55"/>
      <c r="S45" s="1"/>
      <c r="T45" s="1"/>
      <c r="U45" s="1"/>
      <c r="V45" s="1"/>
      <c r="W45" s="1"/>
      <c r="X45" s="1"/>
      <c r="Y45" s="1"/>
      <c r="Z45" s="1"/>
    </row>
    <row r="46" s="1" customFormat="1" ht="17.25">
      <c r="A46" s="81"/>
      <c r="B46" s="142"/>
      <c r="C46" s="87" t="s">
        <v>54</v>
      </c>
      <c r="D46" s="143" t="s">
        <v>55</v>
      </c>
      <c r="E46" s="52">
        <v>12052.27</v>
      </c>
      <c r="F46" s="108">
        <v>12978</v>
      </c>
      <c r="G46" s="84">
        <v>9906</v>
      </c>
      <c r="H46" s="52">
        <v>0</v>
      </c>
      <c r="I46" s="100">
        <v>7167.4699999999993</v>
      </c>
      <c r="J46" s="52">
        <v>124.59</v>
      </c>
      <c r="K46" s="52">
        <f t="shared" si="8"/>
        <v>-4884.8000000000011</v>
      </c>
      <c r="L46" s="52">
        <f t="shared" si="9"/>
        <v>-2738.5300000000007</v>
      </c>
      <c r="M46" s="84">
        <f t="shared" si="10"/>
        <v>-5810.5300000000007</v>
      </c>
      <c r="N46" s="52">
        <f t="shared" si="11"/>
        <v>124.59</v>
      </c>
      <c r="O46" s="85">
        <f t="shared" si="12"/>
        <v>0.5946987579933074</v>
      </c>
      <c r="P46" s="54" t="str">
        <f t="shared" si="13"/>
        <v/>
      </c>
      <c r="Q46" s="86">
        <f t="shared" si="14"/>
        <v>0.72354835453260646</v>
      </c>
      <c r="R46" s="55">
        <f t="shared" si="15"/>
        <v>0.55227847125905372</v>
      </c>
      <c r="S46" s="1"/>
      <c r="T46" s="1"/>
      <c r="U46" s="1"/>
      <c r="V46" s="1"/>
      <c r="W46" s="1"/>
      <c r="X46" s="1"/>
      <c r="Y46" s="1"/>
      <c r="Z46" s="1"/>
    </row>
    <row r="47" s="1" customFormat="1" ht="25.5" customHeight="1">
      <c r="A47" s="81"/>
      <c r="B47" s="142"/>
      <c r="C47" s="50" t="s">
        <v>102</v>
      </c>
      <c r="D47" s="83" t="s">
        <v>103</v>
      </c>
      <c r="E47" s="52">
        <v>51420.650000000001</v>
      </c>
      <c r="F47" s="84">
        <v>65450.300000000003</v>
      </c>
      <c r="G47" s="52">
        <v>54500</v>
      </c>
      <c r="H47" s="84">
        <v>7700</v>
      </c>
      <c r="I47" s="52">
        <v>53147.760000000002</v>
      </c>
      <c r="J47" s="52">
        <v>2848.1399999999999</v>
      </c>
      <c r="K47" s="52">
        <f t="shared" si="8"/>
        <v>1727.1100000000006</v>
      </c>
      <c r="L47" s="84">
        <f t="shared" si="9"/>
        <v>-1352.239999999998</v>
      </c>
      <c r="M47" s="52">
        <f t="shared" si="10"/>
        <v>-12302.540000000001</v>
      </c>
      <c r="N47" s="84">
        <f t="shared" si="11"/>
        <v>-4851.8600000000006</v>
      </c>
      <c r="O47" s="54">
        <f t="shared" si="12"/>
        <v>1.0335878679090988</v>
      </c>
      <c r="P47" s="85">
        <f t="shared" si="13"/>
        <v>0.36988831168831166</v>
      </c>
      <c r="Q47" s="54">
        <f t="shared" si="14"/>
        <v>0.97518825688073396</v>
      </c>
      <c r="R47" s="55">
        <f t="shared" si="15"/>
        <v>0.81203233598623692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="89" customFormat="1" ht="17.25">
      <c r="A48" s="81"/>
      <c r="B48" s="145"/>
      <c r="C48" s="91"/>
      <c r="D48" s="111" t="s">
        <v>56</v>
      </c>
      <c r="E48" s="146">
        <f>SUM(E35:E47)</f>
        <v>1117104.1799999997</v>
      </c>
      <c r="F48" s="146">
        <f>SUM(F35:F47)</f>
        <v>947303.40000000026</v>
      </c>
      <c r="G48" s="147">
        <f>SUM(G35:G47)</f>
        <v>839771.19999999995</v>
      </c>
      <c r="H48" s="146">
        <f>SUM(H35:H47)</f>
        <v>155112.79999999999</v>
      </c>
      <c r="I48" s="146">
        <f>SUM(I35:I47)</f>
        <v>812176.1819999998</v>
      </c>
      <c r="J48" s="146">
        <f>SUM(J35:J47)</f>
        <v>41509.631999999998</v>
      </c>
      <c r="K48" s="146">
        <f>SUM(K35:K47)</f>
        <v>-304927.99799999996</v>
      </c>
      <c r="L48" s="146">
        <f t="shared" si="9"/>
        <v>-27595.018000000156</v>
      </c>
      <c r="M48" s="147">
        <f>SUM(M35:M47)</f>
        <v>-135127.21800000005</v>
      </c>
      <c r="N48" s="146">
        <f>SUM(N35:N47)</f>
        <v>-113603.16800000001</v>
      </c>
      <c r="O48" s="112">
        <f t="shared" si="12"/>
        <v>0.72703709872431055</v>
      </c>
      <c r="P48" s="95">
        <f t="shared" si="13"/>
        <v>0.26760932688985051</v>
      </c>
      <c r="Q48" s="113">
        <f t="shared" si="14"/>
        <v>0.96713983761291156</v>
      </c>
      <c r="R48" s="96">
        <f t="shared" si="15"/>
        <v>0.85735592419493012</v>
      </c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</row>
    <row r="49" ht="17.25">
      <c r="A49" s="148" t="s">
        <v>104</v>
      </c>
      <c r="B49" s="149" t="s">
        <v>105</v>
      </c>
      <c r="C49" s="150" t="s">
        <v>106</v>
      </c>
      <c r="D49" s="151" t="s">
        <v>107</v>
      </c>
      <c r="E49" s="152">
        <v>436391.96999999997</v>
      </c>
      <c r="F49" s="153">
        <v>653882.09999999998</v>
      </c>
      <c r="G49" s="152">
        <v>529025.90000000002</v>
      </c>
      <c r="H49" s="152">
        <v>64805</v>
      </c>
      <c r="I49" s="152">
        <v>448664.65000000002</v>
      </c>
      <c r="J49" s="152">
        <v>204.13</v>
      </c>
      <c r="K49" s="152">
        <f t="shared" ref="K49:K83" si="16">I49-E49</f>
        <v>12272.680000000051</v>
      </c>
      <c r="L49" s="152">
        <f t="shared" si="9"/>
        <v>-80361.25</v>
      </c>
      <c r="M49" s="152">
        <f t="shared" ref="M49:M83" si="17">I49-F49</f>
        <v>-205217.44999999995</v>
      </c>
      <c r="N49" s="152">
        <f t="shared" ref="N49:N83" si="18">J49-H49</f>
        <v>-64600.870000000003</v>
      </c>
      <c r="O49" s="154">
        <f t="shared" si="12"/>
        <v>1.0281230656008635</v>
      </c>
      <c r="P49" s="154">
        <f t="shared" si="13"/>
        <v>0.0031499112722783735</v>
      </c>
      <c r="Q49" s="154">
        <f t="shared" si="14"/>
        <v>0.84809581156612557</v>
      </c>
      <c r="R49" s="154">
        <f t="shared" si="15"/>
        <v>0.68615527172253232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ht="17.25">
      <c r="A50" s="81"/>
      <c r="B50" s="149"/>
      <c r="C50" s="50" t="s">
        <v>108</v>
      </c>
      <c r="D50" s="143" t="s">
        <v>109</v>
      </c>
      <c r="E50" s="52">
        <v>309252.58000000002</v>
      </c>
      <c r="F50" s="108">
        <v>423200.79999999999</v>
      </c>
      <c r="G50" s="52">
        <v>353670.59999999998</v>
      </c>
      <c r="H50" s="52">
        <v>37412.599999999999</v>
      </c>
      <c r="I50" s="52">
        <v>352544.87</v>
      </c>
      <c r="J50" s="52">
        <v>0</v>
      </c>
      <c r="K50" s="52">
        <f t="shared" si="16"/>
        <v>43292.289999999979</v>
      </c>
      <c r="L50" s="52">
        <f t="shared" si="9"/>
        <v>-1125.7299999999814</v>
      </c>
      <c r="M50" s="52">
        <f t="shared" si="17"/>
        <v>-70655.929999999993</v>
      </c>
      <c r="N50" s="52">
        <f t="shared" si="18"/>
        <v>-37412.599999999999</v>
      </c>
      <c r="O50" s="54">
        <f t="shared" si="12"/>
        <v>1.139990068959166</v>
      </c>
      <c r="P50" s="54">
        <f t="shared" si="13"/>
        <v>0</v>
      </c>
      <c r="Q50" s="54">
        <f t="shared" si="14"/>
        <v>0.99681700995219846</v>
      </c>
      <c r="R50" s="54">
        <f t="shared" si="15"/>
        <v>0.83304395927417907</v>
      </c>
      <c r="S50" s="1"/>
      <c r="T50" s="1"/>
      <c r="U50" s="1"/>
      <c r="V50" s="1"/>
      <c r="W50" s="1"/>
      <c r="X50" s="1"/>
      <c r="Y50" s="1"/>
      <c r="Z50" s="1"/>
    </row>
    <row r="51" ht="21.75" customHeight="1">
      <c r="A51" s="81"/>
      <c r="B51" s="149"/>
      <c r="C51" s="50" t="s">
        <v>110</v>
      </c>
      <c r="D51" s="143" t="s">
        <v>111</v>
      </c>
      <c r="E51" s="52">
        <v>3145574.0800000001</v>
      </c>
      <c r="F51" s="108">
        <v>4515290.5999999996</v>
      </c>
      <c r="G51" s="52">
        <v>3720418.7999999998</v>
      </c>
      <c r="H51" s="52">
        <v>423139.29999999999</v>
      </c>
      <c r="I51" s="52">
        <v>3193183.7199999997</v>
      </c>
      <c r="J51" s="52">
        <v>101869.62</v>
      </c>
      <c r="K51" s="52">
        <f t="shared" si="16"/>
        <v>47609.639999999665</v>
      </c>
      <c r="L51" s="52">
        <f t="shared" si="9"/>
        <v>-527235.08000000007</v>
      </c>
      <c r="M51" s="52">
        <f t="shared" si="17"/>
        <v>-1322106.8799999999</v>
      </c>
      <c r="N51" s="53">
        <f t="shared" si="18"/>
        <v>-321269.67999999999</v>
      </c>
      <c r="O51" s="54">
        <f t="shared" si="12"/>
        <v>1.0151354375351413</v>
      </c>
      <c r="P51" s="54">
        <f t="shared" si="13"/>
        <v>0.24074724328371294</v>
      </c>
      <c r="Q51" s="54">
        <f t="shared" si="14"/>
        <v>0.8582860940279089</v>
      </c>
      <c r="R51" s="54">
        <f t="shared" si="15"/>
        <v>0.70719340190418756</v>
      </c>
      <c r="S51" s="1"/>
      <c r="T51" s="1"/>
      <c r="U51" s="1"/>
      <c r="V51" s="1"/>
      <c r="W51" s="1"/>
      <c r="X51" s="1"/>
      <c r="Y51" s="1"/>
      <c r="Z51" s="1"/>
    </row>
    <row r="52" ht="17.25">
      <c r="A52" s="81"/>
      <c r="B52" s="149"/>
      <c r="C52" s="50"/>
      <c r="D52" s="155" t="s">
        <v>112</v>
      </c>
      <c r="E52" s="156">
        <f>E49+E50+E51</f>
        <v>3891218.6299999999</v>
      </c>
      <c r="F52" s="156">
        <f>F49+F50+F51</f>
        <v>5592373.5</v>
      </c>
      <c r="G52" s="156">
        <f>G51+G50+G49</f>
        <v>4603115.2999999998</v>
      </c>
      <c r="H52" s="156">
        <f>H51+H50+H49</f>
        <v>525356.89999999991</v>
      </c>
      <c r="I52" s="156">
        <f>I49+I50+I51</f>
        <v>3994393.2399999998</v>
      </c>
      <c r="J52" s="156">
        <f>J49+J50+J51</f>
        <v>102073.75</v>
      </c>
      <c r="K52" s="157">
        <f t="shared" si="16"/>
        <v>103174.60999999987</v>
      </c>
      <c r="L52" s="157">
        <f t="shared" si="9"/>
        <v>-608722.06000000006</v>
      </c>
      <c r="M52" s="157">
        <f t="shared" si="17"/>
        <v>-1597980.2600000002</v>
      </c>
      <c r="N52" s="158">
        <f t="shared" si="18"/>
        <v>-423283.14999999991</v>
      </c>
      <c r="O52" s="159">
        <f t="shared" si="12"/>
        <v>1.0265147296542421</v>
      </c>
      <c r="P52" s="159">
        <f t="shared" si="13"/>
        <v>0.19429410749149773</v>
      </c>
      <c r="Q52" s="159">
        <f t="shared" si="14"/>
        <v>0.86775867639031334</v>
      </c>
      <c r="R52" s="159">
        <f t="shared" si="15"/>
        <v>0.71425723621642934</v>
      </c>
      <c r="S52" s="1"/>
      <c r="T52" s="1"/>
      <c r="U52" s="1"/>
      <c r="V52" s="1"/>
      <c r="W52" s="1"/>
      <c r="X52" s="1"/>
      <c r="Y52" s="1"/>
      <c r="Z52" s="1"/>
    </row>
    <row r="53" ht="34.5">
      <c r="A53" s="81"/>
      <c r="B53" s="149"/>
      <c r="C53" s="50" t="s">
        <v>113</v>
      </c>
      <c r="D53" s="151" t="s">
        <v>114</v>
      </c>
      <c r="E53" s="152">
        <v>673.98000000000002</v>
      </c>
      <c r="F53" s="153">
        <v>4371.8000000000002</v>
      </c>
      <c r="G53" s="152">
        <v>3442.5</v>
      </c>
      <c r="H53" s="84">
        <v>467.5</v>
      </c>
      <c r="I53" s="152">
        <v>2183.3800000000001</v>
      </c>
      <c r="J53" s="152">
        <v>234.34</v>
      </c>
      <c r="K53" s="52">
        <f t="shared" si="16"/>
        <v>1509.4000000000001</v>
      </c>
      <c r="L53" s="52">
        <f t="shared" si="9"/>
        <v>-1259.1199999999999</v>
      </c>
      <c r="M53" s="52">
        <f t="shared" si="17"/>
        <v>-2188.4200000000001</v>
      </c>
      <c r="N53" s="53">
        <f t="shared" si="18"/>
        <v>-233.16</v>
      </c>
      <c r="O53" s="54">
        <f t="shared" si="12"/>
        <v>3.2395323303362118</v>
      </c>
      <c r="P53" s="54">
        <f t="shared" si="13"/>
        <v>0.50126203208556153</v>
      </c>
      <c r="Q53" s="54">
        <f t="shared" si="14"/>
        <v>0.63424255628177195</v>
      </c>
      <c r="R53" s="54">
        <f t="shared" si="15"/>
        <v>0.49942357838876433</v>
      </c>
      <c r="S53" s="1"/>
      <c r="T53" s="1"/>
      <c r="U53" s="1"/>
      <c r="V53" s="1"/>
      <c r="W53" s="1"/>
      <c r="X53" s="1"/>
      <c r="Y53" s="1"/>
      <c r="Z53" s="1"/>
    </row>
    <row r="54" s="160" customFormat="1" ht="17.25">
      <c r="A54" s="81"/>
      <c r="B54" s="161"/>
      <c r="C54" s="50" t="s">
        <v>115</v>
      </c>
      <c r="D54" s="162" t="s">
        <v>116</v>
      </c>
      <c r="E54" s="52">
        <v>0</v>
      </c>
      <c r="F54" s="52">
        <v>0</v>
      </c>
      <c r="G54" s="52">
        <v>0</v>
      </c>
      <c r="H54" s="52">
        <v>0</v>
      </c>
      <c r="I54" s="52">
        <v>4835.9099999999999</v>
      </c>
      <c r="J54" s="52">
        <v>0</v>
      </c>
      <c r="K54" s="52">
        <f t="shared" si="16"/>
        <v>4835.9099999999999</v>
      </c>
      <c r="L54" s="52">
        <f t="shared" si="9"/>
        <v>4835.9099999999999</v>
      </c>
      <c r="M54" s="52">
        <f t="shared" si="17"/>
        <v>4835.9099999999999</v>
      </c>
      <c r="N54" s="53">
        <f t="shared" si="18"/>
        <v>0</v>
      </c>
      <c r="O54" s="54" t="str">
        <f t="shared" si="12"/>
        <v/>
      </c>
      <c r="P54" s="54" t="str">
        <f t="shared" si="13"/>
        <v/>
      </c>
      <c r="Q54" s="54" t="str">
        <f t="shared" si="14"/>
        <v/>
      </c>
      <c r="R54" s="54" t="str">
        <f t="shared" si="15"/>
        <v/>
      </c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</row>
    <row r="55" ht="17.25">
      <c r="A55" s="81"/>
      <c r="B55" s="149"/>
      <c r="C55" s="106" t="s">
        <v>117</v>
      </c>
      <c r="D55" s="163" t="s">
        <v>55</v>
      </c>
      <c r="E55" s="52">
        <v>56591.620000000003</v>
      </c>
      <c r="F55" s="108">
        <v>41597</v>
      </c>
      <c r="G55" s="108">
        <v>34550</v>
      </c>
      <c r="H55" s="52">
        <v>4500</v>
      </c>
      <c r="I55" s="84">
        <v>79507.089999999997</v>
      </c>
      <c r="J55" s="52">
        <v>1261.8299999999999</v>
      </c>
      <c r="K55" s="52">
        <f t="shared" si="16"/>
        <v>22915.469999999994</v>
      </c>
      <c r="L55" s="52">
        <f t="shared" si="9"/>
        <v>44957.089999999997</v>
      </c>
      <c r="M55" s="52">
        <f t="shared" si="17"/>
        <v>37910.089999999997</v>
      </c>
      <c r="N55" s="53">
        <f t="shared" si="18"/>
        <v>-3238.1700000000001</v>
      </c>
      <c r="O55" s="54">
        <f t="shared" si="12"/>
        <v>1.404926913207291</v>
      </c>
      <c r="P55" s="54">
        <f t="shared" si="13"/>
        <v>0.28040666666666664</v>
      </c>
      <c r="Q55" s="54">
        <f t="shared" si="14"/>
        <v>2.3012182344428362</v>
      </c>
      <c r="R55" s="54">
        <f t="shared" si="15"/>
        <v>1.9113659638916267</v>
      </c>
      <c r="S55" s="1"/>
      <c r="T55" s="1"/>
      <c r="U55" s="1"/>
      <c r="V55" s="1"/>
      <c r="W55" s="1"/>
      <c r="X55" s="1"/>
      <c r="Y55" s="1"/>
      <c r="Z55" s="1"/>
    </row>
    <row r="56" s="89" customFormat="1" ht="17.25">
      <c r="A56" s="81"/>
      <c r="B56" s="164"/>
      <c r="C56" s="91"/>
      <c r="D56" s="92" t="s">
        <v>56</v>
      </c>
      <c r="E56" s="93">
        <f>E52+E53+E54+E55</f>
        <v>3948484.23</v>
      </c>
      <c r="F56" s="93">
        <f>F52+F53+F54+F55</f>
        <v>5638342.2999999998</v>
      </c>
      <c r="G56" s="93">
        <f>G52+G53+G54+G55</f>
        <v>4641107.7999999998</v>
      </c>
      <c r="H56" s="93">
        <f>H52+H53+H54+H55</f>
        <v>530324.39999999991</v>
      </c>
      <c r="I56" s="93">
        <f>I52+I53+I54+I55</f>
        <v>4080919.6199999996</v>
      </c>
      <c r="J56" s="93">
        <f>J52+J53+J54+J55</f>
        <v>103569.92</v>
      </c>
      <c r="K56" s="93">
        <f t="shared" si="16"/>
        <v>132435.38999999966</v>
      </c>
      <c r="L56" s="94">
        <f t="shared" si="9"/>
        <v>-560188.18000000017</v>
      </c>
      <c r="M56" s="93">
        <f t="shared" si="17"/>
        <v>-1557422.6800000002</v>
      </c>
      <c r="N56" s="94">
        <f t="shared" si="18"/>
        <v>-426754.47999999992</v>
      </c>
      <c r="O56" s="95">
        <f t="shared" si="12"/>
        <v>1.0335408177633774</v>
      </c>
      <c r="P56" s="112">
        <f t="shared" si="13"/>
        <v>0.19529540786733557</v>
      </c>
      <c r="Q56" s="95">
        <f t="shared" si="14"/>
        <v>0.87929860625086098</v>
      </c>
      <c r="R56" s="95">
        <f t="shared" si="15"/>
        <v>0.72378004081093117</v>
      </c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</row>
    <row r="57" ht="17.25">
      <c r="A57" s="97">
        <v>991</v>
      </c>
      <c r="B57" s="71" t="s">
        <v>118</v>
      </c>
      <c r="C57" s="140" t="s">
        <v>69</v>
      </c>
      <c r="D57" s="99" t="s">
        <v>119</v>
      </c>
      <c r="E57" s="74">
        <v>49820.910000000003</v>
      </c>
      <c r="F57" s="141">
        <v>66470.800000000003</v>
      </c>
      <c r="G57" s="75">
        <v>54600</v>
      </c>
      <c r="H57" s="74">
        <v>5900</v>
      </c>
      <c r="I57" s="76">
        <v>52312.43</v>
      </c>
      <c r="J57" s="165">
        <v>1578.72</v>
      </c>
      <c r="K57" s="74">
        <f t="shared" si="16"/>
        <v>2491.5199999999968</v>
      </c>
      <c r="L57" s="74">
        <f t="shared" si="9"/>
        <v>-2287.5699999999997</v>
      </c>
      <c r="M57" s="75">
        <f t="shared" si="17"/>
        <v>-14158.370000000003</v>
      </c>
      <c r="N57" s="74">
        <f t="shared" si="18"/>
        <v>-4321.2799999999997</v>
      </c>
      <c r="O57" s="79">
        <f t="shared" si="12"/>
        <v>1.0500095241134695</v>
      </c>
      <c r="P57" s="78">
        <f t="shared" si="13"/>
        <v>0.26757966101694913</v>
      </c>
      <c r="Q57" s="101">
        <f t="shared" si="14"/>
        <v>0.95810311355311351</v>
      </c>
      <c r="R57" s="80">
        <f t="shared" si="15"/>
        <v>0.78699865203969255</v>
      </c>
      <c r="S57" s="1"/>
      <c r="T57" s="1"/>
      <c r="U57" s="1"/>
      <c r="V57" s="1"/>
      <c r="W57" s="1"/>
      <c r="X57" s="1"/>
      <c r="Y57" s="1"/>
      <c r="Z57" s="1"/>
    </row>
    <row r="58" ht="17.25">
      <c r="A58" s="102"/>
      <c r="B58" s="82"/>
      <c r="C58" s="50" t="s">
        <v>120</v>
      </c>
      <c r="D58" s="83" t="s">
        <v>121</v>
      </c>
      <c r="E58" s="52">
        <v>7908.29</v>
      </c>
      <c r="F58" s="52">
        <v>0</v>
      </c>
      <c r="G58" s="52">
        <v>0</v>
      </c>
      <c r="H58" s="84">
        <v>0</v>
      </c>
      <c r="I58" s="52">
        <v>3888.4099999999999</v>
      </c>
      <c r="J58" s="52">
        <v>0</v>
      </c>
      <c r="K58" s="84">
        <f t="shared" si="16"/>
        <v>-4019.8800000000001</v>
      </c>
      <c r="L58" s="52">
        <f t="shared" si="9"/>
        <v>3888.4099999999999</v>
      </c>
      <c r="M58" s="52">
        <f t="shared" si="17"/>
        <v>3888.4099999999999</v>
      </c>
      <c r="N58" s="84">
        <f t="shared" si="18"/>
        <v>0</v>
      </c>
      <c r="O58" s="54">
        <f t="shared" si="12"/>
        <v>0.49168783643493091</v>
      </c>
      <c r="P58" s="85" t="str">
        <f t="shared" si="13"/>
        <v/>
      </c>
      <c r="Q58" s="54" t="str">
        <f t="shared" si="14"/>
        <v/>
      </c>
      <c r="R58" s="55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89" customFormat="1" ht="17.25">
      <c r="A59" s="102"/>
      <c r="B59" s="90"/>
      <c r="C59" s="110"/>
      <c r="D59" s="111" t="s">
        <v>56</v>
      </c>
      <c r="E59" s="93">
        <f>SUM(E57:E58)</f>
        <v>57729.200000000004</v>
      </c>
      <c r="F59" s="93">
        <f>SUM(F57:F58)</f>
        <v>66470.800000000003</v>
      </c>
      <c r="G59" s="94">
        <f>SUM(G57:G58)</f>
        <v>54600</v>
      </c>
      <c r="H59" s="93">
        <f>SUM(H57:H58)</f>
        <v>5900</v>
      </c>
      <c r="I59" s="93">
        <f>SUM(I57:I58)</f>
        <v>56200.839999999997</v>
      </c>
      <c r="J59" s="93">
        <f>SUM(J57:J58)</f>
        <v>1578.72</v>
      </c>
      <c r="K59" s="93">
        <f t="shared" si="16"/>
        <v>-1528.3600000000079</v>
      </c>
      <c r="L59" s="94">
        <f t="shared" si="9"/>
        <v>1600.8399999999965</v>
      </c>
      <c r="M59" s="93">
        <f t="shared" si="17"/>
        <v>-10269.960000000006</v>
      </c>
      <c r="N59" s="93">
        <f t="shared" si="18"/>
        <v>-4321.2799999999997</v>
      </c>
      <c r="O59" s="112">
        <f t="shared" si="12"/>
        <v>0.97352535631881254</v>
      </c>
      <c r="P59" s="95">
        <f t="shared" si="13"/>
        <v>0.26757966101694913</v>
      </c>
      <c r="Q59" s="113">
        <f t="shared" si="14"/>
        <v>1.029319413919414</v>
      </c>
      <c r="R59" s="96">
        <f t="shared" si="15"/>
        <v>0.84549666921415112</v>
      </c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</row>
    <row r="60" ht="17.25">
      <c r="A60" s="148" t="s">
        <v>122</v>
      </c>
      <c r="B60" s="71" t="s">
        <v>123</v>
      </c>
      <c r="C60" s="114" t="s">
        <v>124</v>
      </c>
      <c r="D60" s="115" t="s">
        <v>125</v>
      </c>
      <c r="E60" s="74">
        <v>25176.98</v>
      </c>
      <c r="F60" s="141">
        <v>51086</v>
      </c>
      <c r="G60" s="74">
        <v>50575.5</v>
      </c>
      <c r="H60" s="75">
        <v>10820.5</v>
      </c>
      <c r="I60" s="74">
        <v>57529.480000000003</v>
      </c>
      <c r="J60" s="74">
        <v>8374.1700000000001</v>
      </c>
      <c r="K60" s="74">
        <f t="shared" si="16"/>
        <v>32352.500000000004</v>
      </c>
      <c r="L60" s="74">
        <f t="shared" si="9"/>
        <v>6953.9800000000032</v>
      </c>
      <c r="M60" s="75">
        <f t="shared" si="17"/>
        <v>6443.4800000000032</v>
      </c>
      <c r="N60" s="74">
        <f t="shared" si="18"/>
        <v>-2446.3299999999999</v>
      </c>
      <c r="O60" s="78">
        <f t="shared" si="12"/>
        <v>2.285003205308977</v>
      </c>
      <c r="P60" s="79">
        <f t="shared" si="13"/>
        <v>0.77391710179751394</v>
      </c>
      <c r="Q60" s="78">
        <f t="shared" si="14"/>
        <v>1.137497009421558</v>
      </c>
      <c r="R60" s="80">
        <f t="shared" si="15"/>
        <v>1.1261300552010336</v>
      </c>
      <c r="S60" s="1"/>
      <c r="T60" s="1"/>
      <c r="U60" s="1"/>
      <c r="V60" s="1"/>
      <c r="W60" s="1"/>
      <c r="X60" s="1"/>
      <c r="Y60" s="1"/>
      <c r="Z60" s="1"/>
    </row>
    <row r="61" ht="17.25">
      <c r="A61" s="81"/>
      <c r="B61" s="82"/>
      <c r="C61" s="87" t="s">
        <v>126</v>
      </c>
      <c r="D61" s="143" t="s">
        <v>127</v>
      </c>
      <c r="E61" s="52">
        <v>108404.11</v>
      </c>
      <c r="F61" s="108">
        <v>50550.300000000003</v>
      </c>
      <c r="G61" s="84">
        <v>29700</v>
      </c>
      <c r="H61" s="52">
        <v>10000</v>
      </c>
      <c r="I61" s="52">
        <v>83928.779999999999</v>
      </c>
      <c r="J61" s="52">
        <v>0</v>
      </c>
      <c r="K61" s="52">
        <f t="shared" si="16"/>
        <v>-24475.330000000002</v>
      </c>
      <c r="L61" s="52">
        <f t="shared" si="9"/>
        <v>54228.779999999999</v>
      </c>
      <c r="M61" s="52">
        <f t="shared" si="17"/>
        <v>33378.479999999996</v>
      </c>
      <c r="N61" s="84">
        <f t="shared" si="18"/>
        <v>-10000</v>
      </c>
      <c r="O61" s="54">
        <f t="shared" si="12"/>
        <v>0.77422138330364043</v>
      </c>
      <c r="P61" s="54">
        <f t="shared" si="13"/>
        <v>0</v>
      </c>
      <c r="Q61" s="86">
        <f t="shared" si="14"/>
        <v>2.8258848484848484</v>
      </c>
      <c r="R61" s="55">
        <f t="shared" si="15"/>
        <v>1.6603023127459182</v>
      </c>
      <c r="S61" s="1"/>
      <c r="T61" s="1"/>
      <c r="U61" s="1"/>
      <c r="V61" s="1"/>
      <c r="W61" s="1"/>
      <c r="X61" s="1"/>
      <c r="Y61" s="1"/>
      <c r="Z61" s="1"/>
    </row>
    <row r="62" s="89" customFormat="1" ht="17.25">
      <c r="A62" s="81"/>
      <c r="B62" s="90"/>
      <c r="C62" s="91"/>
      <c r="D62" s="92" t="s">
        <v>56</v>
      </c>
      <c r="E62" s="93">
        <f>SUM(E60:E61)</f>
        <v>133581.09</v>
      </c>
      <c r="F62" s="93">
        <f>SUM(F60:F61)</f>
        <v>101636.3</v>
      </c>
      <c r="G62" s="93">
        <f>SUM(G60:G61)</f>
        <v>80275.5</v>
      </c>
      <c r="H62" s="93">
        <f>SUM(H60:H61)</f>
        <v>20820.5</v>
      </c>
      <c r="I62" s="93">
        <f>SUM(I60:I61)</f>
        <v>141458.26000000001</v>
      </c>
      <c r="J62" s="94">
        <f>SUM(J60:J61)</f>
        <v>8374.1700000000001</v>
      </c>
      <c r="K62" s="93">
        <f t="shared" si="16"/>
        <v>7877.1700000000128</v>
      </c>
      <c r="L62" s="94">
        <f t="shared" si="9"/>
        <v>61182.760000000009</v>
      </c>
      <c r="M62" s="93">
        <f t="shared" si="17"/>
        <v>39821.960000000006</v>
      </c>
      <c r="N62" s="93">
        <f t="shared" si="18"/>
        <v>-12446.33</v>
      </c>
      <c r="O62" s="112">
        <f t="shared" si="12"/>
        <v>1.058969199906963</v>
      </c>
      <c r="P62" s="95">
        <f t="shared" si="13"/>
        <v>0.40220792007876854</v>
      </c>
      <c r="Q62" s="95">
        <f t="shared" si="14"/>
        <v>1.7621598121469191</v>
      </c>
      <c r="R62" s="96">
        <f t="shared" si="15"/>
        <v>1.3918084385204892</v>
      </c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</row>
    <row r="63" ht="17.25">
      <c r="A63" s="104"/>
      <c r="B63" s="139" t="s">
        <v>128</v>
      </c>
      <c r="C63" s="166" t="s">
        <v>129</v>
      </c>
      <c r="D63" s="167" t="s">
        <v>130</v>
      </c>
      <c r="E63" s="74">
        <v>347.13999999999999</v>
      </c>
      <c r="F63" s="74">
        <v>30.699999999999999</v>
      </c>
      <c r="G63" s="75">
        <v>30.699999999999999</v>
      </c>
      <c r="H63" s="74">
        <v>0</v>
      </c>
      <c r="I63" s="100">
        <v>3010.4699999999998</v>
      </c>
      <c r="J63" s="74">
        <v>5.9900000000000002</v>
      </c>
      <c r="K63" s="74">
        <f t="shared" si="16"/>
        <v>2663.3299999999999</v>
      </c>
      <c r="L63" s="74">
        <f t="shared" si="9"/>
        <v>2979.77</v>
      </c>
      <c r="M63" s="75">
        <f t="shared" si="17"/>
        <v>2979.77</v>
      </c>
      <c r="N63" s="74">
        <f t="shared" si="18"/>
        <v>5.9900000000000002</v>
      </c>
      <c r="O63" s="78">
        <f t="shared" si="12"/>
        <v>8.6722071786599066</v>
      </c>
      <c r="P63" s="79" t="str">
        <f t="shared" si="13"/>
        <v/>
      </c>
      <c r="Q63" s="78">
        <f t="shared" si="14"/>
        <v>98.06091205211726</v>
      </c>
      <c r="R63" s="80">
        <f t="shared" si="15"/>
        <v>98.06091205211726</v>
      </c>
      <c r="S63" s="1"/>
      <c r="T63" s="1"/>
      <c r="U63" s="1"/>
      <c r="V63" s="1"/>
      <c r="W63" s="1"/>
      <c r="X63" s="1"/>
      <c r="Y63" s="1"/>
      <c r="Z63" s="1"/>
    </row>
    <row r="64" ht="17.25">
      <c r="A64" s="102"/>
      <c r="B64" s="142"/>
      <c r="C64" s="50" t="s">
        <v>90</v>
      </c>
      <c r="D64" s="83" t="s">
        <v>131</v>
      </c>
      <c r="E64" s="53">
        <v>683.54999999999995</v>
      </c>
      <c r="F64" s="53">
        <v>26</v>
      </c>
      <c r="G64" s="53">
        <v>26</v>
      </c>
      <c r="H64" s="53">
        <v>0</v>
      </c>
      <c r="I64" s="53">
        <v>1777.97</v>
      </c>
      <c r="J64" s="53">
        <v>35.759999999999998</v>
      </c>
      <c r="K64" s="52">
        <f t="shared" si="16"/>
        <v>1094.4200000000001</v>
      </c>
      <c r="L64" s="52">
        <f t="shared" si="9"/>
        <v>1751.97</v>
      </c>
      <c r="M64" s="52">
        <f t="shared" si="17"/>
        <v>1751.97</v>
      </c>
      <c r="N64" s="84">
        <f t="shared" si="18"/>
        <v>35.759999999999998</v>
      </c>
      <c r="O64" s="54">
        <f t="shared" si="12"/>
        <v>2.6010825835710629</v>
      </c>
      <c r="P64" s="54" t="str">
        <f t="shared" si="13"/>
        <v/>
      </c>
      <c r="Q64" s="86">
        <f t="shared" si="14"/>
        <v>68.383461538461546</v>
      </c>
      <c r="R64" s="168">
        <f t="shared" si="15"/>
        <v>68.383461538461546</v>
      </c>
      <c r="S64" s="1"/>
      <c r="T64" s="1"/>
      <c r="U64" s="1"/>
      <c r="V64" s="1"/>
      <c r="W64" s="1"/>
      <c r="X64" s="1"/>
      <c r="Y64" s="1"/>
      <c r="Z64" s="1"/>
    </row>
    <row r="65" ht="17.25">
      <c r="A65" s="102"/>
      <c r="B65" s="142"/>
      <c r="C65" s="87" t="s">
        <v>52</v>
      </c>
      <c r="D65" s="88" t="s">
        <v>53</v>
      </c>
      <c r="E65" s="52">
        <v>352.19999999999999</v>
      </c>
      <c r="F65" s="52">
        <v>371</v>
      </c>
      <c r="G65" s="52">
        <v>371</v>
      </c>
      <c r="H65" s="52">
        <v>0</v>
      </c>
      <c r="I65" s="52">
        <v>0</v>
      </c>
      <c r="J65" s="52">
        <v>0</v>
      </c>
      <c r="K65" s="52">
        <f t="shared" si="16"/>
        <v>-352.19999999999999</v>
      </c>
      <c r="L65" s="52">
        <f t="shared" si="9"/>
        <v>-371</v>
      </c>
      <c r="M65" s="84">
        <f t="shared" si="17"/>
        <v>-371</v>
      </c>
      <c r="N65" s="52">
        <f t="shared" si="18"/>
        <v>0</v>
      </c>
      <c r="O65" s="85">
        <f t="shared" si="12"/>
        <v>0</v>
      </c>
      <c r="P65" s="54" t="str">
        <f t="shared" si="13"/>
        <v/>
      </c>
      <c r="Q65" s="54">
        <f t="shared" si="14"/>
        <v>0</v>
      </c>
      <c r="R65" s="55">
        <f t="shared" si="15"/>
        <v>0</v>
      </c>
      <c r="S65" s="1"/>
      <c r="T65" s="1"/>
      <c r="U65" s="1"/>
      <c r="V65" s="1"/>
      <c r="W65" s="1"/>
      <c r="X65" s="1"/>
      <c r="Y65" s="1"/>
      <c r="Z65" s="1"/>
    </row>
    <row r="66" ht="34.5">
      <c r="A66" s="102"/>
      <c r="B66" s="142"/>
      <c r="C66" s="50" t="s">
        <v>132</v>
      </c>
      <c r="D66" s="83" t="s">
        <v>133</v>
      </c>
      <c r="E66" s="52">
        <v>79176.589999999997</v>
      </c>
      <c r="F66" s="52">
        <f>55221.1-F24</f>
        <v>54170.199999999997</v>
      </c>
      <c r="G66" s="52">
        <v>47474.400000000001</v>
      </c>
      <c r="H66" s="52">
        <v>3095.5</v>
      </c>
      <c r="I66" s="52">
        <v>60736.059999999998</v>
      </c>
      <c r="J66" s="52">
        <v>1023.9200000000001</v>
      </c>
      <c r="K66" s="52">
        <f t="shared" si="16"/>
        <v>-18440.529999999999</v>
      </c>
      <c r="L66" s="52">
        <f t="shared" si="9"/>
        <v>13261.659999999996</v>
      </c>
      <c r="M66" s="52">
        <f t="shared" si="17"/>
        <v>6565.8600000000006</v>
      </c>
      <c r="N66" s="84">
        <f t="shared" si="18"/>
        <v>-2071.5799999999999</v>
      </c>
      <c r="O66" s="54">
        <f t="shared" si="12"/>
        <v>0.76709618335419594</v>
      </c>
      <c r="P66" s="85">
        <f t="shared" si="13"/>
        <v>0.33077693425940885</v>
      </c>
      <c r="Q66" s="54">
        <f t="shared" si="14"/>
        <v>1.2793433934920715</v>
      </c>
      <c r="R66" s="55">
        <f t="shared" si="15"/>
        <v>1.1212079704339286</v>
      </c>
      <c r="S66" s="1"/>
      <c r="T66" s="1"/>
      <c r="U66" s="1"/>
      <c r="V66" s="1"/>
      <c r="W66" s="1"/>
      <c r="X66" s="1"/>
      <c r="Y66" s="1"/>
      <c r="Z66" s="1"/>
    </row>
    <row r="67" ht="17.25">
      <c r="A67" s="102"/>
      <c r="B67" s="142"/>
      <c r="C67" s="87" t="s">
        <v>54</v>
      </c>
      <c r="D67" s="88" t="s">
        <v>55</v>
      </c>
      <c r="E67" s="52">
        <v>52028.269999999997</v>
      </c>
      <c r="F67" s="52">
        <f>213281.6-F55</f>
        <v>171684.60000000001</v>
      </c>
      <c r="G67" s="52">
        <v>123786.7</v>
      </c>
      <c r="H67" s="52">
        <v>23376.900000000001</v>
      </c>
      <c r="I67" s="52">
        <v>71655.789999999994</v>
      </c>
      <c r="J67" s="52">
        <v>3046.5299999999997</v>
      </c>
      <c r="K67" s="52">
        <f t="shared" si="16"/>
        <v>19627.519999999997</v>
      </c>
      <c r="L67" s="52">
        <f t="shared" si="9"/>
        <v>-52130.910000000003</v>
      </c>
      <c r="M67" s="84">
        <f t="shared" si="17"/>
        <v>-100028.81000000001</v>
      </c>
      <c r="N67" s="52">
        <f t="shared" si="18"/>
        <v>-20330.370000000003</v>
      </c>
      <c r="O67" s="85">
        <f t="shared" si="12"/>
        <v>1.3772472157924913</v>
      </c>
      <c r="P67" s="54">
        <f t="shared" si="13"/>
        <v>0.1303222411868126</v>
      </c>
      <c r="Q67" s="86">
        <f t="shared" si="14"/>
        <v>0.57886501538533619</v>
      </c>
      <c r="R67" s="55">
        <f t="shared" si="15"/>
        <v>0.4173687680782085</v>
      </c>
      <c r="S67" s="1"/>
      <c r="T67" s="1"/>
      <c r="U67" s="1"/>
      <c r="V67" s="1"/>
      <c r="W67" s="1"/>
      <c r="X67" s="1"/>
      <c r="Y67" s="1"/>
      <c r="Z67" s="1"/>
    </row>
    <row r="68" ht="17.25">
      <c r="A68" s="102"/>
      <c r="B68" s="142"/>
      <c r="C68" s="50" t="s">
        <v>134</v>
      </c>
      <c r="D68" s="83" t="s">
        <v>135</v>
      </c>
      <c r="E68" s="52">
        <v>-248.34999999999999</v>
      </c>
      <c r="F68" s="52">
        <v>0</v>
      </c>
      <c r="G68" s="52">
        <v>0</v>
      </c>
      <c r="H68" s="84">
        <v>0</v>
      </c>
      <c r="I68" s="52">
        <v>6419.6099999999997</v>
      </c>
      <c r="J68" s="52">
        <v>4568.4499999999998</v>
      </c>
      <c r="K68" s="52">
        <f t="shared" si="16"/>
        <v>6667.96</v>
      </c>
      <c r="L68" s="84">
        <f t="shared" si="9"/>
        <v>6419.6099999999997</v>
      </c>
      <c r="M68" s="52">
        <f t="shared" si="17"/>
        <v>6419.6099999999997</v>
      </c>
      <c r="N68" s="84">
        <f t="shared" si="18"/>
        <v>4568.4499999999998</v>
      </c>
      <c r="O68" s="54">
        <f t="shared" si="12"/>
        <v>-25.849043688343063</v>
      </c>
      <c r="P68" s="85" t="str">
        <f t="shared" si="13"/>
        <v/>
      </c>
      <c r="Q68" s="54" t="str">
        <f t="shared" si="14"/>
        <v/>
      </c>
      <c r="R68" s="55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7.25">
      <c r="A69" s="102"/>
      <c r="B69" s="142"/>
      <c r="C69" s="87" t="s">
        <v>136</v>
      </c>
      <c r="D69" s="88" t="s">
        <v>137</v>
      </c>
      <c r="E69" s="52">
        <v>4966.8100000000004</v>
      </c>
      <c r="F69" s="52">
        <v>38614.970000000001</v>
      </c>
      <c r="G69" s="52">
        <v>38614.970000000001</v>
      </c>
      <c r="H69" s="52">
        <v>0</v>
      </c>
      <c r="I69" s="52">
        <v>40586.029999999999</v>
      </c>
      <c r="J69" s="52">
        <v>38.759999999999998</v>
      </c>
      <c r="K69" s="84">
        <f t="shared" si="16"/>
        <v>35619.220000000001</v>
      </c>
      <c r="L69" s="52">
        <f t="shared" si="9"/>
        <v>1971.0599999999977</v>
      </c>
      <c r="M69" s="84">
        <f t="shared" si="17"/>
        <v>1971.0599999999977</v>
      </c>
      <c r="N69" s="52">
        <f t="shared" si="18"/>
        <v>38.759999999999998</v>
      </c>
      <c r="O69" s="85">
        <f t="shared" si="12"/>
        <v>8.1714480723039529</v>
      </c>
      <c r="P69" s="54" t="str">
        <f t="shared" si="13"/>
        <v/>
      </c>
      <c r="Q69" s="86">
        <f t="shared" si="14"/>
        <v>1.0510439345155518</v>
      </c>
      <c r="R69" s="55">
        <f t="shared" si="15"/>
        <v>1.0510439345155518</v>
      </c>
      <c r="S69" s="1"/>
      <c r="T69" s="1"/>
      <c r="U69" s="1"/>
      <c r="V69" s="1"/>
      <c r="W69" s="1"/>
      <c r="X69" s="1"/>
      <c r="Y69" s="1"/>
      <c r="Z69" s="1"/>
    </row>
    <row r="70" ht="22.5">
      <c r="A70" s="102"/>
      <c r="B70" s="142"/>
      <c r="C70" s="50" t="s">
        <v>138</v>
      </c>
      <c r="D70" s="83" t="s">
        <v>139</v>
      </c>
      <c r="E70" s="52">
        <v>573.40999999999997</v>
      </c>
      <c r="F70" s="52">
        <v>0</v>
      </c>
      <c r="G70" s="52">
        <v>0</v>
      </c>
      <c r="H70" s="84">
        <v>0</v>
      </c>
      <c r="I70" s="52">
        <v>5852.1199999999999</v>
      </c>
      <c r="J70" s="52">
        <v>0</v>
      </c>
      <c r="K70" s="52">
        <f t="shared" si="16"/>
        <v>5278.71</v>
      </c>
      <c r="L70" s="84">
        <f t="shared" si="9"/>
        <v>5852.1199999999999</v>
      </c>
      <c r="M70" s="52">
        <f t="shared" si="17"/>
        <v>5852.1199999999999</v>
      </c>
      <c r="N70" s="84">
        <f t="shared" si="18"/>
        <v>0</v>
      </c>
      <c r="O70" s="54">
        <f t="shared" si="12"/>
        <v>10.205821314591654</v>
      </c>
      <c r="P70" s="85" t="str">
        <f t="shared" si="13"/>
        <v/>
      </c>
      <c r="Q70" s="54" t="str">
        <f t="shared" si="14"/>
        <v/>
      </c>
      <c r="R70" s="55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89" customFormat="1">
      <c r="A71" s="102"/>
      <c r="B71" s="169"/>
      <c r="C71" s="110"/>
      <c r="D71" s="111" t="s">
        <v>56</v>
      </c>
      <c r="E71" s="93">
        <f>SUM(E63:E70)</f>
        <v>137879.62</v>
      </c>
      <c r="F71" s="93">
        <f>SUM(F63:F70)</f>
        <v>264897.46999999997</v>
      </c>
      <c r="G71" s="94">
        <f>SUM(G63:G70)</f>
        <v>210303.76999999999</v>
      </c>
      <c r="H71" s="93">
        <f>SUM(H63:H70)</f>
        <v>26472.400000000001</v>
      </c>
      <c r="I71" s="109">
        <f>SUM(I63:I70)</f>
        <v>190038.04999999996</v>
      </c>
      <c r="J71" s="93">
        <f>SUM(J63:J70)</f>
        <v>8719.4099999999999</v>
      </c>
      <c r="K71" s="94">
        <f t="shared" si="16"/>
        <v>52158.429999999964</v>
      </c>
      <c r="L71" s="93">
        <f t="shared" si="9"/>
        <v>-20265.72000000003</v>
      </c>
      <c r="M71" s="94">
        <f t="shared" si="17"/>
        <v>-74859.420000000013</v>
      </c>
      <c r="N71" s="93">
        <f t="shared" si="18"/>
        <v>-17752.990000000002</v>
      </c>
      <c r="O71" s="112">
        <f t="shared" si="12"/>
        <v>1.3782896268498561</v>
      </c>
      <c r="P71" s="95">
        <f t="shared" si="13"/>
        <v>0.32937738928091143</v>
      </c>
      <c r="Q71" s="113">
        <f t="shared" si="14"/>
        <v>0.90363596430059223</v>
      </c>
      <c r="R71" s="96">
        <f t="shared" si="15"/>
        <v>0.71740228398557371</v>
      </c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</row>
    <row r="72" s="41" customFormat="1" ht="27" customHeight="1">
      <c r="A72" s="170"/>
      <c r="B72" s="171" t="s">
        <v>140</v>
      </c>
      <c r="C72" s="172"/>
      <c r="D72" s="173"/>
      <c r="E72" s="174">
        <f>E5+E17</f>
        <v>21859392.707910448</v>
      </c>
      <c r="F72" s="175">
        <f>F5+F17</f>
        <v>35893709.970000006</v>
      </c>
      <c r="G72" s="174">
        <f>G5+G17</f>
        <v>27682758.869999997</v>
      </c>
      <c r="H72" s="175">
        <f>H5+H17</f>
        <v>4054774.8999999994</v>
      </c>
      <c r="I72" s="174">
        <f>I5+I17</f>
        <v>23815754.051999997</v>
      </c>
      <c r="J72" s="175">
        <f>J5+J17</f>
        <v>755683.19199999992</v>
      </c>
      <c r="K72" s="174">
        <f t="shared" si="16"/>
        <v>1956361.344089549</v>
      </c>
      <c r="L72" s="175">
        <f t="shared" si="9"/>
        <v>-3867004.818</v>
      </c>
      <c r="M72" s="174">
        <f t="shared" si="17"/>
        <v>-12077955.918000009</v>
      </c>
      <c r="N72" s="175">
        <f t="shared" si="18"/>
        <v>-3299091.7079999996</v>
      </c>
      <c r="O72" s="176">
        <f t="shared" si="12"/>
        <v>1.0894975157924485</v>
      </c>
      <c r="P72" s="177">
        <f t="shared" si="13"/>
        <v>0.18636871605375677</v>
      </c>
      <c r="Q72" s="176">
        <f t="shared" si="14"/>
        <v>0.86030999163921118</v>
      </c>
      <c r="R72" s="178">
        <f t="shared" si="15"/>
        <v>0.66350773079476111</v>
      </c>
      <c r="S72" s="41"/>
      <c r="T72" s="41"/>
      <c r="U72" s="41"/>
      <c r="V72" s="41"/>
      <c r="W72" s="41"/>
      <c r="X72" s="41"/>
      <c r="Y72" s="41"/>
      <c r="Z72" s="41"/>
    </row>
    <row r="73" s="41" customFormat="1" ht="18.75" customHeight="1">
      <c r="A73" s="179"/>
      <c r="B73" s="180" t="s">
        <v>141</v>
      </c>
      <c r="C73" s="181"/>
      <c r="D73" s="182"/>
      <c r="E73" s="183">
        <f>SUM(E74:E82)</f>
        <v>20308483.960000001</v>
      </c>
      <c r="F73" s="183">
        <f>SUM(F74:F82)</f>
        <v>27938827.940000001</v>
      </c>
      <c r="G73" s="184">
        <f>SUM(G74:G82)</f>
        <v>20322365.100000001</v>
      </c>
      <c r="H73" s="183">
        <f>SUM(H74:H82)</f>
        <v>2329325.2000000002</v>
      </c>
      <c r="I73" s="156">
        <f>SUM(I74:I82)</f>
        <v>19996526.57</v>
      </c>
      <c r="J73" s="183">
        <f>SUM(J74:J82)</f>
        <v>2004408.04</v>
      </c>
      <c r="K73" s="184">
        <f t="shared" si="16"/>
        <v>-311957.3900000006</v>
      </c>
      <c r="L73" s="183">
        <f t="shared" si="9"/>
        <v>-325838.53000000119</v>
      </c>
      <c r="M73" s="184">
        <f t="shared" si="17"/>
        <v>-7942301.370000001</v>
      </c>
      <c r="N73" s="183">
        <f t="shared" si="18"/>
        <v>-324917.16000000015</v>
      </c>
      <c r="O73" s="185">
        <f t="shared" si="12"/>
        <v>0.98463906066969653</v>
      </c>
      <c r="P73" s="46">
        <f t="shared" si="13"/>
        <v>0.8605101769387975</v>
      </c>
      <c r="Q73" s="186">
        <f t="shared" si="14"/>
        <v>0.98396650545363928</v>
      </c>
      <c r="R73" s="46">
        <f t="shared" si="15"/>
        <v>0.7157253200794077</v>
      </c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</row>
    <row r="74" ht="22.5">
      <c r="A74" s="187"/>
      <c r="B74" s="188"/>
      <c r="C74" s="50" t="s">
        <v>142</v>
      </c>
      <c r="D74" s="189" t="s">
        <v>143</v>
      </c>
      <c r="E74" s="52">
        <v>289250.79999999999</v>
      </c>
      <c r="F74" s="52">
        <v>449533.20000000001</v>
      </c>
      <c r="G74" s="52">
        <v>374431.40000000002</v>
      </c>
      <c r="H74" s="84">
        <v>0</v>
      </c>
      <c r="I74" s="52">
        <v>418867.5</v>
      </c>
      <c r="J74" s="52">
        <v>0</v>
      </c>
      <c r="K74" s="52">
        <f t="shared" si="16"/>
        <v>129616.70000000001</v>
      </c>
      <c r="L74" s="84">
        <f t="shared" ref="L74:L83" si="19">I74-G74</f>
        <v>44436.099999999977</v>
      </c>
      <c r="M74" s="52">
        <f t="shared" si="17"/>
        <v>-30665.700000000012</v>
      </c>
      <c r="N74" s="84">
        <f t="shared" si="18"/>
        <v>0</v>
      </c>
      <c r="O74" s="54">
        <f t="shared" ref="O74:O83" si="20">IFERROR(I74/E74,"")</f>
        <v>1.4481118116181528</v>
      </c>
      <c r="P74" s="85" t="str">
        <f t="shared" ref="P74:P83" si="21">IFERROR(J74/H74,"")</f>
        <v/>
      </c>
      <c r="Q74" s="54">
        <f t="shared" ref="Q74:Q83" si="22">IFERROR(I74/G74,"")</f>
        <v>1.1186762114502149</v>
      </c>
      <c r="R74" s="54">
        <f t="shared" ref="R74:R83" si="23">IFERROR(I74/F74,"")</f>
        <v>0.93178323647730577</v>
      </c>
      <c r="S74" s="1"/>
      <c r="T74" s="1"/>
      <c r="U74" s="1"/>
      <c r="V74" s="1"/>
      <c r="W74" s="1"/>
      <c r="X74" s="1"/>
      <c r="Y74" s="1"/>
      <c r="Z74" s="1"/>
    </row>
    <row r="75" ht="18" customHeight="1">
      <c r="A75" s="190"/>
      <c r="B75" s="191"/>
      <c r="C75" s="87" t="s">
        <v>144</v>
      </c>
      <c r="D75" s="192" t="s">
        <v>145</v>
      </c>
      <c r="E75" s="52">
        <v>4526241.2199999997</v>
      </c>
      <c r="F75" s="52">
        <v>7766469.2400000002</v>
      </c>
      <c r="G75" s="193">
        <v>3757288.3999999999</v>
      </c>
      <c r="H75" s="194">
        <v>442771.40000000002</v>
      </c>
      <c r="I75" s="52">
        <v>3498921.3900000001</v>
      </c>
      <c r="J75" s="52">
        <v>184404.41</v>
      </c>
      <c r="K75" s="84">
        <f t="shared" si="16"/>
        <v>-1027319.8299999996</v>
      </c>
      <c r="L75" s="52">
        <f t="shared" si="19"/>
        <v>-258367.00999999978</v>
      </c>
      <c r="M75" s="84">
        <f t="shared" si="17"/>
        <v>-4267547.8499999996</v>
      </c>
      <c r="N75" s="52">
        <f t="shared" si="18"/>
        <v>-258366.99000000002</v>
      </c>
      <c r="O75" s="85">
        <f t="shared" si="20"/>
        <v>0.77303025179908558</v>
      </c>
      <c r="P75" s="54">
        <f t="shared" si="21"/>
        <v>0.41647769029345616</v>
      </c>
      <c r="Q75" s="86">
        <f t="shared" si="22"/>
        <v>0.93123577897294241</v>
      </c>
      <c r="R75" s="54">
        <f t="shared" si="23"/>
        <v>0.45051635200965529</v>
      </c>
      <c r="S75" s="1"/>
      <c r="T75" s="1"/>
      <c r="U75" s="1"/>
      <c r="V75" s="1"/>
      <c r="W75" s="1"/>
      <c r="X75" s="1"/>
      <c r="Y75" s="1"/>
      <c r="Z75" s="1"/>
    </row>
    <row r="76" ht="16.5" customHeight="1">
      <c r="A76" s="190"/>
      <c r="B76" s="191"/>
      <c r="C76" s="50" t="s">
        <v>146</v>
      </c>
      <c r="D76" s="189" t="s">
        <v>147</v>
      </c>
      <c r="E76" s="52">
        <v>11717272.130000001</v>
      </c>
      <c r="F76" s="52">
        <v>16467904.300000001</v>
      </c>
      <c r="G76" s="194">
        <v>13546385.800000001</v>
      </c>
      <c r="H76" s="193">
        <v>1813696.8</v>
      </c>
      <c r="I76" s="52">
        <v>13523149.4</v>
      </c>
      <c r="J76" s="52">
        <v>1790460.4100000001</v>
      </c>
      <c r="K76" s="52">
        <f t="shared" si="16"/>
        <v>1805877.2699999996</v>
      </c>
      <c r="L76" s="84">
        <f t="shared" si="19"/>
        <v>-23236.400000000373</v>
      </c>
      <c r="M76" s="52">
        <f t="shared" si="17"/>
        <v>-2944754.9000000004</v>
      </c>
      <c r="N76" s="52">
        <f t="shared" si="18"/>
        <v>-23236.389999999898</v>
      </c>
      <c r="O76" s="54">
        <f t="shared" si="20"/>
        <v>1.1541209634771876</v>
      </c>
      <c r="P76" s="54">
        <f t="shared" si="21"/>
        <v>0.98718838231395678</v>
      </c>
      <c r="Q76" s="54">
        <f t="shared" si="22"/>
        <v>0.99828467900271967</v>
      </c>
      <c r="R76" s="54">
        <f t="shared" si="23"/>
        <v>0.82118217070280153</v>
      </c>
      <c r="S76" s="1"/>
      <c r="T76" s="1"/>
      <c r="U76" s="1"/>
      <c r="V76" s="1"/>
      <c r="W76" s="1"/>
      <c r="X76" s="1"/>
      <c r="Y76" s="1"/>
      <c r="Z76" s="1"/>
    </row>
    <row r="77" ht="22.5">
      <c r="A77" s="190"/>
      <c r="B77" s="191"/>
      <c r="C77" s="87" t="s">
        <v>148</v>
      </c>
      <c r="D77" s="195" t="s">
        <v>149</v>
      </c>
      <c r="E77" s="52">
        <v>2779026</v>
      </c>
      <c r="F77" s="52">
        <v>3203440.2999999998</v>
      </c>
      <c r="G77" s="194">
        <v>2592778.6000000001</v>
      </c>
      <c r="H77" s="194">
        <v>72857</v>
      </c>
      <c r="I77" s="52">
        <v>2549232.46</v>
      </c>
      <c r="J77" s="52">
        <v>29310.799999999999</v>
      </c>
      <c r="K77" s="52">
        <f t="shared" si="16"/>
        <v>-229793.54000000004</v>
      </c>
      <c r="L77" s="52">
        <f t="shared" si="19"/>
        <v>-43546.14000000013</v>
      </c>
      <c r="M77" s="52">
        <f t="shared" si="17"/>
        <v>-654207.83999999985</v>
      </c>
      <c r="N77" s="52">
        <f t="shared" si="18"/>
        <v>-43546.199999999997</v>
      </c>
      <c r="O77" s="54">
        <f t="shared" si="20"/>
        <v>0.91731148251221828</v>
      </c>
      <c r="P77" s="54">
        <f t="shared" si="21"/>
        <v>0.40230588687428798</v>
      </c>
      <c r="Q77" s="86">
        <f t="shared" si="22"/>
        <v>0.98320483669527348</v>
      </c>
      <c r="R77" s="54">
        <f t="shared" si="23"/>
        <v>0.79577960606913767</v>
      </c>
      <c r="S77" s="1"/>
      <c r="T77" s="1"/>
      <c r="U77" s="1"/>
      <c r="V77" s="1"/>
      <c r="W77" s="1"/>
      <c r="X77" s="1"/>
      <c r="Y77" s="1"/>
      <c r="Z77" s="1"/>
    </row>
    <row r="78" ht="33">
      <c r="A78" s="190"/>
      <c r="B78" s="191"/>
      <c r="C78" s="50" t="s">
        <v>150</v>
      </c>
      <c r="D78" s="196" t="s">
        <v>151</v>
      </c>
      <c r="E78" s="52">
        <v>450.31999999999999</v>
      </c>
      <c r="F78" s="52">
        <v>0</v>
      </c>
      <c r="G78" s="52">
        <v>0</v>
      </c>
      <c r="H78" s="84">
        <v>0</v>
      </c>
      <c r="I78" s="52">
        <v>7710.8400000000001</v>
      </c>
      <c r="J78" s="52">
        <v>176.43000000000001</v>
      </c>
      <c r="K78" s="52">
        <f t="shared" si="16"/>
        <v>7260.5200000000004</v>
      </c>
      <c r="L78" s="84">
        <f t="shared" si="19"/>
        <v>7710.8400000000001</v>
      </c>
      <c r="M78" s="52">
        <f t="shared" si="17"/>
        <v>7710.8400000000001</v>
      </c>
      <c r="N78" s="52">
        <f t="shared" si="18"/>
        <v>176.43000000000001</v>
      </c>
      <c r="O78" s="54">
        <f t="shared" si="20"/>
        <v>17.123023627642567</v>
      </c>
      <c r="P78" s="54" t="str">
        <f t="shared" si="21"/>
        <v/>
      </c>
      <c r="Q78" s="54" t="str">
        <f t="shared" si="22"/>
        <v/>
      </c>
      <c r="R78" s="54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9.5" customHeight="1">
      <c r="A79" s="190"/>
      <c r="B79" s="191"/>
      <c r="C79" s="87" t="s">
        <v>152</v>
      </c>
      <c r="D79" s="195" t="s">
        <v>153</v>
      </c>
      <c r="E79" s="52">
        <v>1035220.7</v>
      </c>
      <c r="F79" s="52">
        <v>44836.290000000001</v>
      </c>
      <c r="G79" s="52">
        <v>44836.290000000001</v>
      </c>
      <c r="H79" s="52">
        <v>0</v>
      </c>
      <c r="I79" s="52">
        <v>44836.290000000001</v>
      </c>
      <c r="J79" s="52">
        <v>0</v>
      </c>
      <c r="K79" s="52">
        <f t="shared" si="16"/>
        <v>-990384.40999999992</v>
      </c>
      <c r="L79" s="52">
        <f t="shared" si="19"/>
        <v>0</v>
      </c>
      <c r="M79" s="52">
        <f t="shared" si="17"/>
        <v>0</v>
      </c>
      <c r="N79" s="52">
        <f t="shared" si="18"/>
        <v>0</v>
      </c>
      <c r="O79" s="54">
        <f t="shared" si="20"/>
        <v>0.043310851492826603</v>
      </c>
      <c r="P79" s="54" t="str">
        <f t="shared" si="21"/>
        <v/>
      </c>
      <c r="Q79" s="54">
        <f t="shared" si="22"/>
        <v>1</v>
      </c>
      <c r="R79" s="54">
        <f t="shared" si="23"/>
        <v>1</v>
      </c>
      <c r="S79" s="1"/>
      <c r="T79" s="1"/>
      <c r="U79" s="1"/>
      <c r="V79" s="1"/>
      <c r="W79" s="1"/>
      <c r="X79" s="1"/>
      <c r="Y79" s="1"/>
      <c r="Z79" s="1"/>
    </row>
    <row r="80" ht="30" hidden="1" customHeight="1">
      <c r="A80" s="197"/>
      <c r="B80" s="191"/>
      <c r="C80" s="50" t="s">
        <v>154</v>
      </c>
      <c r="D80" s="198" t="s">
        <v>155</v>
      </c>
      <c r="E80" s="57">
        <v>0</v>
      </c>
      <c r="F80" s="57">
        <v>0</v>
      </c>
      <c r="G80" s="57">
        <v>0</v>
      </c>
      <c r="H80" s="199">
        <v>0</v>
      </c>
      <c r="I80" s="57">
        <v>0</v>
      </c>
      <c r="J80" s="57">
        <v>0</v>
      </c>
      <c r="K80" s="57">
        <f t="shared" si="16"/>
        <v>0</v>
      </c>
      <c r="L80" s="199">
        <f t="shared" si="19"/>
        <v>0</v>
      </c>
      <c r="M80" s="57">
        <f t="shared" si="17"/>
        <v>0</v>
      </c>
      <c r="N80" s="57">
        <f t="shared" si="18"/>
        <v>0</v>
      </c>
      <c r="O80" s="200" t="str">
        <f t="shared" si="20"/>
        <v/>
      </c>
      <c r="P80" s="54" t="str">
        <f t="shared" si="21"/>
        <v/>
      </c>
      <c r="Q80" s="54" t="str">
        <f t="shared" si="22"/>
        <v/>
      </c>
      <c r="R80" s="54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33">
      <c r="A81" s="190"/>
      <c r="B81" s="191"/>
      <c r="C81" s="201" t="s">
        <v>156</v>
      </c>
      <c r="D81" s="202" t="s">
        <v>157</v>
      </c>
      <c r="E81" s="52">
        <v>92466.350000000006</v>
      </c>
      <c r="F81" s="52">
        <v>6644.6099999999997</v>
      </c>
      <c r="G81" s="52">
        <v>6644.6099999999997</v>
      </c>
      <c r="H81" s="52">
        <v>0</v>
      </c>
      <c r="I81" s="52">
        <v>27680.59</v>
      </c>
      <c r="J81" s="52">
        <v>55.990000000000002</v>
      </c>
      <c r="K81" s="52">
        <f t="shared" si="16"/>
        <v>-64785.760000000009</v>
      </c>
      <c r="L81" s="52">
        <f t="shared" si="19"/>
        <v>21035.98</v>
      </c>
      <c r="M81" s="52">
        <f t="shared" si="17"/>
        <v>21035.98</v>
      </c>
      <c r="N81" s="52">
        <f t="shared" si="18"/>
        <v>55.990000000000002</v>
      </c>
      <c r="O81" s="54">
        <f t="shared" si="20"/>
        <v>0.29935852339797125</v>
      </c>
      <c r="P81" s="54" t="str">
        <f t="shared" si="21"/>
        <v/>
      </c>
      <c r="Q81" s="54">
        <f t="shared" si="22"/>
        <v>4.1658712851469089</v>
      </c>
      <c r="R81" s="54">
        <f t="shared" si="23"/>
        <v>4.1658712851469089</v>
      </c>
      <c r="S81" s="1"/>
      <c r="T81" s="1"/>
      <c r="U81" s="1"/>
      <c r="V81" s="1"/>
      <c r="W81" s="1"/>
      <c r="X81" s="1"/>
      <c r="Y81" s="1"/>
      <c r="Z81" s="1"/>
    </row>
    <row r="82" ht="18.75" customHeight="1">
      <c r="A82" s="190"/>
      <c r="B82" s="188"/>
      <c r="C82" s="203" t="s">
        <v>158</v>
      </c>
      <c r="D82" s="204" t="s">
        <v>159</v>
      </c>
      <c r="E82" s="52">
        <v>-131443.56</v>
      </c>
      <c r="F82" s="52">
        <v>0</v>
      </c>
      <c r="G82" s="52">
        <v>0</v>
      </c>
      <c r="H82" s="84">
        <v>0</v>
      </c>
      <c r="I82" s="52">
        <v>-73871.899999999994</v>
      </c>
      <c r="J82" s="52">
        <v>0</v>
      </c>
      <c r="K82" s="109">
        <f t="shared" si="16"/>
        <v>57571.660000000003</v>
      </c>
      <c r="L82" s="84">
        <f t="shared" si="19"/>
        <v>-73871.899999999994</v>
      </c>
      <c r="M82" s="109">
        <f t="shared" si="17"/>
        <v>-73871.899999999994</v>
      </c>
      <c r="N82" s="84">
        <f t="shared" si="18"/>
        <v>0</v>
      </c>
      <c r="O82" s="205">
        <f t="shared" si="20"/>
        <v>0.56200471137574182</v>
      </c>
      <c r="P82" s="85" t="str">
        <f t="shared" si="21"/>
        <v/>
      </c>
      <c r="Q82" s="205" t="str">
        <f t="shared" si="22"/>
        <v/>
      </c>
      <c r="R82" s="205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41" customFormat="1" ht="21.75" customHeight="1">
      <c r="A83" s="206"/>
      <c r="B83" s="171" t="s">
        <v>160</v>
      </c>
      <c r="C83" s="172"/>
      <c r="D83" s="173"/>
      <c r="E83" s="174">
        <f>E72+E73</f>
        <v>42167876.667910449</v>
      </c>
      <c r="F83" s="174">
        <f>F72+F73</f>
        <v>63832537.910000011</v>
      </c>
      <c r="G83" s="174">
        <f>G72+G73</f>
        <v>48005123.969999999</v>
      </c>
      <c r="H83" s="174">
        <f>H72+H73</f>
        <v>6384100.0999999996</v>
      </c>
      <c r="I83" s="174">
        <f>I72+I73</f>
        <v>43812280.621999994</v>
      </c>
      <c r="J83" s="174">
        <f>J72+J73</f>
        <v>2760091.2319999998</v>
      </c>
      <c r="K83" s="174">
        <f t="shared" si="16"/>
        <v>1644403.9540895447</v>
      </c>
      <c r="L83" s="174">
        <f t="shared" si="19"/>
        <v>-4192843.3480000049</v>
      </c>
      <c r="M83" s="174">
        <f t="shared" si="17"/>
        <v>-20020257.288000017</v>
      </c>
      <c r="N83" s="174">
        <f t="shared" si="18"/>
        <v>-3624008.8679999998</v>
      </c>
      <c r="O83" s="176">
        <f t="shared" si="20"/>
        <v>1.0389966031972611</v>
      </c>
      <c r="P83" s="176">
        <f t="shared" si="21"/>
        <v>0.43233833880518258</v>
      </c>
      <c r="Q83" s="176">
        <f t="shared" si="22"/>
        <v>0.91265842057568158</v>
      </c>
      <c r="R83" s="46">
        <f t="shared" si="23"/>
        <v>0.68636281834466051</v>
      </c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</row>
    <row r="84">
      <c r="A84" s="207" t="s">
        <v>161</v>
      </c>
      <c r="B84" s="208" t="s">
        <v>162</v>
      </c>
      <c r="C84" s="3"/>
      <c r="D84" s="209"/>
      <c r="E84" s="210"/>
      <c r="F84" s="210"/>
      <c r="G84" s="210"/>
      <c r="H84" s="210"/>
      <c r="I84" s="211"/>
      <c r="J84" s="211"/>
      <c r="K84" s="211"/>
      <c r="L84" s="211"/>
      <c r="M84" s="210"/>
      <c r="N84" s="210"/>
      <c r="O84" s="210"/>
      <c r="S84" s="1"/>
      <c r="T84" s="1"/>
      <c r="U84" s="1"/>
      <c r="V84" s="1"/>
      <c r="W84" s="1"/>
      <c r="X84" s="1"/>
      <c r="Y84" s="1"/>
      <c r="Z84" s="1"/>
    </row>
    <row r="85" ht="12.75">
      <c r="E85" s="4"/>
      <c r="F85" s="1"/>
      <c r="G85" s="1"/>
      <c r="H85" s="4"/>
      <c r="I85" s="5"/>
      <c r="J85" s="5"/>
      <c r="S85" s="1"/>
      <c r="T85" s="1"/>
      <c r="U85" s="1"/>
      <c r="V85" s="1"/>
      <c r="W85" s="1"/>
      <c r="X85" s="1"/>
      <c r="Y85" s="1"/>
    </row>
    <row r="86" ht="12.75">
      <c r="S86" s="1"/>
      <c r="T86" s="1"/>
      <c r="U86" s="1"/>
      <c r="V86" s="1"/>
      <c r="W86" s="1"/>
      <c r="X86" s="1"/>
      <c r="Y86" s="1"/>
    </row>
    <row r="87" ht="12.75">
      <c r="S87" s="1"/>
      <c r="T87" s="1"/>
      <c r="U87" s="1"/>
      <c r="V87" s="1"/>
      <c r="W87" s="1"/>
      <c r="X87" s="1"/>
      <c r="Y87" s="1"/>
      <c r="Z87" s="1"/>
    </row>
    <row r="88" ht="12.75">
      <c r="S88" s="1"/>
      <c r="T88" s="1"/>
      <c r="U88" s="1"/>
      <c r="V88" s="1"/>
      <c r="W88" s="1"/>
      <c r="X88" s="1"/>
      <c r="Y88" s="1"/>
    </row>
    <row r="89" ht="12.75">
      <c r="J89" s="5"/>
      <c r="S89" s="1"/>
      <c r="T89" s="1"/>
      <c r="U89" s="1"/>
      <c r="V89" s="1"/>
      <c r="W89" s="1"/>
      <c r="X89" s="1"/>
      <c r="Y89" s="1"/>
    </row>
    <row r="90" ht="12.75">
      <c r="J90" s="5"/>
      <c r="S90" s="1"/>
      <c r="T90" s="1"/>
      <c r="U90" s="1"/>
      <c r="V90" s="1"/>
      <c r="W90" s="1"/>
      <c r="X90" s="1"/>
      <c r="Y90" s="1"/>
    </row>
    <row r="91" ht="12.75">
      <c r="S91" s="1"/>
      <c r="T91" s="1"/>
      <c r="U91" s="1"/>
      <c r="V91" s="1"/>
      <c r="W91" s="1"/>
      <c r="X91" s="1"/>
      <c r="Y91" s="1"/>
    </row>
    <row r="92" ht="12.75">
      <c r="S92" s="1"/>
      <c r="T92" s="1"/>
      <c r="U92" s="1"/>
      <c r="V92" s="1"/>
      <c r="W92" s="1"/>
      <c r="X92" s="1"/>
      <c r="Y92" s="1"/>
      <c r="Z92" s="1"/>
    </row>
    <row r="93" ht="12.75">
      <c r="S93" s="1"/>
      <c r="T93" s="1"/>
      <c r="U93" s="1"/>
      <c r="V93" s="1"/>
      <c r="W93" s="1"/>
      <c r="X93" s="1"/>
      <c r="Y93" s="1"/>
      <c r="Z93" s="1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16929133858267714" right="0" top="0.51181102362204722" bottom="0.48818897637795278" header="0.19685039370078738" footer="0.15748031496062992"/>
  <pageSetup paperSize="9" scale="53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190</cp:revision>
  <dcterms:created xsi:type="dcterms:W3CDTF">2015-02-26T11:08:47Z</dcterms:created>
  <dcterms:modified xsi:type="dcterms:W3CDTF">2025-10-13T05:38:06Z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