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7.10.2025" sheetId="1" state="visible" r:id="rId1"/>
  </sheets>
  <definedNames>
    <definedName name="_xlnm._FilterDatabase" localSheetId="0" hidden="1">'на 27.10.2025'!$A$4:$R$84</definedName>
    <definedName name="_xlnm.Print_Area" localSheetId="0" hidden="0">'на 27.10.2025'!$A$1:$R$84</definedName>
    <definedName name="Print_Titles" localSheetId="0" hidden="0">'на 27.10.2025'!$3:$4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27.10.2025'!$A$4:$R$84</definedName>
  </definedNames>
  <calcPr/>
</workbook>
</file>

<file path=xl/sharedStrings.xml><?xml version="1.0" encoding="utf-8"?>
<sst xmlns="http://schemas.openxmlformats.org/spreadsheetml/2006/main" count="163" uniqueCount="163">
  <si>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</si>
  <si>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</si>
  <si>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</si>
  <si>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</si>
  <si>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</si>
  <si>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</si>
  <si>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24.10.2024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</si>
  <si>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</si>
  <si>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</si>
  <si>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</si>
  <si>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</si>
  <si>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</si>
  <si>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</si>
  <si>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</si>
  <si>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</si>
  <si>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октябрь</t>
  </si>
  <si>
    <t>октябрь</t>
  </si>
  <si>
    <t xml:space="preserve">с нач. года на 27.10.2025 (по 24.10.2025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</si>
  <si>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</si>
  <si>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</si>
  <si>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</si>
  <si>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октябрь от плана октября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</si>
  <si>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</si>
  <si>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</si>
  <si>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</si>
  <si>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</si>
  <si>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</si>
  <si>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</si>
  <si>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</si>
  <si>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</si>
  <si>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</si>
  <si>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</si>
  <si>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</si>
  <si>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</si>
  <si>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</si>
  <si>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</si>
  <si>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</si>
  <si>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</si>
  <si>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</si>
  <si>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</si>
  <si>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</si>
  <si>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</si>
  <si>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</si>
  <si>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</si>
  <si>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</si>
  <si>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</si>
  <si>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</si>
  <si>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</si>
  <si>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</si>
  <si>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</si>
  <si>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</si>
  <si>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</si>
  <si>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</si>
  <si>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</si>
  <si>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</si>
  <si>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</si>
  <si>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</si>
  <si>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</si>
  <si>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</si>
  <si>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</si>
  <si>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</si>
  <si>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1 13 01000 00 0000 000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</si>
  <si>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</si>
  <si>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</si>
  <si>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</si>
  <si>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</si>
  <si>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</si>
  <si>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</si>
  <si>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</si>
  <si>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</si>
  <si>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</si>
  <si>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</si>
  <si>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</si>
  <si>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</si>
  <si>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</si>
  <si>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</si>
  <si>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</si>
  <si>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</si>
  <si>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</si>
  <si>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</si>
  <si>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</si>
  <si>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</si>
  <si>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</si>
  <si>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</si>
  <si>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</si>
  <si>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</si>
  <si>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</si>
  <si>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</si>
  <si>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</si>
  <si>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</si>
  <si>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</si>
  <si>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</si>
  <si>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</si>
  <si>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</si>
  <si>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</si>
  <si>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</si>
  <si>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</si>
  <si>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</si>
  <si>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</si>
  <si>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</si>
  <si>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</si>
  <si>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</si>
  <si>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>11705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</si>
  <si>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</si>
  <si>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</si>
  <si>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</si>
  <si>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</si>
  <si>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</si>
  <si>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</si>
  <si>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</si>
  <si>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</si>
  <si>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</si>
  <si>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</si>
  <si>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</si>
  <si>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</si>
  <si>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</si>
  <si>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</si>
  <si>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1 16 00000 00 0000 000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</si>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</sst>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4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indexed="2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i/>
      <sz val="14.000000"/>
      <name val="Times New Roman"/>
    </font>
    <font>
      <sz val="14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color indexed="2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7">
    <xf fontId="0" fillId="0" borderId="0" numFmtId="0" xfId="0"/>
    <xf fontId="5" fillId="3" borderId="0" numFmtId="0" xfId="0" applyFont="1" applyFill="1" applyAlignment="1">
      <alignment vertical="center"/>
    </xf>
    <xf fontId="6" fillId="3" borderId="0" numFmtId="0" xfId="0" applyFont="1" applyFill="1" applyAlignment="1">
      <alignment vertical="top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0" numFmtId="0" xfId="0" applyFont="1" applyFill="1" applyAlignment="1">
      <alignment horizontal="center" vertical="center" wrapText="1"/>
    </xf>
    <xf fontId="9" fillId="3" borderId="0" numFmtId="0" xfId="0" applyFont="1" applyFill="1" applyAlignment="1">
      <alignment horizontal="left" vertical="center" wrapText="1"/>
    </xf>
    <xf fontId="5" fillId="3" borderId="0" numFmtId="49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top" wrapText="1"/>
    </xf>
    <xf fontId="7" fillId="3" borderId="0" numFmtId="0" xfId="0" applyFont="1" applyFill="1" applyAlignment="1">
      <alignment horizontal="left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1" numFmtId="49" xfId="0" applyNumberFormat="1" applyFont="1" applyFill="1" applyBorder="1" applyAlignment="1">
      <alignment horizontal="center" vertical="center" wrapText="1"/>
    </xf>
    <xf fontId="11" fillId="3" borderId="2" numFmtId="0" xfId="0" applyFont="1" applyFill="1" applyBorder="1" applyAlignment="1">
      <alignment horizontal="center" vertical="center" wrapText="1"/>
    </xf>
    <xf fontId="12" fillId="3" borderId="3" numFmtId="49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center" wrapText="1"/>
    </xf>
    <xf fontId="13" fillId="3" borderId="3" numFmtId="162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4" fillId="3" borderId="3" numFmtId="0" xfId="0" applyFont="1" applyFill="1" applyBorder="1" applyAlignment="1">
      <alignment horizontal="center" vertical="top" wrapText="1"/>
    </xf>
    <xf fontId="11" fillId="3" borderId="3" numFmtId="164" xfId="105" applyNumberFormat="1" applyFont="1" applyFill="1" applyBorder="1" applyAlignment="1" applyProtection="1">
      <alignment horizontal="center" vertical="top" wrapText="1"/>
    </xf>
    <xf fontId="11" fillId="3" borderId="3" numFmtId="0" xfId="0" applyFont="1" applyFill="1" applyBorder="1" applyAlignment="1">
      <alignment horizontal="center" vertical="top" wrapText="1"/>
    </xf>
    <xf fontId="11" fillId="3" borderId="7" numFmtId="49" xfId="0" applyNumberFormat="1" applyFont="1" applyFill="1" applyBorder="1" applyAlignment="1">
      <alignment horizontal="center" vertical="center" wrapText="1"/>
    </xf>
    <xf fontId="11" fillId="3" borderId="8" numFmtId="0" xfId="0" applyFont="1" applyFill="1" applyBorder="1" applyAlignment="1">
      <alignment horizontal="center" vertical="center" wrapText="1"/>
    </xf>
    <xf fontId="12" fillId="3" borderId="9" numFmtId="49" xfId="0" applyNumberFormat="1" applyFont="1" applyFill="1" applyBorder="1" applyAlignment="1">
      <alignment horizontal="center" vertical="center" wrapText="1"/>
    </xf>
    <xf fontId="11" fillId="3" borderId="9" numFmtId="0" xfId="0" applyFont="1" applyFill="1" applyBorder="1" applyAlignment="1">
      <alignment horizontal="center" vertical="center" wrapText="1"/>
    </xf>
    <xf fontId="13" fillId="3" borderId="9" numFmtId="162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1" fillId="3" borderId="9" numFmtId="163" xfId="0" applyNumberFormat="1" applyFont="1" applyFill="1" applyBorder="1" applyAlignment="1">
      <alignment horizontal="center" vertical="center" wrapText="1"/>
    </xf>
    <xf fontId="13" fillId="3" borderId="9" numFmtId="163" xfId="0" applyNumberFormat="1" applyFont="1" applyFill="1" applyBorder="1" applyAlignment="1">
      <alignment horizontal="center" vertical="center" wrapText="1"/>
    </xf>
    <xf fontId="11" fillId="3" borderId="9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top" wrapText="1"/>
    </xf>
    <xf fontId="14" fillId="3" borderId="9" numFmtId="0" xfId="0" applyFont="1" applyFill="1" applyBorder="1" applyAlignment="1">
      <alignment horizontal="center" vertical="top" wrapText="1"/>
    </xf>
    <xf fontId="11" fillId="3" borderId="9" numFmtId="164" xfId="105" applyNumberFormat="1" applyFont="1" applyFill="1" applyBorder="1" applyAlignment="1" applyProtection="1">
      <alignment horizontal="center" vertical="top" wrapText="1"/>
    </xf>
    <xf fontId="11" fillId="3" borderId="9" numFmtId="0" xfId="0" applyFont="1" applyFill="1" applyBorder="1" applyAlignment="1">
      <alignment horizontal="center" vertical="top" wrapText="1"/>
    </xf>
    <xf fontId="14" fillId="3" borderId="0" numFmtId="0" xfId="0" applyFont="1" applyFill="1" applyAlignment="1">
      <alignment vertical="center"/>
    </xf>
    <xf fontId="14" fillId="3" borderId="3" numFmtId="49" xfId="0" applyNumberFormat="1" applyFont="1" applyFill="1" applyBorder="1" applyAlignment="1">
      <alignment horizontal="center" vertical="center" wrapText="1"/>
    </xf>
    <xf fontId="14" fillId="3" borderId="10" numFmtId="0" xfId="0" applyFont="1" applyFill="1" applyBorder="1" applyAlignment="1">
      <alignment horizontal="center" vertical="center" wrapText="1"/>
    </xf>
    <xf fontId="15" fillId="3" borderId="11" numFmtId="0" xfId="0" applyFont="1" applyFill="1" applyBorder="1" applyAlignment="1">
      <alignment horizontal="left" vertical="center" wrapText="1"/>
    </xf>
    <xf fontId="14" fillId="3" borderId="12" numFmtId="0" xfId="0" applyFont="1" applyFill="1" applyBorder="1" applyAlignment="1">
      <alignment horizontal="center" vertical="center" wrapText="1"/>
    </xf>
    <xf fontId="14" fillId="3" borderId="3" numFmtId="162" xfId="0" applyNumberFormat="1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vertical="center" wrapText="1"/>
    </xf>
    <xf fontId="14" fillId="3" borderId="0" numFmtId="164" xfId="0" applyNumberFormat="1" applyFont="1" applyFill="1" applyAlignment="1">
      <alignment horizontal="right" vertical="center" wrapText="1"/>
    </xf>
    <xf fontId="14" fillId="3" borderId="3" numFmtId="164" xfId="0" applyNumberFormat="1" applyFont="1" applyFill="1" applyBorder="1" applyAlignment="1">
      <alignment horizontal="right" vertical="center" wrapText="1"/>
    </xf>
    <xf fontId="14" fillId="3" borderId="13" numFmtId="164" xfId="0" applyNumberFormat="1" applyFont="1" applyFill="1" applyBorder="1" applyAlignment="1">
      <alignment horizontal="right" vertical="center" wrapText="1"/>
    </xf>
    <xf fontId="5" fillId="3" borderId="14" numFmtId="49" xfId="0" applyNumberFormat="1" applyFont="1" applyFill="1" applyBorder="1" applyAlignment="1">
      <alignment horizontal="center" vertical="center" wrapText="1"/>
    </xf>
    <xf fontId="6" fillId="3" borderId="15" numFmtId="0" xfId="0" applyFont="1" applyFill="1" applyBorder="1" applyAlignment="1">
      <alignment horizontal="center" vertical="center" wrapText="1"/>
    </xf>
    <xf fontId="7" fillId="3" borderId="16" numFmtId="49" xfId="0" applyNumberFormat="1" applyFont="1" applyFill="1" applyBorder="1" applyAlignment="1">
      <alignment horizontal="left" vertical="center" wrapText="1"/>
    </xf>
    <xf fontId="5" fillId="3" borderId="17" numFmtId="0" xfId="0" applyFont="1" applyFill="1" applyBorder="1" applyAlignment="1">
      <alignment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3" borderId="16" numFmtId="4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6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19" numFmtId="49" xfId="0" applyNumberFormat="1" applyFont="1" applyFill="1" applyBorder="1" applyAlignment="1">
      <alignment horizontal="center" vertical="center" wrapText="1"/>
    </xf>
    <xf fontId="6" fillId="3" borderId="9" numFmtId="0" xfId="0" applyFont="1" applyFill="1" applyBorder="1" applyAlignment="1">
      <alignment horizontal="center" vertical="center" wrapText="1"/>
    </xf>
    <xf fontId="7" fillId="3" borderId="9" numFmtId="49" xfId="0" applyNumberFormat="1" applyFont="1" applyFill="1" applyBorder="1" applyAlignment="1">
      <alignment horizontal="left" vertical="center" wrapText="1"/>
    </xf>
    <xf fontId="5" fillId="3" borderId="0" numFmtId="0" xfId="0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13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9" numFmtId="164" xfId="0" applyNumberFormat="1" applyFont="1" applyFill="1" applyBorder="1" applyAlignment="1">
      <alignment horizontal="right" vertical="center" wrapText="1"/>
    </xf>
    <xf fontId="5" fillId="3" borderId="13" numFmtId="164" xfId="0" applyNumberFormat="1" applyFont="1" applyFill="1" applyBorder="1" applyAlignment="1">
      <alignment horizontal="right" vertical="center" wrapText="1"/>
    </xf>
    <xf fontId="5" fillId="3" borderId="20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 wrapText="1"/>
    </xf>
    <xf fontId="5" fillId="3" borderId="4" numFmtId="0" xfId="0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0" numFmtId="4" xfId="0" applyNumberFormat="1" applyFont="1" applyFill="1" applyAlignment="1">
      <alignment vertical="center" wrapText="1"/>
    </xf>
    <xf fontId="5" fillId="3" borderId="9" numFmtId="4" xfId="0" applyNumberFormat="1" applyFont="1" applyFill="1" applyBorder="1" applyAlignment="1">
      <alignment vertical="center" wrapText="1"/>
    </xf>
    <xf fontId="14" fillId="3" borderId="22" numFmtId="165" xfId="0" applyNumberFormat="1" applyFont="1" applyFill="1" applyBorder="1" applyAlignment="1">
      <alignment horizontal="center" vertical="center" wrapText="1"/>
    </xf>
    <xf fontId="14" fillId="3" borderId="23" numFmtId="165" xfId="0" applyNumberFormat="1" applyFont="1" applyFill="1" applyBorder="1" applyAlignment="1">
      <alignment horizontal="center" vertical="center" wrapText="1"/>
    </xf>
    <xf fontId="15" fillId="3" borderId="23" numFmtId="165" xfId="0" applyNumberFormat="1" applyFont="1" applyFill="1" applyBorder="1" applyAlignment="1">
      <alignment horizontal="left" vertical="center" wrapText="1"/>
    </xf>
    <xf fontId="14" fillId="3" borderId="24" numFmtId="165" xfId="0" applyNumberFormat="1" applyFont="1" applyFill="1" applyBorder="1" applyAlignment="1">
      <alignment horizontal="center" vertical="center" wrapText="1"/>
    </xf>
    <xf fontId="14" fillId="3" borderId="25" numFmtId="162" xfId="0" applyNumberFormat="1" applyFont="1" applyFill="1" applyBorder="1" applyAlignment="1">
      <alignment vertical="center" wrapText="1"/>
    </xf>
    <xf fontId="14" fillId="3" borderId="25" numFmtId="162" xfId="0" applyNumberFormat="1" applyFont="1" applyFill="1" applyBorder="1" applyAlignment="1">
      <alignment horizontal="right" vertical="center" wrapText="1"/>
    </xf>
    <xf fontId="14" fillId="3" borderId="26" numFmtId="162" xfId="0" applyNumberFormat="1" applyFont="1" applyFill="1" applyBorder="1" applyAlignment="1">
      <alignment horizontal="right" vertical="center" wrapText="1"/>
    </xf>
    <xf fontId="14" fillId="3" borderId="3" numFmtId="162" xfId="0" applyNumberFormat="1" applyFont="1" applyFill="1" applyBorder="1" applyAlignment="1">
      <alignment horizontal="right" vertical="center" wrapText="1"/>
    </xf>
    <xf fontId="14" fillId="3" borderId="0" numFmtId="162" xfId="0" applyNumberFormat="1" applyFont="1" applyFill="1" applyAlignment="1">
      <alignment horizontal="right" vertical="center" wrapText="1"/>
    </xf>
    <xf fontId="14" fillId="3" borderId="26" numFmtId="164" xfId="0" applyNumberFormat="1" applyFont="1" applyFill="1" applyBorder="1" applyAlignment="1">
      <alignment horizontal="right" vertical="center" wrapText="1"/>
    </xf>
    <xf fontId="14" fillId="3" borderId="25" numFmtId="164" xfId="0" applyNumberFormat="1" applyFont="1" applyFill="1" applyBorder="1" applyAlignment="1">
      <alignment horizontal="right" vertical="center" wrapText="1"/>
    </xf>
    <xf fontId="14" fillId="3" borderId="27" numFmtId="164" xfId="0" applyNumberFormat="1" applyFont="1" applyFill="1" applyBorder="1" applyAlignment="1">
      <alignment horizontal="right" vertical="center" wrapText="1"/>
    </xf>
    <xf fontId="14" fillId="3" borderId="28" numFmtId="164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6" fillId="3" borderId="14" numFmtId="0" xfId="0" applyFont="1" applyFill="1" applyBorder="1" applyAlignment="1">
      <alignment horizontal="center" vertical="center" wrapText="1"/>
    </xf>
    <xf fontId="7" fillId="3" borderId="15" numFmtId="0" xfId="0" applyFont="1" applyFill="1" applyBorder="1" applyAlignment="1">
      <alignment horizontal="left" vertical="center"/>
    </xf>
    <xf fontId="5" fillId="3" borderId="15" numFmtId="165" xfId="0" applyNumberFormat="1" applyFont="1" applyFill="1" applyBorder="1" applyAlignment="1">
      <alignment vertical="center" wrapText="1"/>
    </xf>
    <xf fontId="5" fillId="3" borderId="30" numFmtId="162" xfId="0" applyNumberFormat="1" applyFont="1" applyFill="1" applyBorder="1" applyAlignment="1">
      <alignment horizontal="right" vertical="center" wrapText="1"/>
    </xf>
    <xf fontId="5" fillId="3" borderId="20" numFmtId="49" xfId="0" applyNumberFormat="1" applyFont="1" applyFill="1" applyBorder="1" applyAlignment="1">
      <alignment horizontal="center" vertical="center" wrapText="1"/>
    </xf>
    <xf fontId="6" fillId="3" borderId="19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9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9" numFmtId="4" xfId="0" applyNumberFormat="1" applyFont="1" applyFill="1" applyBorder="1" applyAlignment="1">
      <alignment horizontal="right" vertical="center" wrapText="1"/>
    </xf>
    <xf fontId="5" fillId="3" borderId="9" numFmtId="165" xfId="0" applyNumberFormat="1" applyFont="1" applyFill="1" applyBorder="1" applyAlignment="1">
      <alignment vertical="center" wrapText="1"/>
    </xf>
    <xf fontId="16" fillId="3" borderId="0" numFmtId="0" xfId="0" applyFont="1" applyFill="1" applyAlignment="1">
      <alignment vertical="center"/>
    </xf>
    <xf fontId="5" fillId="3" borderId="31" numFmtId="0" xfId="0" applyFont="1" applyFill="1" applyBorder="1" applyAlignment="1">
      <alignment horizontal="center" vertical="center" wrapText="1"/>
    </xf>
    <xf fontId="17" fillId="3" borderId="25" numFmtId="49" xfId="0" applyNumberFormat="1" applyFont="1" applyFill="1" applyBorder="1" applyAlignment="1">
      <alignment horizontal="left" vertical="center" wrapText="1"/>
    </xf>
    <xf fontId="5" fillId="3" borderId="26" numFmtId="0" xfId="0" applyFont="1" applyFill="1" applyBorder="1" applyAlignment="1">
      <alignment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5" fillId="3" borderId="26" numFmtId="162" xfId="0" applyNumberFormat="1" applyFont="1" applyFill="1" applyBorder="1" applyAlignment="1">
      <alignment horizontal="right" vertical="center" wrapText="1"/>
    </xf>
    <xf fontId="5" fillId="3" borderId="25" numFmtId="164" xfId="0" applyNumberFormat="1" applyFont="1" applyFill="1" applyBorder="1" applyAlignment="1">
      <alignment horizontal="right" vertical="center" wrapText="1"/>
    </xf>
    <xf fontId="5" fillId="3" borderId="28" numFmtId="164" xfId="0" applyNumberFormat="1" applyFont="1" applyFill="1" applyBorder="1" applyAlignment="1">
      <alignment horizontal="right" vertical="center" wrapText="1"/>
    </xf>
    <xf fontId="5" fillId="3" borderId="32" numFmtId="1" xfId="0" applyNumberFormat="1" applyFont="1" applyFill="1" applyBorder="1" applyAlignment="1">
      <alignment horizontal="center" vertical="center" wrapText="1"/>
    </xf>
    <xf fontId="7" fillId="3" borderId="16" numFmtId="0" xfId="0" applyFont="1" applyFill="1" applyBorder="1" applyAlignment="1">
      <alignment horizontal="left" vertical="center" wrapText="1"/>
    </xf>
    <xf fontId="5" fillId="3" borderId="17" numFmtId="0" xfId="0" applyFont="1" applyFill="1" applyBorder="1" applyAlignment="1">
      <alignment horizontal="left" vertical="center" wrapText="1"/>
    </xf>
    <xf fontId="5" fillId="3" borderId="13" numFmtId="162" xfId="0" applyNumberFormat="1" applyFont="1" applyFill="1" applyBorder="1" applyAlignment="1">
      <alignment horizontal="right" vertical="center" wrapText="1"/>
    </xf>
    <xf fontId="5" fillId="3" borderId="30" numFmtId="164" xfId="0" applyNumberFormat="1" applyFont="1" applyFill="1" applyBorder="1" applyAlignment="1">
      <alignment horizontal="right" vertical="center" wrapText="1"/>
    </xf>
    <xf fontId="5" fillId="3" borderId="20" numFmtId="0" xfId="0" applyFont="1" applyFill="1" applyBorder="1" applyAlignment="1">
      <alignment horizontal="center" vertical="center" wrapText="1"/>
    </xf>
    <xf fontId="7" fillId="3" borderId="9" numFmtId="0" xfId="0" applyFont="1" applyFill="1" applyBorder="1" applyAlignment="1">
      <alignment horizontal="left" vertical="center" wrapText="1"/>
    </xf>
    <xf fontId="5" fillId="3" borderId="32" numFmtId="0" xfId="0" applyFont="1" applyFill="1" applyBorder="1" applyAlignment="1">
      <alignment horizontal="center" vertical="center" wrapText="1"/>
    </xf>
    <xf fontId="6" fillId="3" borderId="33" numFmtId="0" xfId="0" applyFont="1" applyFill="1" applyBorder="1" applyAlignment="1">
      <alignment horizontal="center" vertical="center" wrapText="1"/>
    </xf>
    <xf fontId="7" fillId="3" borderId="9" numFmtId="166" xfId="0" applyNumberFormat="1" applyFont="1" applyFill="1" applyBorder="1" applyAlignment="1">
      <alignment vertical="center" wrapText="1"/>
    </xf>
    <xf fontId="18" fillId="3" borderId="9" numFmtId="165" xfId="0" applyNumberFormat="1" applyFont="1" applyFill="1" applyBorder="1" applyAlignment="1">
      <alignment vertical="center" wrapText="1"/>
    </xf>
    <xf fontId="5" fillId="3" borderId="10" numFmtId="162" xfId="0" applyNumberFormat="1" applyFont="1" applyFill="1" applyBorder="1" applyAlignment="1">
      <alignment horizontal="right"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17" fillId="3" borderId="26" numFmtId="49" xfId="0" applyNumberFormat="1" applyFont="1" applyFill="1" applyBorder="1" applyAlignment="1">
      <alignment horizontal="left" vertical="center" wrapText="1"/>
    </xf>
    <xf fontId="5" fillId="3" borderId="25" numFmtId="0" xfId="0" applyFont="1" applyFill="1" applyBorder="1" applyAlignment="1">
      <alignment vertical="center" wrapText="1"/>
    </xf>
    <xf fontId="5" fillId="3" borderId="26" numFmtId="164" xfId="0" applyNumberFormat="1" applyFont="1" applyFill="1" applyBorder="1" applyAlignment="1">
      <alignment horizontal="right" vertical="center" wrapText="1"/>
    </xf>
    <xf fontId="5" fillId="3" borderId="27" numFmtId="164" xfId="0" applyNumberFormat="1" applyFont="1" applyFill="1" applyBorder="1" applyAlignment="1">
      <alignment horizontal="right" vertical="center" wrapText="1"/>
    </xf>
    <xf fontId="7" fillId="3" borderId="15" numFmtId="49" xfId="0" applyNumberFormat="1" applyFont="1" applyFill="1" applyBorder="1" applyAlignment="1">
      <alignment horizontal="left" vertical="center" wrapText="1"/>
    </xf>
    <xf fontId="5" fillId="3" borderId="16" numFmtId="165" xfId="0" applyNumberFormat="1" applyFont="1" applyFill="1" applyBorder="1" applyAlignment="1">
      <alignment vertical="center" wrapText="1"/>
    </xf>
    <xf fontId="5" fillId="3" borderId="4" numFmtId="165" xfId="0" applyNumberFormat="1" applyFont="1" applyFill="1" applyBorder="1" applyAlignment="1">
      <alignment horizontal="left" vertical="center" wrapText="1"/>
    </xf>
    <xf fontId="7" fillId="3" borderId="9" numFmtId="0" xfId="0" applyFont="1" applyFill="1" applyBorder="1" applyAlignment="1">
      <alignment horizontal="left" vertical="center"/>
    </xf>
    <xf fontId="5" fillId="3" borderId="0" numFmtId="0" xfId="0" applyFont="1" applyFill="1" applyAlignment="1">
      <alignment horizontal="left" vertical="center" wrapText="1"/>
    </xf>
    <xf fontId="5" fillId="3" borderId="9" numFmtId="0" xfId="0" applyFont="1" applyFill="1" applyBorder="1" applyAlignment="1">
      <alignment horizontal="left" vertical="center" wrapText="1"/>
    </xf>
    <xf fontId="19" fillId="3" borderId="0" numFmtId="0" xfId="0" applyFont="1" applyFill="1" applyAlignment="1">
      <alignment vertical="center"/>
    </xf>
    <xf fontId="16" fillId="3" borderId="29" numFmtId="49" xfId="0" applyNumberFormat="1" applyFont="1" applyFill="1" applyBorder="1" applyAlignment="1">
      <alignment horizontal="center" vertical="center" wrapText="1"/>
    </xf>
    <xf fontId="20" fillId="3" borderId="19" numFmtId="0" xfId="0" applyFont="1" applyFill="1" applyBorder="1" applyAlignment="1">
      <alignment horizontal="center" vertical="center" wrapText="1"/>
    </xf>
    <xf fontId="21" fillId="3" borderId="0" numFmtId="0" xfId="0" applyFont="1" applyFill="1" applyAlignment="1">
      <alignment horizontal="left" vertical="center"/>
    </xf>
    <xf fontId="19" fillId="3" borderId="4" numFmtId="0" xfId="0" applyFont="1" applyFill="1" applyBorder="1" applyAlignment="1">
      <alignment horizontal="left" vertical="center" wrapText="1"/>
    </xf>
    <xf fontId="19" fillId="3" borderId="9" numFmtId="162" xfId="0" applyNumberFormat="1" applyFont="1" applyFill="1" applyBorder="1" applyAlignment="1">
      <alignment horizontal="right" vertical="center" wrapText="1"/>
    </xf>
    <xf fontId="19" fillId="3" borderId="0" numFmtId="162" xfId="0" applyNumberFormat="1" applyFont="1" applyFill="1" applyAlignment="1">
      <alignment horizontal="right" vertical="center" wrapText="1"/>
    </xf>
    <xf fontId="16" fillId="3" borderId="0" numFmtId="164" xfId="0" applyNumberFormat="1" applyFont="1" applyFill="1" applyAlignment="1">
      <alignment horizontal="right" vertical="center" wrapText="1"/>
    </xf>
    <xf fontId="19" fillId="3" borderId="9" numFmtId="164" xfId="0" applyNumberFormat="1" applyFont="1" applyFill="1" applyBorder="1" applyAlignment="1">
      <alignment horizontal="right" vertical="center" wrapText="1"/>
    </xf>
    <xf fontId="19" fillId="3" borderId="13" numFmtId="164" xfId="0" applyNumberFormat="1" applyFont="1" applyFill="1" applyBorder="1" applyAlignment="1">
      <alignment horizontal="right" vertical="center" wrapText="1"/>
    </xf>
    <xf fontId="19" fillId="3" borderId="20" numFmtId="164" xfId="0" applyNumberFormat="1" applyFont="1" applyFill="1" applyBorder="1" applyAlignment="1">
      <alignment horizontal="right" vertical="center" wrapText="1"/>
    </xf>
    <xf fontId="21" fillId="3" borderId="9" numFmtId="0" xfId="0" applyFont="1" applyFill="1" applyBorder="1" applyAlignment="1">
      <alignment horizontal="left" vertical="center"/>
    </xf>
    <xf fontId="19" fillId="3" borderId="0" numFmtId="0" xfId="0" applyFont="1" applyFill="1" applyAlignment="1">
      <alignment horizontal="left" vertical="center" wrapText="1"/>
    </xf>
    <xf fontId="16" fillId="3" borderId="9" numFmtId="164" xfId="0" applyNumberFormat="1" applyFont="1" applyFill="1" applyBorder="1" applyAlignment="1">
      <alignment horizontal="right" vertical="center" wrapText="1"/>
    </xf>
    <xf fontId="19" fillId="3" borderId="0" numFmtId="164" xfId="0" applyNumberFormat="1" applyFont="1" applyFill="1" applyAlignment="1">
      <alignment horizontal="right" vertical="center" wrapText="1"/>
    </xf>
    <xf fontId="19" fillId="3" borderId="9" numFmtId="4" xfId="0" applyNumberFormat="1" applyFont="1" applyFill="1" applyBorder="1" applyAlignment="1">
      <alignment horizontal="right" vertical="center" wrapText="1"/>
    </xf>
    <xf fontId="19" fillId="3" borderId="6" numFmtId="162" xfId="0" applyNumberFormat="1" applyFont="1" applyFill="1" applyBorder="1" applyAlignment="1">
      <alignment horizontal="right" vertical="center" wrapText="1"/>
    </xf>
    <xf fontId="5" fillId="3" borderId="31" numFmtId="49" xfId="0" applyNumberFormat="1" applyFont="1" applyFill="1" applyBorder="1" applyAlignment="1">
      <alignment horizontal="center" vertical="center" wrapText="1"/>
    </xf>
    <xf fontId="5" fillId="3" borderId="34" numFmtId="162" xfId="0" applyNumberFormat="1" applyFont="1" applyFill="1" applyBorder="1" applyAlignment="1">
      <alignment horizontal="right" vertical="center" wrapText="1"/>
    </xf>
    <xf fontId="6" fillId="3" borderId="14" numFmtId="0" xfId="0" applyFont="1" applyFill="1" applyBorder="1" applyAlignment="1">
      <alignment horizontal="center" vertical="top" wrapText="1"/>
    </xf>
    <xf fontId="7" fillId="3" borderId="16" numFmtId="0" xfId="0" applyFont="1" applyFill="1" applyBorder="1" applyAlignment="1">
      <alignment horizontal="left" vertical="center"/>
    </xf>
    <xf fontId="5" fillId="3" borderId="35" numFmtId="162" xfId="0" applyNumberFormat="1" applyFont="1" applyFill="1" applyBorder="1" applyAlignment="1">
      <alignment horizontal="right" vertical="center" wrapText="1"/>
    </xf>
    <xf fontId="6" fillId="3" borderId="19" numFmtId="0" xfId="0" applyFont="1" applyFill="1" applyBorder="1" applyAlignment="1">
      <alignment horizontal="center" vertical="top" wrapText="1"/>
    </xf>
    <xf fontId="5" fillId="3" borderId="4" numFmtId="165" xfId="0" applyNumberFormat="1" applyFont="1" applyFill="1" applyBorder="1" applyAlignment="1">
      <alignment vertical="center" wrapText="1"/>
    </xf>
    <xf fontId="5" fillId="3" borderId="4" numFmtId="0" xfId="0" applyFont="1" applyFill="1" applyBorder="1" applyAlignment="1">
      <alignment horizontal="left" vertical="center" wrapText="1"/>
    </xf>
    <xf fontId="5" fillId="3" borderId="31" numFmtId="49" xfId="0" applyNumberFormat="1" applyFont="1" applyFill="1" applyBorder="1" applyAlignment="1">
      <alignment horizontal="center" vertical="top" wrapText="1"/>
    </xf>
    <xf fontId="5" fillId="3" borderId="25" numFmtId="162" xfId="0" applyNumberFormat="1" applyFont="1" applyFill="1" applyBorder="1" applyAlignment="1">
      <alignment vertical="center" wrapText="1"/>
    </xf>
    <xf fontId="5" fillId="3" borderId="26" numFmtId="162" xfId="0" applyNumberFormat="1" applyFont="1" applyFill="1" applyBorder="1" applyAlignment="1">
      <alignment vertical="center" wrapText="1"/>
    </xf>
    <xf fontId="5" fillId="3" borderId="32" numFmtId="49" xfId="0" applyNumberFormat="1" applyFont="1" applyFill="1" applyBorder="1" applyAlignment="1">
      <alignment horizontal="center" vertical="center" wrapText="1"/>
    </xf>
    <xf fontId="6" fillId="3" borderId="36" numFmtId="0" xfId="0" applyFont="1" applyFill="1" applyBorder="1" applyAlignment="1">
      <alignment horizontal="center" vertical="center" wrapText="1"/>
    </xf>
    <xf fontId="7" fillId="3" borderId="37" numFmtId="49" xfId="0" applyNumberFormat="1" applyFont="1" applyFill="1" applyBorder="1" applyAlignment="1">
      <alignment horizontal="left" vertical="center" wrapText="1"/>
    </xf>
    <xf fontId="5" fillId="3" borderId="38" numFmtId="165" xfId="0" applyNumberFormat="1" applyFont="1" applyFill="1" applyBorder="1" applyAlignment="1">
      <alignment vertical="center" wrapText="1"/>
    </xf>
    <xf fontId="5" fillId="3" borderId="37" numFmtId="162" xfId="0" applyNumberFormat="1" applyFont="1" applyFill="1" applyBorder="1" applyAlignment="1">
      <alignment horizontal="right" vertical="center" wrapText="1"/>
    </xf>
    <xf fontId="5" fillId="3" borderId="39" numFmtId="162" xfId="0" applyNumberFormat="1" applyFont="1" applyFill="1" applyBorder="1" applyAlignment="1">
      <alignment horizontal="right" vertical="center" wrapText="1"/>
    </xf>
    <xf fontId="5" fillId="3" borderId="37" numFmtId="164" xfId="0" applyNumberFormat="1" applyFont="1" applyFill="1" applyBorder="1" applyAlignment="1">
      <alignment horizontal="right" vertical="center" wrapText="1"/>
    </xf>
    <xf fontId="22" fillId="3" borderId="9" numFmtId="165" xfId="0" applyNumberFormat="1" applyFont="1" applyFill="1" applyBorder="1" applyAlignment="1">
      <alignment horizontal="right" vertical="center" wrapText="1"/>
    </xf>
    <xf fontId="14" fillId="3" borderId="37" numFmtId="162" xfId="0" applyNumberFormat="1" applyFont="1" applyFill="1" applyBorder="1" applyAlignment="1">
      <alignment horizontal="right" vertical="center" wrapText="1"/>
    </xf>
    <xf fontId="14" fillId="3" borderId="9" numFmtId="162" xfId="0" applyNumberFormat="1" applyFont="1" applyFill="1" applyBorder="1" applyAlignment="1">
      <alignment horizontal="right" vertical="center" wrapText="1"/>
    </xf>
    <xf fontId="14" fillId="3" borderId="9" numFmtId="4" xfId="0" applyNumberFormat="1" applyFont="1" applyFill="1" applyBorder="1" applyAlignment="1">
      <alignment horizontal="right" vertical="center" wrapText="1"/>
    </xf>
    <xf fontId="14" fillId="3" borderId="9" numFmtId="164" xfId="0" applyNumberFormat="1" applyFont="1" applyFill="1" applyBorder="1" applyAlignment="1">
      <alignment horizontal="right" vertical="center" wrapText="1"/>
    </xf>
    <xf fontId="5" fillId="3" borderId="5" numFmtId="0" xfId="0" applyFont="1" applyFill="1" applyBorder="1" applyAlignment="1">
      <alignment vertical="center"/>
    </xf>
    <xf fontId="6" fillId="3" borderId="40" numFmtId="0" xfId="0" applyFont="1" applyFill="1" applyBorder="1" applyAlignment="1">
      <alignment horizontal="center" vertical="center" wrapText="1"/>
    </xf>
    <xf fontId="5" fillId="3" borderId="9" numFmtId="165" xfId="0" applyNumberFormat="1" applyFont="1" applyFill="1" applyBorder="1" applyAlignment="1">
      <alignment horizontal="left" vertical="center" wrapText="1"/>
    </xf>
    <xf fontId="5" fillId="3" borderId="37" numFmtId="165" xfId="0" applyNumberFormat="1" applyFont="1" applyFill="1" applyBorder="1" applyAlignment="1">
      <alignment horizontal="left" vertical="center" wrapText="1"/>
    </xf>
    <xf fontId="6" fillId="3" borderId="41" numFmtId="0" xfId="0" applyFont="1" applyFill="1" applyBorder="1" applyAlignment="1">
      <alignment horizontal="center" vertical="center" wrapText="1"/>
    </xf>
    <xf fontId="5" fillId="3" borderId="42" numFmtId="162" xfId="0" applyNumberFormat="1" applyFont="1" applyFill="1" applyBorder="1" applyAlignment="1">
      <alignment horizontal="right" vertical="center" wrapText="1"/>
    </xf>
    <xf fontId="5" fillId="3" borderId="15" numFmtId="165" xfId="0" applyNumberFormat="1" applyFont="1" applyFill="1" applyBorder="1" applyAlignment="1">
      <alignment horizontal="left" vertical="center" wrapText="1"/>
    </xf>
    <xf fontId="10" fillId="3" borderId="20" numFmtId="164" xfId="0" applyNumberFormat="1" applyFont="1" applyFill="1" applyBorder="1" applyAlignment="1">
      <alignment horizontal="right" vertical="center" wrapText="1"/>
    </xf>
    <xf fontId="5" fillId="3" borderId="31" numFmtId="0" xfId="0" applyFont="1" applyFill="1" applyBorder="1" applyAlignment="1">
      <alignment horizontal="center" vertical="top" wrapText="1"/>
    </xf>
    <xf fontId="14" fillId="3" borderId="20" numFmtId="0" xfId="0" applyFont="1" applyFill="1" applyBorder="1" applyAlignment="1">
      <alignment vertical="center"/>
    </xf>
    <xf fontId="14" fillId="3" borderId="43" numFmtId="167" xfId="0" applyNumberFormat="1" applyFont="1" applyFill="1" applyBorder="1" applyAlignment="1">
      <alignment horizontal="center" vertical="center" wrapText="1"/>
    </xf>
    <xf fontId="15" fillId="3" borderId="44" numFmtId="167" xfId="0" applyNumberFormat="1" applyFont="1" applyFill="1" applyBorder="1" applyAlignment="1">
      <alignment horizontal="left" vertical="center" wrapText="1"/>
    </xf>
    <xf fontId="14" fillId="3" borderId="45" numFmtId="167" xfId="0" applyNumberFormat="1" applyFont="1" applyFill="1" applyBorder="1" applyAlignment="1">
      <alignment horizontal="center" vertical="center" wrapText="1"/>
    </xf>
    <xf fontId="14" fillId="3" borderId="46" numFmtId="162" xfId="0" applyNumberFormat="1" applyFont="1" applyFill="1" applyBorder="1" applyAlignment="1">
      <alignment horizontal="right" vertical="center" wrapText="1"/>
    </xf>
    <xf fontId="14" fillId="3" borderId="44" numFmtId="162" xfId="0" applyNumberFormat="1" applyFont="1" applyFill="1" applyBorder="1" applyAlignment="1">
      <alignment horizontal="right" vertical="center" wrapText="1"/>
    </xf>
    <xf fontId="14" fillId="3" borderId="46" numFmtId="164" xfId="0" applyNumberFormat="1" applyFont="1" applyFill="1" applyBorder="1" applyAlignment="1">
      <alignment horizontal="right" vertical="center" wrapText="1"/>
    </xf>
    <xf fontId="14" fillId="3" borderId="44" numFmtId="164" xfId="0" applyNumberFormat="1" applyFont="1" applyFill="1" applyBorder="1" applyAlignment="1">
      <alignment horizontal="right" vertical="center" wrapText="1"/>
    </xf>
    <xf fontId="14" fillId="3" borderId="47" numFmtId="164" xfId="0" applyNumberFormat="1" applyFont="1" applyFill="1" applyBorder="1" applyAlignment="1">
      <alignment horizontal="right" vertical="center" wrapText="1"/>
    </xf>
    <xf fontId="14" fillId="3" borderId="20" numFmtId="49" xfId="0" applyNumberFormat="1" applyFont="1" applyFill="1" applyBorder="1" applyAlignment="1">
      <alignment vertical="center" wrapText="1"/>
    </xf>
    <xf fontId="14" fillId="3" borderId="48" numFmtId="165" xfId="0" applyNumberFormat="1" applyFont="1" applyFill="1" applyBorder="1" applyAlignment="1">
      <alignment horizontal="center" vertical="center" wrapText="1"/>
    </xf>
    <xf fontId="15" fillId="3" borderId="49" numFmtId="165" xfId="0" applyNumberFormat="1" applyFont="1" applyFill="1" applyBorder="1" applyAlignment="1">
      <alignment horizontal="left" vertical="center" wrapText="1"/>
    </xf>
    <xf fontId="14" fillId="3" borderId="35" numFmtId="165" xfId="0" applyNumberFormat="1" applyFont="1" applyFill="1" applyBorder="1" applyAlignment="1">
      <alignment horizontal="center" vertical="center" wrapText="1"/>
    </xf>
    <xf fontId="14" fillId="3" borderId="15" numFmtId="162" xfId="0" applyNumberFormat="1" applyFont="1" applyFill="1" applyBorder="1" applyAlignment="1">
      <alignment horizontal="right" vertical="center" wrapText="1"/>
    </xf>
    <xf fontId="14" fillId="3" borderId="15" numFmtId="164" xfId="0" applyNumberFormat="1" applyFont="1" applyFill="1" applyBorder="1" applyAlignment="1">
      <alignment horizontal="right" vertical="center" wrapText="1"/>
    </xf>
    <xf fontId="5" fillId="3" borderId="10" numFmtId="49" xfId="0" applyNumberFormat="1" applyFont="1" applyFill="1" applyBorder="1" applyAlignment="1">
      <alignment horizontal="center" vertical="center" wrapText="1"/>
    </xf>
    <xf fontId="13" fillId="3" borderId="33" numFmtId="0" xfId="0" applyFont="1" applyFill="1" applyBorder="1" applyAlignment="1">
      <alignment horizontal="center" vertical="top" wrapText="1"/>
    </xf>
    <xf fontId="18" fillId="3" borderId="0" numFmtId="162" xfId="0" applyNumberFormat="1" applyFont="1" applyFill="1" applyAlignment="1">
      <alignment vertical="center" wrapText="1"/>
    </xf>
    <xf fontId="5" fillId="3" borderId="4" numFmtId="49" xfId="0" applyNumberFormat="1" applyFont="1" applyFill="1" applyBorder="1" applyAlignment="1">
      <alignment horizontal="center" vertical="center" wrapText="1"/>
    </xf>
    <xf fontId="13" fillId="3" borderId="19" numFmtId="0" xfId="0" applyFont="1" applyFill="1" applyBorder="1" applyAlignment="1">
      <alignment horizontal="center" vertical="top" wrapText="1"/>
    </xf>
    <xf fontId="18" fillId="3" borderId="4" numFmtId="162" xfId="0" applyNumberFormat="1" applyFont="1" applyFill="1" applyBorder="1" applyAlignment="1">
      <alignment vertical="center" wrapText="1"/>
    </xf>
    <xf fontId="23" fillId="3" borderId="0" numFmtId="162" xfId="0" applyNumberFormat="1" applyFont="1" applyFill="1" applyAlignment="1">
      <alignment horizontal="right" vertical="center" wrapText="1"/>
    </xf>
    <xf fontId="23" fillId="3" borderId="9" numFmtId="162" xfId="0" applyNumberFormat="1" applyFont="1" applyFill="1" applyBorder="1" applyAlignment="1">
      <alignment horizontal="right" vertical="center" wrapText="1"/>
    </xf>
    <xf fontId="18" fillId="3" borderId="4" numFmtId="0" xfId="0" applyFont="1" applyFill="1" applyBorder="1" applyAlignment="1">
      <alignment horizontal="left" vertical="center" wrapText="1"/>
    </xf>
    <xf fontId="5" fillId="0" borderId="9" numFmtId="162" xfId="0" applyNumberFormat="1" applyFont="1" applyBorder="1" applyAlignment="1">
      <alignment horizontal="right" vertical="center" wrapText="1"/>
    </xf>
    <xf fontId="18" fillId="3" borderId="0" numFmtId="0" xfId="0" applyFont="1" applyFill="1" applyAlignment="1">
      <alignment horizontal="left" vertical="center" wrapText="1"/>
    </xf>
    <xf fontId="14" fillId="3" borderId="4" numFmtId="49" xfId="0" applyNumberFormat="1" applyFont="1" applyFill="1" applyBorder="1" applyAlignment="1">
      <alignment horizontal="center" vertical="center" wrapText="1"/>
    </xf>
    <xf fontId="18" fillId="3" borderId="0" numFmtId="0" xfId="0" applyFont="1" applyFill="1" applyAlignment="1">
      <alignment horizontal="left" vertical="top" wrapText="1"/>
    </xf>
    <xf fontId="5" fillId="3" borderId="9" numFmtId="164" xfId="0" applyNumberFormat="1" applyFont="1" applyFill="1" applyBorder="1" applyAlignment="1">
      <alignment vertical="center" wrapText="1"/>
    </xf>
    <xf fontId="7" fillId="3" borderId="39" numFmtId="49" xfId="0" applyNumberFormat="1" applyFont="1" applyFill="1" applyBorder="1" applyAlignment="1">
      <alignment horizontal="left" vertical="center" wrapText="1"/>
    </xf>
    <xf fontId="18" fillId="3" borderId="4" numFmtId="165" xfId="0" applyNumberFormat="1" applyFont="1" applyFill="1" applyBorder="1" applyAlignment="1">
      <alignment vertical="center" wrapText="1"/>
    </xf>
    <xf fontId="7" fillId="3" borderId="13" numFmtId="49" xfId="0" applyNumberFormat="1" applyFont="1" applyFill="1" applyBorder="1" applyAlignment="1">
      <alignment horizontal="left" vertical="center" wrapText="1"/>
    </xf>
    <xf fontId="18" fillId="3" borderId="0" numFmtId="165" xfId="0" applyNumberFormat="1" applyFont="1" applyFill="1" applyAlignment="1">
      <alignment vertical="center" wrapText="1"/>
    </xf>
    <xf fontId="5" fillId="3" borderId="3" numFmtId="164" xfId="0" applyNumberFormat="1" applyFont="1" applyFill="1" applyBorder="1" applyAlignment="1">
      <alignment horizontal="right" vertical="center" wrapText="1"/>
    </xf>
    <xf fontId="14" fillId="3" borderId="4" numFmtId="0" xfId="0" applyFont="1" applyFill="1" applyBorder="1" applyAlignment="1">
      <alignment vertical="center"/>
    </xf>
    <xf fontId="5" fillId="3" borderId="0" numFmtId="167" xfId="0" applyNumberFormat="1" applyFont="1" applyFill="1" applyAlignment="1">
      <alignment horizontal="left" vertical="center"/>
    </xf>
    <xf fontId="10" fillId="3" borderId="0" numFmtId="168" xfId="0" applyNumberFormat="1" applyFont="1" applyFill="1" applyAlignment="1">
      <alignment horizontal="left" vertical="top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min="1" max="1" style="1" width="8.28515625"/>
    <col customWidth="1" min="2" max="2" style="2" width="11.140625"/>
    <col customWidth="1" hidden="1" min="3" max="3" style="3" width="15"/>
    <col customWidth="1" min="4" max="4" style="1" width="65.85546875"/>
    <col customWidth="1" min="5" max="5" style="4" width="16.140625"/>
    <col customWidth="1" min="6" max="6" style="1" width="16.140625"/>
    <col customWidth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min="12" max="12" style="5" width="15.7109375"/>
    <col customWidth="1" min="13" max="13" style="1" width="17.5703125"/>
    <col customWidth="1" min="14" max="14" style="1" width="17.421875"/>
    <col customWidth="1" min="15" max="18" style="1" width="11.42578125"/>
    <col customWidth="1" min="19" max="37" style="1" width="9.140625"/>
    <col min="38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11"/>
      <c r="E2" s="12"/>
      <c r="F2" s="11"/>
      <c r="G2" s="11"/>
      <c r="H2" s="12"/>
      <c r="I2" s="13"/>
      <c r="J2" s="13"/>
      <c r="K2" s="13"/>
      <c r="L2" s="13"/>
      <c r="M2" s="11"/>
      <c r="N2" s="11"/>
      <c r="O2" s="11"/>
      <c r="P2" s="14"/>
      <c r="Q2" s="14"/>
      <c r="R2" s="15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</row>
    <row r="3" s="16" customFormat="1" ht="15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7" t="s">
        <v>10</v>
      </c>
      <c r="P3" s="28" t="s">
        <v>11</v>
      </c>
      <c r="Q3" s="28" t="s">
        <v>12</v>
      </c>
      <c r="R3" s="29" t="s">
        <v>13</v>
      </c>
      <c r="S3" s="16"/>
      <c r="T3" s="16"/>
      <c r="U3" s="16"/>
      <c r="V3" s="16"/>
      <c r="W3" s="16"/>
      <c r="X3" s="16"/>
      <c r="Y3" s="16"/>
      <c r="Z3" s="16"/>
    </row>
    <row r="4" s="16" customFormat="1" ht="47.25" customHeight="1">
      <c r="A4" s="30"/>
      <c r="B4" s="31"/>
      <c r="C4" s="32"/>
      <c r="D4" s="33"/>
      <c r="E4" s="34"/>
      <c r="F4" s="35" t="s">
        <v>14</v>
      </c>
      <c r="G4" s="36" t="s">
        <v>15</v>
      </c>
      <c r="H4" s="35" t="s">
        <v>16</v>
      </c>
      <c r="I4" s="37" t="s">
        <v>17</v>
      </c>
      <c r="J4" s="37" t="s">
        <v>16</v>
      </c>
      <c r="K4" s="38" t="s">
        <v>18</v>
      </c>
      <c r="L4" s="39" t="s">
        <v>19</v>
      </c>
      <c r="M4" s="38" t="s">
        <v>20</v>
      </c>
      <c r="N4" s="40" t="s">
        <v>21</v>
      </c>
      <c r="O4" s="41"/>
      <c r="P4" s="42"/>
      <c r="Q4" s="42"/>
      <c r="R4" s="43"/>
      <c r="S4" s="16"/>
      <c r="T4" s="16"/>
      <c r="U4" s="16"/>
      <c r="V4" s="16"/>
      <c r="W4" s="16"/>
      <c r="X4" s="16"/>
      <c r="Y4" s="16"/>
      <c r="Z4" s="16"/>
    </row>
    <row r="5" s="44" customFormat="1" ht="18" customHeight="1">
      <c r="A5" s="45"/>
      <c r="B5" s="46" t="s">
        <v>22</v>
      </c>
      <c r="C5" s="47"/>
      <c r="D5" s="48"/>
      <c r="E5" s="49">
        <f>SUM(E6:E16)</f>
        <v>15999013.969253732</v>
      </c>
      <c r="F5" s="49">
        <f>SUM(F6:F16)</f>
        <v>28065221.000000004</v>
      </c>
      <c r="G5" s="49">
        <f>SUM(G6:G16)</f>
        <v>21201251.099999998</v>
      </c>
      <c r="H5" s="49">
        <f>SUM(H6:H16)</f>
        <v>3244648.5999999996</v>
      </c>
      <c r="I5" s="49">
        <f>SUM(I6:I16)</f>
        <v>18147218.84</v>
      </c>
      <c r="J5" s="49">
        <f>SUM(J6:J16)</f>
        <v>867577.71999999997</v>
      </c>
      <c r="K5" s="50">
        <f>SUM(K6:K16)</f>
        <v>2148204.8707462689</v>
      </c>
      <c r="L5" s="49">
        <f>SUM(L6:L16)</f>
        <v>-3054032.2599999998</v>
      </c>
      <c r="M5" s="50">
        <f>SUM(M6:M16)</f>
        <v>-9918002.1599999983</v>
      </c>
      <c r="N5" s="49">
        <f>SUM(N6:N16)</f>
        <v>-2377070.8799999994</v>
      </c>
      <c r="O5" s="51">
        <f t="shared" ref="O5:O9" si="0">IFERROR(I5/E5,"")</f>
        <v>1.1342710791349144</v>
      </c>
      <c r="P5" s="52">
        <f t="shared" ref="P5:P9" si="1">IFERROR(J5/H5,"")</f>
        <v>0.26738726652864658</v>
      </c>
      <c r="Q5" s="53">
        <f t="shared" ref="Q5:Q9" si="2">IFERROR(I5/G5,"")</f>
        <v>0.85595037549458586</v>
      </c>
      <c r="R5" s="52">
        <f t="shared" ref="R5:R9" si="3">IFERROR(I5/F5,"")</f>
        <v>0.64660879884038669</v>
      </c>
      <c r="S5" s="44"/>
      <c r="T5" s="44"/>
      <c r="U5" s="44"/>
      <c r="V5" s="44"/>
      <c r="W5" s="44"/>
      <c r="X5" s="44"/>
      <c r="Y5" s="44"/>
      <c r="Z5" s="44"/>
      <c r="AA5" s="44"/>
    </row>
    <row r="6" ht="17.25">
      <c r="A6" s="54"/>
      <c r="B6" s="55" t="s">
        <v>23</v>
      </c>
      <c r="C6" s="56" t="s">
        <v>24</v>
      </c>
      <c r="D6" s="57" t="s">
        <v>25</v>
      </c>
      <c r="E6" s="58">
        <f>13841080.15/33.5*30</f>
        <v>12394997.149253732</v>
      </c>
      <c r="F6" s="58">
        <v>21478832.199999999</v>
      </c>
      <c r="G6" s="58">
        <v>16173543.5</v>
      </c>
      <c r="H6" s="59">
        <v>2057614.3999999999</v>
      </c>
      <c r="I6" s="58">
        <v>13778725.73</v>
      </c>
      <c r="J6" s="58">
        <v>563903.68000000005</v>
      </c>
      <c r="K6" s="58">
        <f t="shared" ref="K6:K9" si="4">I6-E6</f>
        <v>1383728.5807462689</v>
      </c>
      <c r="L6" s="59">
        <f t="shared" ref="L6:L9" si="5">I6-G6</f>
        <v>-2394817.7699999996</v>
      </c>
      <c r="M6" s="58">
        <f t="shared" ref="M6:M9" si="6">I6-F6</f>
        <v>-7700106.4699999988</v>
      </c>
      <c r="N6" s="60">
        <f t="shared" ref="N6:N9" si="7">J6-H6</f>
        <v>-1493710.7199999997</v>
      </c>
      <c r="O6" s="61">
        <f t="shared" si="0"/>
        <v>1.111636054779535</v>
      </c>
      <c r="P6" s="62">
        <f t="shared" si="1"/>
        <v>0.2740570244842766</v>
      </c>
      <c r="Q6" s="61">
        <f t="shared" si="2"/>
        <v>0.85192992679680868</v>
      </c>
      <c r="R6" s="63">
        <f t="shared" si="3"/>
        <v>0.6415025547804224</v>
      </c>
      <c r="S6" s="1"/>
      <c r="T6" s="1"/>
      <c r="U6" s="1"/>
      <c r="V6" s="1"/>
      <c r="W6" s="1"/>
      <c r="X6" s="1"/>
      <c r="Y6" s="1"/>
      <c r="Z6" s="1"/>
    </row>
    <row r="7" ht="17.25">
      <c r="A7" s="64"/>
      <c r="B7" s="65" t="s">
        <v>26</v>
      </c>
      <c r="C7" s="66" t="s">
        <v>27</v>
      </c>
      <c r="D7" s="67" t="s">
        <v>28</v>
      </c>
      <c r="E7" s="68">
        <v>62095.360000000001</v>
      </c>
      <c r="F7" s="68">
        <v>82008.100000000006</v>
      </c>
      <c r="G7" s="69">
        <v>68605.5</v>
      </c>
      <c r="H7" s="68">
        <v>7121</v>
      </c>
      <c r="I7" s="70">
        <v>62683.559999999998</v>
      </c>
      <c r="J7" s="68">
        <v>33.490000000000002</v>
      </c>
      <c r="K7" s="69">
        <f t="shared" si="4"/>
        <v>588.19999999999709</v>
      </c>
      <c r="L7" s="68">
        <f t="shared" si="5"/>
        <v>-5921.9400000000023</v>
      </c>
      <c r="M7" s="69">
        <f t="shared" si="6"/>
        <v>-19324.540000000008</v>
      </c>
      <c r="N7" s="68">
        <f t="shared" si="7"/>
        <v>-7087.5100000000002</v>
      </c>
      <c r="O7" s="71">
        <f t="shared" si="0"/>
        <v>1.0094725274158971</v>
      </c>
      <c r="P7" s="72">
        <f t="shared" si="1"/>
        <v>0.0047029911529279595</v>
      </c>
      <c r="Q7" s="73">
        <f t="shared" si="2"/>
        <v>0.91368126462164112</v>
      </c>
      <c r="R7" s="74">
        <f t="shared" si="3"/>
        <v>0.7643581548651901</v>
      </c>
      <c r="S7" s="1"/>
      <c r="T7" s="1"/>
      <c r="U7" s="1"/>
      <c r="V7" s="1"/>
      <c r="W7" s="1"/>
      <c r="X7" s="1"/>
      <c r="Y7" s="1"/>
      <c r="Z7" s="1"/>
    </row>
    <row r="8" ht="17.25">
      <c r="A8" s="64"/>
      <c r="B8" s="65" t="s">
        <v>23</v>
      </c>
      <c r="C8" s="75" t="s">
        <v>29</v>
      </c>
      <c r="D8" s="76" t="s">
        <v>30</v>
      </c>
      <c r="E8" s="68">
        <v>0</v>
      </c>
      <c r="F8" s="68">
        <v>52994.300000000003</v>
      </c>
      <c r="G8" s="68">
        <v>52994.300000000003</v>
      </c>
      <c r="H8" s="69">
        <v>20497.200000000001</v>
      </c>
      <c r="I8" s="68">
        <v>18950.23</v>
      </c>
      <c r="J8" s="68">
        <v>49.82</v>
      </c>
      <c r="K8" s="68">
        <f t="shared" si="4"/>
        <v>18950.23</v>
      </c>
      <c r="L8" s="69">
        <f t="shared" si="5"/>
        <v>-34044.070000000007</v>
      </c>
      <c r="M8" s="68">
        <f t="shared" si="6"/>
        <v>-34044.070000000007</v>
      </c>
      <c r="N8" s="69">
        <f t="shared" si="7"/>
        <v>-20447.380000000001</v>
      </c>
      <c r="O8" s="72" t="str">
        <f t="shared" si="0"/>
        <v/>
      </c>
      <c r="P8" s="71">
        <f t="shared" si="1"/>
        <v>0.0024305758835353121</v>
      </c>
      <c r="Q8" s="72">
        <f t="shared" si="2"/>
        <v>0.35758996722288999</v>
      </c>
      <c r="R8" s="74">
        <f t="shared" si="3"/>
        <v>0.35758996722288999</v>
      </c>
      <c r="S8" s="1"/>
      <c r="T8" s="1"/>
      <c r="U8" s="1"/>
      <c r="V8" s="1"/>
      <c r="W8" s="1"/>
      <c r="X8" s="1"/>
      <c r="Y8" s="1"/>
      <c r="Z8" s="1"/>
    </row>
    <row r="9" ht="17.25">
      <c r="A9" s="64"/>
      <c r="B9" s="65" t="s">
        <v>23</v>
      </c>
      <c r="C9" s="66" t="s">
        <v>31</v>
      </c>
      <c r="D9" s="67" t="s">
        <v>32</v>
      </c>
      <c r="E9" s="68">
        <v>886480.96999999997</v>
      </c>
      <c r="F9" s="68">
        <v>1259409.1000000001</v>
      </c>
      <c r="G9" s="68">
        <v>1197647.2</v>
      </c>
      <c r="H9" s="68">
        <v>243815.79999999999</v>
      </c>
      <c r="I9" s="68">
        <v>943782.78000000003</v>
      </c>
      <c r="J9" s="68">
        <v>2013.97</v>
      </c>
      <c r="K9" s="69">
        <f t="shared" si="4"/>
        <v>57301.810000000056</v>
      </c>
      <c r="L9" s="68">
        <f t="shared" si="5"/>
        <v>-253864.41999999993</v>
      </c>
      <c r="M9" s="69">
        <f t="shared" si="6"/>
        <v>-315626.32000000007</v>
      </c>
      <c r="N9" s="68">
        <f t="shared" si="7"/>
        <v>-241801.82999999999</v>
      </c>
      <c r="O9" s="71">
        <f t="shared" si="0"/>
        <v>1.0646396391340471</v>
      </c>
      <c r="P9" s="72">
        <f t="shared" si="1"/>
        <v>0.0082602111922197002</v>
      </c>
      <c r="Q9" s="73">
        <f t="shared" si="2"/>
        <v>0.78803071555630078</v>
      </c>
      <c r="R9" s="74">
        <f t="shared" si="3"/>
        <v>0.74938539033900897</v>
      </c>
      <c r="S9" s="1"/>
      <c r="T9" s="1"/>
      <c r="U9" s="1"/>
      <c r="V9" s="1"/>
      <c r="W9" s="1"/>
      <c r="X9" s="1"/>
      <c r="Y9" s="1"/>
      <c r="Z9" s="1"/>
    </row>
    <row r="10" ht="17.25">
      <c r="A10" s="64"/>
      <c r="B10" s="65" t="s">
        <v>23</v>
      </c>
      <c r="C10" s="75" t="s">
        <v>33</v>
      </c>
      <c r="D10" s="76" t="s">
        <v>34</v>
      </c>
      <c r="E10" s="68">
        <v>736.86000000000001</v>
      </c>
      <c r="F10" s="68">
        <v>0</v>
      </c>
      <c r="G10" s="69">
        <v>0</v>
      </c>
      <c r="H10" s="68">
        <v>0</v>
      </c>
      <c r="I10" s="70">
        <v>256.87</v>
      </c>
      <c r="J10" s="77">
        <v>-7.3999999999999995</v>
      </c>
      <c r="K10" s="68">
        <f t="shared" ref="K10:K47" si="8">I10-E10</f>
        <v>-479.99000000000001</v>
      </c>
      <c r="L10" s="69">
        <f t="shared" ref="L10:L73" si="9">I10-G10</f>
        <v>256.87</v>
      </c>
      <c r="M10" s="68">
        <f t="shared" ref="M10:M47" si="10">I10-F10</f>
        <v>256.87</v>
      </c>
      <c r="N10" s="69">
        <f t="shared" ref="N10:N47" si="11">J10-H10</f>
        <v>-7.3999999999999995</v>
      </c>
      <c r="O10" s="72">
        <f t="shared" ref="O10:O73" si="12">IFERROR(I10/E10,"")</f>
        <v>0.34860081969437884</v>
      </c>
      <c r="P10" s="71" t="str">
        <f t="shared" ref="P10:P73" si="13">IFERROR(J10/H10,"")</f>
        <v/>
      </c>
      <c r="Q10" s="72" t="str">
        <f t="shared" ref="Q10:Q73" si="14">IFERROR(I10/G10,"")</f>
        <v/>
      </c>
      <c r="R10" s="74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64"/>
      <c r="B11" s="65" t="s">
        <v>23</v>
      </c>
      <c r="C11" s="66" t="s">
        <v>35</v>
      </c>
      <c r="D11" s="67" t="s">
        <v>36</v>
      </c>
      <c r="E11" s="68">
        <v>1366.99</v>
      </c>
      <c r="F11" s="68">
        <v>1208.9000000000001</v>
      </c>
      <c r="G11" s="68">
        <v>1208.9000000000001</v>
      </c>
      <c r="H11" s="69">
        <v>0</v>
      </c>
      <c r="I11" s="68">
        <v>1197.02</v>
      </c>
      <c r="J11" s="68">
        <v>0</v>
      </c>
      <c r="K11" s="69">
        <f t="shared" si="8"/>
        <v>-169.97000000000003</v>
      </c>
      <c r="L11" s="68">
        <f t="shared" si="9"/>
        <v>-11.880000000000109</v>
      </c>
      <c r="M11" s="69">
        <f t="shared" si="10"/>
        <v>-11.880000000000109</v>
      </c>
      <c r="N11" s="68">
        <f t="shared" si="11"/>
        <v>0</v>
      </c>
      <c r="O11" s="71">
        <f t="shared" si="12"/>
        <v>0.87566112407552354</v>
      </c>
      <c r="P11" s="72" t="str">
        <f t="shared" si="13"/>
        <v/>
      </c>
      <c r="Q11" s="73">
        <f t="shared" si="14"/>
        <v>0.9901728844404003</v>
      </c>
      <c r="R11" s="74">
        <f t="shared" si="15"/>
        <v>0.9901728844404003</v>
      </c>
      <c r="S11" s="1"/>
      <c r="T11" s="1"/>
      <c r="U11" s="1"/>
      <c r="V11" s="1"/>
      <c r="W11" s="1"/>
      <c r="X11" s="1"/>
      <c r="Y11" s="1"/>
      <c r="Z11" s="1"/>
    </row>
    <row r="12" ht="17.25">
      <c r="A12" s="64"/>
      <c r="B12" s="65" t="s">
        <v>23</v>
      </c>
      <c r="C12" s="75" t="s">
        <v>37</v>
      </c>
      <c r="D12" s="76" t="s">
        <v>38</v>
      </c>
      <c r="E12" s="68">
        <v>333220.98999999999</v>
      </c>
      <c r="F12" s="68">
        <v>615839.40000000002</v>
      </c>
      <c r="G12" s="69">
        <v>341592.29999999999</v>
      </c>
      <c r="H12" s="68">
        <v>1000</v>
      </c>
      <c r="I12" s="70">
        <v>361633.32000000001</v>
      </c>
      <c r="J12" s="77">
        <v>14131.950000000001</v>
      </c>
      <c r="K12" s="68">
        <f t="shared" si="8"/>
        <v>28412.330000000016</v>
      </c>
      <c r="L12" s="69">
        <f t="shared" si="9"/>
        <v>20041.020000000019</v>
      </c>
      <c r="M12" s="68">
        <f t="shared" si="10"/>
        <v>-254206.08000000002</v>
      </c>
      <c r="N12" s="69">
        <f t="shared" si="11"/>
        <v>13131.950000000001</v>
      </c>
      <c r="O12" s="72">
        <f t="shared" si="12"/>
        <v>1.0852657271080073</v>
      </c>
      <c r="P12" s="71">
        <f t="shared" si="13"/>
        <v>14.131950000000002</v>
      </c>
      <c r="Q12" s="72">
        <f t="shared" si="14"/>
        <v>1.0586694138011894</v>
      </c>
      <c r="R12" s="74">
        <f t="shared" si="15"/>
        <v>0.5872201746104585</v>
      </c>
      <c r="S12" s="1"/>
      <c r="T12" s="1"/>
      <c r="U12" s="1"/>
      <c r="V12" s="1"/>
      <c r="W12" s="1"/>
      <c r="X12" s="1"/>
      <c r="Y12" s="1"/>
      <c r="Z12" s="1"/>
    </row>
    <row r="13" ht="17.25">
      <c r="A13" s="64"/>
      <c r="B13" s="65" t="s">
        <v>39</v>
      </c>
      <c r="C13" s="66" t="s">
        <v>40</v>
      </c>
      <c r="D13" s="67" t="s">
        <v>41</v>
      </c>
      <c r="E13" s="68">
        <v>481198.96000000002</v>
      </c>
      <c r="F13" s="68">
        <v>1486170.1000000001</v>
      </c>
      <c r="G13" s="68">
        <v>608900</v>
      </c>
      <c r="H13" s="69">
        <v>273000</v>
      </c>
      <c r="I13" s="68">
        <v>611673.68999999994</v>
      </c>
      <c r="J13" s="68">
        <v>197460.53</v>
      </c>
      <c r="K13" s="69">
        <f t="shared" si="8"/>
        <v>130474.72999999992</v>
      </c>
      <c r="L13" s="68">
        <f t="shared" si="9"/>
        <v>2773.6899999999441</v>
      </c>
      <c r="M13" s="69">
        <f t="shared" si="10"/>
        <v>-874496.41000000015</v>
      </c>
      <c r="N13" s="68">
        <f t="shared" si="11"/>
        <v>-75539.470000000001</v>
      </c>
      <c r="O13" s="71">
        <f t="shared" si="12"/>
        <v>1.2711450789502952</v>
      </c>
      <c r="P13" s="72">
        <f t="shared" si="13"/>
        <v>0.72329864468864469</v>
      </c>
      <c r="Q13" s="73">
        <f t="shared" si="14"/>
        <v>1.0045552471670225</v>
      </c>
      <c r="R13" s="74">
        <f t="shared" si="15"/>
        <v>0.41157717410678624</v>
      </c>
      <c r="S13" s="1"/>
      <c r="T13" s="1"/>
      <c r="U13" s="1"/>
      <c r="V13" s="1"/>
      <c r="W13" s="1"/>
      <c r="X13" s="1"/>
      <c r="Y13" s="1"/>
      <c r="Z13" s="1"/>
    </row>
    <row r="14" ht="17.25">
      <c r="A14" s="64"/>
      <c r="B14" s="65" t="s">
        <v>39</v>
      </c>
      <c r="C14" s="75" t="s">
        <v>42</v>
      </c>
      <c r="D14" s="76" t="s">
        <v>43</v>
      </c>
      <c r="E14" s="68">
        <v>1592713.1700000002</v>
      </c>
      <c r="F14" s="68">
        <v>2439929.7999999998</v>
      </c>
      <c r="G14" s="69">
        <v>2220248.7000000002</v>
      </c>
      <c r="H14" s="68">
        <v>585162.69999999995</v>
      </c>
      <c r="I14" s="70">
        <v>1830905.3499999999</v>
      </c>
      <c r="J14" s="77">
        <v>40184</v>
      </c>
      <c r="K14" s="68">
        <f t="shared" si="8"/>
        <v>238192.1799999997</v>
      </c>
      <c r="L14" s="69">
        <f t="shared" si="9"/>
        <v>-389343.35000000033</v>
      </c>
      <c r="M14" s="68">
        <f t="shared" si="10"/>
        <v>-609024.44999999995</v>
      </c>
      <c r="N14" s="78">
        <f t="shared" si="11"/>
        <v>-544978.69999999995</v>
      </c>
      <c r="O14" s="72">
        <f t="shared" si="12"/>
        <v>1.1495512088972051</v>
      </c>
      <c r="P14" s="71">
        <f t="shared" si="13"/>
        <v>0.068671499396663532</v>
      </c>
      <c r="Q14" s="72">
        <f t="shared" si="14"/>
        <v>0.82463975769921616</v>
      </c>
      <c r="R14" s="74">
        <f t="shared" si="15"/>
        <v>0.75039263424710001</v>
      </c>
      <c r="S14" s="1"/>
      <c r="T14" s="1"/>
      <c r="U14" s="1"/>
      <c r="V14" s="1"/>
      <c r="W14" s="1"/>
      <c r="X14" s="1"/>
      <c r="Y14" s="1"/>
      <c r="Z14" s="1"/>
    </row>
    <row r="15" ht="17.25">
      <c r="A15" s="64"/>
      <c r="B15" s="65"/>
      <c r="C15" s="66" t="s">
        <v>44</v>
      </c>
      <c r="D15" s="67" t="s">
        <v>45</v>
      </c>
      <c r="E15" s="68">
        <v>246473.90999999997</v>
      </c>
      <c r="F15" s="68">
        <v>648829.09999999998</v>
      </c>
      <c r="G15" s="68">
        <v>536510.69999999995</v>
      </c>
      <c r="H15" s="68">
        <v>56437.5</v>
      </c>
      <c r="I15" s="68">
        <v>537410.29000000004</v>
      </c>
      <c r="J15" s="68">
        <v>49807.68</v>
      </c>
      <c r="K15" s="69">
        <f t="shared" si="8"/>
        <v>290936.38000000006</v>
      </c>
      <c r="L15" s="68">
        <f t="shared" si="9"/>
        <v>899.59000000008382</v>
      </c>
      <c r="M15" s="68">
        <f t="shared" si="10"/>
        <v>-111418.80999999994</v>
      </c>
      <c r="N15" s="79">
        <f t="shared" si="11"/>
        <v>-6629.8199999999997</v>
      </c>
      <c r="O15" s="72">
        <f t="shared" si="12"/>
        <v>2.1803942250926278</v>
      </c>
      <c r="P15" s="72">
        <f t="shared" si="13"/>
        <v>0.88252810631229239</v>
      </c>
      <c r="Q15" s="72">
        <f t="shared" si="14"/>
        <v>1.0016767419550068</v>
      </c>
      <c r="R15" s="74">
        <f t="shared" si="15"/>
        <v>0.82827710717660485</v>
      </c>
      <c r="S15" s="1"/>
      <c r="T15" s="1"/>
      <c r="U15" s="1"/>
      <c r="V15" s="1"/>
      <c r="W15" s="1"/>
      <c r="X15" s="1"/>
      <c r="Y15" s="1"/>
      <c r="Z15" s="1"/>
    </row>
    <row r="16" ht="18.75" customHeight="1">
      <c r="A16" s="64"/>
      <c r="B16" s="65" t="s">
        <v>39</v>
      </c>
      <c r="C16" s="75" t="s">
        <v>46</v>
      </c>
      <c r="D16" s="76" t="s">
        <v>47</v>
      </c>
      <c r="E16" s="68">
        <v>-270.38999999999999</v>
      </c>
      <c r="F16" s="68">
        <v>0</v>
      </c>
      <c r="G16" s="69">
        <v>0</v>
      </c>
      <c r="H16" s="68">
        <v>0</v>
      </c>
      <c r="I16" s="68">
        <v>0</v>
      </c>
      <c r="J16" s="68">
        <v>0</v>
      </c>
      <c r="K16" s="68">
        <f t="shared" si="8"/>
        <v>270.38999999999999</v>
      </c>
      <c r="L16" s="69">
        <f t="shared" si="9"/>
        <v>0</v>
      </c>
      <c r="M16" s="68">
        <f t="shared" si="10"/>
        <v>0</v>
      </c>
      <c r="N16" s="69">
        <f t="shared" si="11"/>
        <v>0</v>
      </c>
      <c r="O16" s="72">
        <f t="shared" si="12"/>
        <v>0</v>
      </c>
      <c r="P16" s="71" t="str">
        <f t="shared" si="13"/>
        <v/>
      </c>
      <c r="Q16" s="72" t="str">
        <f t="shared" si="14"/>
        <v/>
      </c>
      <c r="R16" s="74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4" customFormat="1" ht="21" customHeight="1">
      <c r="A17" s="80" t="s">
        <v>48</v>
      </c>
      <c r="B17" s="81"/>
      <c r="C17" s="82"/>
      <c r="D17" s="83"/>
      <c r="E17" s="84">
        <f>E21+E25+E34+E48+E56+E59+E62+E71</f>
        <v>6479519.4199999999</v>
      </c>
      <c r="F17" s="84">
        <f>F21+F25+F34+F48+F56+F59+F62+F71</f>
        <v>7828488.9699999997</v>
      </c>
      <c r="G17" s="85">
        <f>G21+G25+G34+G48+G56+G59+G62+G71</f>
        <v>6481507.7699999996</v>
      </c>
      <c r="H17" s="86">
        <f>H21+H25+H34+H48+H56+H59+H62+H71</f>
        <v>810126.29999999993</v>
      </c>
      <c r="I17" s="87">
        <f>I21+I25+I34+I48+I56+I59+I62+I71</f>
        <v>6218036</v>
      </c>
      <c r="J17" s="88">
        <f>J21+J25+J34+J48+J56+J59+J62+J71</f>
        <v>437606.26000000007</v>
      </c>
      <c r="K17" s="85">
        <f t="shared" si="8"/>
        <v>-261483.41999999993</v>
      </c>
      <c r="L17" s="85">
        <f t="shared" si="9"/>
        <v>-263471.76999999955</v>
      </c>
      <c r="M17" s="86">
        <f t="shared" si="10"/>
        <v>-1610452.9699999997</v>
      </c>
      <c r="N17" s="85">
        <f t="shared" si="11"/>
        <v>-372520.03999999986</v>
      </c>
      <c r="O17" s="89">
        <f t="shared" si="12"/>
        <v>0.95964462747146151</v>
      </c>
      <c r="P17" s="90">
        <f t="shared" si="13"/>
        <v>0.54017041540312927</v>
      </c>
      <c r="Q17" s="91">
        <f t="shared" si="14"/>
        <v>0.95935023464455405</v>
      </c>
      <c r="R17" s="92">
        <f t="shared" si="15"/>
        <v>0.794283037739274</v>
      </c>
      <c r="S17" s="44"/>
      <c r="T17" s="44"/>
      <c r="U17" s="44"/>
      <c r="V17" s="44"/>
      <c r="W17" s="44"/>
      <c r="X17" s="44"/>
      <c r="Y17" s="44"/>
      <c r="Z17" s="44"/>
      <c r="AA17" s="44"/>
    </row>
    <row r="18" ht="18" customHeight="1">
      <c r="A18" s="93" t="s">
        <v>49</v>
      </c>
      <c r="B18" s="94" t="s">
        <v>26</v>
      </c>
      <c r="C18" s="95" t="s">
        <v>50</v>
      </c>
      <c r="D18" s="96" t="s">
        <v>51</v>
      </c>
      <c r="E18" s="58">
        <v>190996.16</v>
      </c>
      <c r="F18" s="58">
        <v>261278.39999999999</v>
      </c>
      <c r="G18" s="59">
        <v>215055.60000000001</v>
      </c>
      <c r="H18" s="58">
        <v>23809.799999999999</v>
      </c>
      <c r="I18" s="97">
        <v>238966.14000000001</v>
      </c>
      <c r="J18" s="58">
        <v>22771.91</v>
      </c>
      <c r="K18" s="59">
        <f t="shared" si="8"/>
        <v>47969.98000000001</v>
      </c>
      <c r="L18" s="58">
        <f t="shared" si="9"/>
        <v>23910.540000000008</v>
      </c>
      <c r="M18" s="58">
        <f t="shared" si="10"/>
        <v>-22312.25999999998</v>
      </c>
      <c r="N18" s="60">
        <f t="shared" si="11"/>
        <v>-1037.8899999999994</v>
      </c>
      <c r="O18" s="61">
        <f t="shared" si="12"/>
        <v>1.2511567771833738</v>
      </c>
      <c r="P18" s="62">
        <f t="shared" si="13"/>
        <v>0.95640912565414249</v>
      </c>
      <c r="Q18" s="61">
        <f t="shared" si="14"/>
        <v>1.1111830614966549</v>
      </c>
      <c r="R18" s="63">
        <f t="shared" si="15"/>
        <v>0.91460350338948804</v>
      </c>
      <c r="S18" s="1"/>
      <c r="T18" s="1"/>
      <c r="U18" s="1"/>
      <c r="V18" s="1"/>
      <c r="W18" s="1"/>
      <c r="X18" s="1"/>
      <c r="Y18" s="1"/>
      <c r="Z18" s="1"/>
    </row>
    <row r="19" ht="17.25">
      <c r="A19" s="98"/>
      <c r="B19" s="99"/>
      <c r="C19" s="66" t="s">
        <v>52</v>
      </c>
      <c r="D19" s="100" t="s">
        <v>53</v>
      </c>
      <c r="E19" s="101">
        <v>4074.3499999999999</v>
      </c>
      <c r="F19" s="101">
        <v>3515.5999999999999</v>
      </c>
      <c r="G19" s="101">
        <v>3515.5999999999999</v>
      </c>
      <c r="H19" s="102">
        <v>0</v>
      </c>
      <c r="I19" s="101">
        <v>647</v>
      </c>
      <c r="J19" s="101">
        <v>0</v>
      </c>
      <c r="K19" s="101">
        <f t="shared" si="8"/>
        <v>-3427.3499999999999</v>
      </c>
      <c r="L19" s="102">
        <f t="shared" si="9"/>
        <v>-2868.5999999999999</v>
      </c>
      <c r="M19" s="101">
        <f t="shared" si="10"/>
        <v>-2868.5999999999999</v>
      </c>
      <c r="N19" s="103">
        <f t="shared" si="11"/>
        <v>0</v>
      </c>
      <c r="O19" s="71">
        <f t="shared" si="12"/>
        <v>0.15879833593088469</v>
      </c>
      <c r="P19" s="72" t="str">
        <f t="shared" si="13"/>
        <v/>
      </c>
      <c r="Q19" s="73">
        <f t="shared" si="14"/>
        <v>0.18403686426214588</v>
      </c>
      <c r="R19" s="74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98"/>
      <c r="B20" s="99"/>
      <c r="C20" s="75" t="s">
        <v>54</v>
      </c>
      <c r="D20" s="104" t="s">
        <v>55</v>
      </c>
      <c r="E20" s="101">
        <v>123413.62000000001</v>
      </c>
      <c r="F20" s="101">
        <v>240354.89999999999</v>
      </c>
      <c r="G20" s="102">
        <v>195154.89999999999</v>
      </c>
      <c r="H20" s="101">
        <v>23928</v>
      </c>
      <c r="I20" s="101">
        <v>210433.29999999999</v>
      </c>
      <c r="J20" s="101">
        <v>18091.300000000003</v>
      </c>
      <c r="K20" s="102">
        <f t="shared" si="8"/>
        <v>87019.679999999978</v>
      </c>
      <c r="L20" s="101">
        <f t="shared" si="9"/>
        <v>15278.399999999994</v>
      </c>
      <c r="M20" s="102">
        <f t="shared" si="10"/>
        <v>-29921.600000000006</v>
      </c>
      <c r="N20" s="103">
        <f t="shared" si="11"/>
        <v>-5836.6999999999971</v>
      </c>
      <c r="O20" s="72">
        <f t="shared" si="12"/>
        <v>1.7051059680446936</v>
      </c>
      <c r="P20" s="71">
        <f t="shared" si="13"/>
        <v>0.75607238381812114</v>
      </c>
      <c r="Q20" s="72">
        <f t="shared" si="14"/>
        <v>1.0782885799946607</v>
      </c>
      <c r="R20" s="74">
        <f t="shared" si="15"/>
        <v>0.87551075513750709</v>
      </c>
      <c r="S20" s="1"/>
      <c r="T20" s="1"/>
      <c r="U20" s="1"/>
      <c r="V20" s="1"/>
      <c r="W20" s="1"/>
      <c r="X20" s="1"/>
      <c r="Y20" s="1"/>
      <c r="Z20" s="1"/>
    </row>
    <row r="21" s="105" customFormat="1" ht="17.25">
      <c r="A21" s="98"/>
      <c r="B21" s="106"/>
      <c r="C21" s="107"/>
      <c r="D21" s="108" t="s">
        <v>56</v>
      </c>
      <c r="E21" s="109">
        <f>SUM(E18:E20)</f>
        <v>318484.13</v>
      </c>
      <c r="F21" s="109">
        <f>SUM(F18:F20)</f>
        <v>505148.90000000002</v>
      </c>
      <c r="G21" s="109">
        <f>SUM(G18:G20)</f>
        <v>413726.09999999998</v>
      </c>
      <c r="H21" s="110">
        <f>SUM(H18:H20)</f>
        <v>47737.800000000003</v>
      </c>
      <c r="I21" s="109">
        <f>SUM(I18:I20)</f>
        <v>450046.44</v>
      </c>
      <c r="J21" s="110">
        <f>SUM(J18:J20)</f>
        <v>40863.210000000006</v>
      </c>
      <c r="K21" s="109">
        <f t="shared" si="8"/>
        <v>131562.31</v>
      </c>
      <c r="L21" s="110">
        <f t="shared" si="9"/>
        <v>36320.340000000026</v>
      </c>
      <c r="M21" s="109">
        <f t="shared" si="10"/>
        <v>-55102.460000000021</v>
      </c>
      <c r="N21" s="110">
        <f t="shared" si="11"/>
        <v>-6874.5899999999965</v>
      </c>
      <c r="O21" s="111">
        <f t="shared" si="12"/>
        <v>1.4130890603560058</v>
      </c>
      <c r="P21" s="111">
        <f t="shared" si="13"/>
        <v>0.85599273531666742</v>
      </c>
      <c r="Q21" s="111">
        <f t="shared" si="14"/>
        <v>1.0877883701318336</v>
      </c>
      <c r="R21" s="112">
        <f t="shared" si="15"/>
        <v>0.89091838069923535</v>
      </c>
      <c r="S21" s="105"/>
      <c r="T21" s="105"/>
      <c r="U21" s="105"/>
      <c r="V21" s="105"/>
      <c r="W21" s="105"/>
      <c r="X21" s="105"/>
      <c r="Y21" s="105"/>
      <c r="Z21" s="105"/>
      <c r="AA21" s="105"/>
    </row>
    <row r="22" ht="34.5">
      <c r="A22" s="113">
        <v>951</v>
      </c>
      <c r="B22" s="94" t="s">
        <v>23</v>
      </c>
      <c r="C22" s="114" t="s">
        <v>57</v>
      </c>
      <c r="D22" s="115" t="s">
        <v>58</v>
      </c>
      <c r="E22" s="58">
        <v>94929.020000000004</v>
      </c>
      <c r="F22" s="58">
        <v>104746.7</v>
      </c>
      <c r="G22" s="59">
        <v>83947.600000000006</v>
      </c>
      <c r="H22" s="58">
        <v>9042</v>
      </c>
      <c r="I22" s="116">
        <v>101271.14</v>
      </c>
      <c r="J22" s="58">
        <v>8421.5499999999993</v>
      </c>
      <c r="K22" s="58">
        <f t="shared" si="8"/>
        <v>6342.1199999999953</v>
      </c>
      <c r="L22" s="58">
        <f t="shared" si="9"/>
        <v>17323.539999999994</v>
      </c>
      <c r="M22" s="59">
        <f t="shared" si="10"/>
        <v>-3475.5599999999977</v>
      </c>
      <c r="N22" s="58">
        <f t="shared" si="11"/>
        <v>-620.45000000000073</v>
      </c>
      <c r="O22" s="62">
        <f t="shared" si="12"/>
        <v>1.0668090748224304</v>
      </c>
      <c r="P22" s="61">
        <f t="shared" si="13"/>
        <v>0.9313813315638132</v>
      </c>
      <c r="Q22" s="117">
        <f t="shared" si="14"/>
        <v>1.2063613492226102</v>
      </c>
      <c r="R22" s="63">
        <f t="shared" si="15"/>
        <v>0.96681938428609204</v>
      </c>
      <c r="S22" s="1"/>
      <c r="T22" s="1"/>
      <c r="U22" s="1"/>
      <c r="V22" s="1"/>
      <c r="W22" s="1"/>
      <c r="X22" s="1"/>
      <c r="Y22" s="1"/>
      <c r="Z22" s="1"/>
    </row>
    <row r="23" ht="17.25">
      <c r="A23" s="118"/>
      <c r="B23" s="99"/>
      <c r="C23" s="119" t="s">
        <v>59</v>
      </c>
      <c r="D23" s="100" t="s">
        <v>60</v>
      </c>
      <c r="E23" s="101">
        <v>14420.789999999999</v>
      </c>
      <c r="F23" s="101">
        <v>11046.9</v>
      </c>
      <c r="G23" s="101">
        <v>8983.2999999999993</v>
      </c>
      <c r="H23" s="101">
        <v>2272.1999999999998</v>
      </c>
      <c r="I23" s="101">
        <v>13095.120000000001</v>
      </c>
      <c r="J23" s="101">
        <v>1593.8800000000001</v>
      </c>
      <c r="K23" s="101">
        <f t="shared" si="8"/>
        <v>-1325.6699999999983</v>
      </c>
      <c r="L23" s="101">
        <f t="shared" si="9"/>
        <v>4111.8200000000015</v>
      </c>
      <c r="M23" s="101">
        <f t="shared" si="10"/>
        <v>2048.2200000000012</v>
      </c>
      <c r="N23" s="101">
        <f t="shared" si="11"/>
        <v>-678.31999999999971</v>
      </c>
      <c r="O23" s="72">
        <f t="shared" si="12"/>
        <v>0.90807230394451355</v>
      </c>
      <c r="P23" s="72">
        <f t="shared" si="13"/>
        <v>0.70146994102631821</v>
      </c>
      <c r="Q23" s="72">
        <f t="shared" si="14"/>
        <v>1.457718210457182</v>
      </c>
      <c r="R23" s="74">
        <f t="shared" si="15"/>
        <v>1.1854112918556339</v>
      </c>
      <c r="S23" s="1"/>
      <c r="T23" s="1"/>
      <c r="U23" s="1"/>
      <c r="V23" s="1"/>
      <c r="W23" s="1"/>
      <c r="X23" s="1"/>
      <c r="Y23" s="1"/>
      <c r="Z23" s="1"/>
    </row>
    <row r="24" ht="17.25">
      <c r="A24" s="120"/>
      <c r="B24" s="121"/>
      <c r="C24" s="122" t="s">
        <v>61</v>
      </c>
      <c r="D24" s="123" t="s">
        <v>62</v>
      </c>
      <c r="E24" s="124">
        <v>178.28</v>
      </c>
      <c r="F24" s="125">
        <v>1050.9000000000001</v>
      </c>
      <c r="G24" s="126">
        <v>874.5</v>
      </c>
      <c r="H24" s="102">
        <v>88.200000000000003</v>
      </c>
      <c r="I24" s="101">
        <v>2276.5300000000002</v>
      </c>
      <c r="J24" s="127">
        <v>173.86000000000001</v>
      </c>
      <c r="K24" s="101">
        <f t="shared" si="8"/>
        <v>2098.25</v>
      </c>
      <c r="L24" s="101">
        <f t="shared" si="9"/>
        <v>1402.0300000000002</v>
      </c>
      <c r="M24" s="101">
        <f t="shared" si="10"/>
        <v>1225.6300000000001</v>
      </c>
      <c r="N24" s="102">
        <f t="shared" si="11"/>
        <v>85.660000000000011</v>
      </c>
      <c r="O24" s="72">
        <f t="shared" si="12"/>
        <v>12.769407673322863</v>
      </c>
      <c r="P24" s="71">
        <f t="shared" si="13"/>
        <v>1.9712018140589571</v>
      </c>
      <c r="Q24" s="72">
        <f t="shared" si="14"/>
        <v>2.6032361349342485</v>
      </c>
      <c r="R24" s="74">
        <f t="shared" si="15"/>
        <v>2.1662670092301837</v>
      </c>
      <c r="S24" s="1"/>
      <c r="T24" s="1"/>
      <c r="U24" s="1"/>
      <c r="V24" s="1"/>
      <c r="W24" s="1"/>
      <c r="X24" s="1"/>
      <c r="Y24" s="1"/>
      <c r="Z24" s="1"/>
    </row>
    <row r="25" s="105" customFormat="1" ht="17.25">
      <c r="A25" s="120"/>
      <c r="B25" s="106"/>
      <c r="C25" s="128"/>
      <c r="D25" s="129" t="s">
        <v>56</v>
      </c>
      <c r="E25" s="109">
        <f>E22+E23+E24</f>
        <v>109528.09</v>
      </c>
      <c r="F25" s="109">
        <f>F22+F23+F24</f>
        <v>116844.49999999999</v>
      </c>
      <c r="G25" s="109">
        <f>G22+G23+G24</f>
        <v>93805.400000000009</v>
      </c>
      <c r="H25" s="109">
        <f>H22+H23+H24</f>
        <v>11402.400000000001</v>
      </c>
      <c r="I25" s="109">
        <f>I22+I23+I24</f>
        <v>116642.78999999999</v>
      </c>
      <c r="J25" s="109">
        <f>J22+J23+J24</f>
        <v>10189.290000000001</v>
      </c>
      <c r="K25" s="109">
        <f t="shared" si="8"/>
        <v>7114.6999999999971</v>
      </c>
      <c r="L25" s="109">
        <f t="shared" si="9"/>
        <v>22837.389999999985</v>
      </c>
      <c r="M25" s="110">
        <f t="shared" si="10"/>
        <v>-201.70999999999185</v>
      </c>
      <c r="N25" s="109">
        <f t="shared" si="11"/>
        <v>-1213.1100000000006</v>
      </c>
      <c r="O25" s="130">
        <f t="shared" si="12"/>
        <v>1.0649577656288902</v>
      </c>
      <c r="P25" s="111">
        <f t="shared" si="13"/>
        <v>0.89360924015996623</v>
      </c>
      <c r="Q25" s="131">
        <f t="shared" si="14"/>
        <v>1.2434549610150374</v>
      </c>
      <c r="R25" s="112">
        <f t="shared" si="15"/>
        <v>0.99827368853476206</v>
      </c>
      <c r="S25" s="105"/>
      <c r="T25" s="105"/>
      <c r="U25" s="105"/>
      <c r="V25" s="105"/>
      <c r="W25" s="105"/>
      <c r="X25" s="105"/>
      <c r="Y25" s="105"/>
      <c r="Z25" s="105"/>
      <c r="AA25" s="105"/>
    </row>
    <row r="26" ht="17.25">
      <c r="A26" s="93" t="s">
        <v>63</v>
      </c>
      <c r="B26" s="94" t="s">
        <v>64</v>
      </c>
      <c r="C26" s="132" t="s">
        <v>65</v>
      </c>
      <c r="D26" s="133" t="s">
        <v>66</v>
      </c>
      <c r="E26" s="58">
        <v>7403.8299999999999</v>
      </c>
      <c r="F26" s="58">
        <v>7680</v>
      </c>
      <c r="G26" s="58">
        <v>7680</v>
      </c>
      <c r="H26" s="59">
        <v>0</v>
      </c>
      <c r="I26" s="58">
        <v>0</v>
      </c>
      <c r="J26" s="58">
        <v>0</v>
      </c>
      <c r="K26" s="58">
        <f t="shared" si="8"/>
        <v>-7403.8299999999999</v>
      </c>
      <c r="L26" s="59">
        <f t="shared" si="9"/>
        <v>-7680</v>
      </c>
      <c r="M26" s="58">
        <f t="shared" si="10"/>
        <v>-7680</v>
      </c>
      <c r="N26" s="59">
        <f t="shared" si="11"/>
        <v>0</v>
      </c>
      <c r="O26" s="61">
        <f t="shared" si="12"/>
        <v>0</v>
      </c>
      <c r="P26" s="62" t="str">
        <f t="shared" si="13"/>
        <v/>
      </c>
      <c r="Q26" s="61">
        <f t="shared" si="14"/>
        <v>0</v>
      </c>
      <c r="R26" s="63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93"/>
      <c r="B27" s="99"/>
      <c r="C27" s="75" t="s">
        <v>67</v>
      </c>
      <c r="D27" s="134" t="s">
        <v>68</v>
      </c>
      <c r="E27" s="101">
        <v>64453.480000000003</v>
      </c>
      <c r="F27" s="126">
        <v>80987</v>
      </c>
      <c r="G27" s="102">
        <v>66600</v>
      </c>
      <c r="H27" s="101">
        <v>7000</v>
      </c>
      <c r="I27" s="116">
        <v>65389.919999999998</v>
      </c>
      <c r="J27" s="101">
        <v>5200.9400000000005</v>
      </c>
      <c r="K27" s="101">
        <f t="shared" si="8"/>
        <v>936.43999999999505</v>
      </c>
      <c r="L27" s="101">
        <f t="shared" si="9"/>
        <v>-1210.0800000000017</v>
      </c>
      <c r="M27" s="102">
        <f t="shared" si="10"/>
        <v>-15597.080000000002</v>
      </c>
      <c r="N27" s="101">
        <f t="shared" si="11"/>
        <v>-1799.0599999999995</v>
      </c>
      <c r="O27" s="71">
        <f t="shared" si="12"/>
        <v>1.0145289284612715</v>
      </c>
      <c r="P27" s="72">
        <f t="shared" si="13"/>
        <v>0.74299142857142864</v>
      </c>
      <c r="Q27" s="73">
        <f t="shared" si="14"/>
        <v>0.98183063063063059</v>
      </c>
      <c r="R27" s="74">
        <f t="shared" si="15"/>
        <v>0.80741254769283954</v>
      </c>
      <c r="S27" s="1"/>
      <c r="T27" s="1"/>
      <c r="U27" s="1"/>
      <c r="V27" s="1"/>
      <c r="W27" s="1"/>
      <c r="X27" s="1"/>
      <c r="Y27" s="1"/>
      <c r="Z27" s="1"/>
    </row>
    <row r="28" ht="17.25">
      <c r="A28" s="93"/>
      <c r="B28" s="99"/>
      <c r="C28" s="135" t="s">
        <v>69</v>
      </c>
      <c r="D28" s="136" t="s">
        <v>70</v>
      </c>
      <c r="E28" s="101">
        <v>1159.73</v>
      </c>
      <c r="F28" s="101">
        <v>557</v>
      </c>
      <c r="G28" s="101">
        <v>464.10000000000002</v>
      </c>
      <c r="H28" s="102">
        <v>46.399999999999999</v>
      </c>
      <c r="I28" s="101">
        <v>1046.1599999999999</v>
      </c>
      <c r="J28" s="101">
        <v>69.230000000000004</v>
      </c>
      <c r="K28" s="101">
        <f t="shared" si="8"/>
        <v>-113.57000000000016</v>
      </c>
      <c r="L28" s="102">
        <f t="shared" si="9"/>
        <v>582.05999999999983</v>
      </c>
      <c r="M28" s="101">
        <f t="shared" si="10"/>
        <v>489.15999999999985</v>
      </c>
      <c r="N28" s="102">
        <f t="shared" si="11"/>
        <v>22.830000000000005</v>
      </c>
      <c r="O28" s="72">
        <f t="shared" si="12"/>
        <v>0.90207203400791547</v>
      </c>
      <c r="P28" s="71">
        <f t="shared" si="13"/>
        <v>1.4920258620689657</v>
      </c>
      <c r="Q28" s="72">
        <f t="shared" si="14"/>
        <v>2.2541693600517125</v>
      </c>
      <c r="R28" s="74">
        <f t="shared" si="15"/>
        <v>1.8782046678635544</v>
      </c>
      <c r="S28" s="1"/>
      <c r="T28" s="1"/>
      <c r="U28" s="1"/>
      <c r="V28" s="1"/>
      <c r="W28" s="1"/>
      <c r="X28" s="1"/>
      <c r="Y28" s="1"/>
      <c r="Z28" s="1"/>
    </row>
    <row r="29" ht="17.25">
      <c r="A29" s="93"/>
      <c r="B29" s="99"/>
      <c r="C29" s="3" t="s">
        <v>71</v>
      </c>
      <c r="D29" s="137" t="s">
        <v>72</v>
      </c>
      <c r="E29" s="101">
        <v>0</v>
      </c>
      <c r="F29" s="101">
        <v>13867.5</v>
      </c>
      <c r="G29" s="102">
        <v>3000</v>
      </c>
      <c r="H29" s="101">
        <v>0</v>
      </c>
      <c r="I29" s="101">
        <v>16560</v>
      </c>
      <c r="J29" s="101">
        <v>16560</v>
      </c>
      <c r="K29" s="101">
        <f t="shared" si="8"/>
        <v>16560</v>
      </c>
      <c r="L29" s="101">
        <f t="shared" si="9"/>
        <v>13560</v>
      </c>
      <c r="M29" s="102">
        <f t="shared" si="10"/>
        <v>2692.5</v>
      </c>
      <c r="N29" s="101">
        <f t="shared" si="11"/>
        <v>16560</v>
      </c>
      <c r="O29" s="71" t="str">
        <f t="shared" si="12"/>
        <v/>
      </c>
      <c r="P29" s="72" t="str">
        <f t="shared" si="13"/>
        <v/>
      </c>
      <c r="Q29" s="73">
        <f t="shared" si="14"/>
        <v>5.5199999999999996</v>
      </c>
      <c r="R29" s="74">
        <f t="shared" si="15"/>
        <v>1.1941590048674959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3"/>
      <c r="B30" s="99"/>
      <c r="C30" s="135" t="s">
        <v>73</v>
      </c>
      <c r="D30" s="136" t="s">
        <v>74</v>
      </c>
      <c r="E30" s="101">
        <f>E31+E33+E32</f>
        <v>302149.33000000002</v>
      </c>
      <c r="F30" s="101">
        <f>F31+F33+F32</f>
        <v>84753.799999999988</v>
      </c>
      <c r="G30" s="101">
        <f>G31+G33+G32</f>
        <v>70173.900000000009</v>
      </c>
      <c r="H30" s="101">
        <f>H31+H33+H32</f>
        <v>5309.6000000000004</v>
      </c>
      <c r="I30" s="101">
        <f>I31+I33+I32</f>
        <v>88285.959999999992</v>
      </c>
      <c r="J30" s="102">
        <f>J31+J33+J32</f>
        <v>1700.01</v>
      </c>
      <c r="K30" s="101">
        <f t="shared" si="8"/>
        <v>-213863.37000000002</v>
      </c>
      <c r="L30" s="102">
        <f t="shared" si="9"/>
        <v>18112.059999999983</v>
      </c>
      <c r="M30" s="101">
        <f t="shared" si="10"/>
        <v>3532.1600000000035</v>
      </c>
      <c r="N30" s="102">
        <f t="shared" si="11"/>
        <v>-3609.5900000000001</v>
      </c>
      <c r="O30" s="72">
        <f t="shared" si="12"/>
        <v>0.29219313509647693</v>
      </c>
      <c r="P30" s="71">
        <f t="shared" si="13"/>
        <v>0.32017666114208226</v>
      </c>
      <c r="Q30" s="72">
        <f t="shared" si="14"/>
        <v>1.258102513897617</v>
      </c>
      <c r="R30" s="74">
        <f t="shared" si="15"/>
        <v>1.041675535492214</v>
      </c>
      <c r="S30" s="1"/>
      <c r="T30" s="1"/>
      <c r="U30" s="1"/>
      <c r="V30" s="1"/>
      <c r="W30" s="1"/>
      <c r="X30" s="1"/>
      <c r="Y30" s="1"/>
      <c r="Z30" s="1"/>
      <c r="AA30" s="1"/>
    </row>
    <row r="31" s="138" customFormat="1" ht="17.25" customHeight="1">
      <c r="A31" s="139"/>
      <c r="B31" s="140"/>
      <c r="C31" s="141" t="s">
        <v>75</v>
      </c>
      <c r="D31" s="142" t="s">
        <v>76</v>
      </c>
      <c r="E31" s="143">
        <v>275822.89000000001</v>
      </c>
      <c r="F31" s="143">
        <v>45675.099999999999</v>
      </c>
      <c r="G31" s="144">
        <v>38419.900000000001</v>
      </c>
      <c r="H31" s="143">
        <v>1896.5</v>
      </c>
      <c r="I31" s="143">
        <v>59048.559999999998</v>
      </c>
      <c r="J31" s="143">
        <v>0</v>
      </c>
      <c r="K31" s="143">
        <f t="shared" si="8"/>
        <v>-216774.33000000002</v>
      </c>
      <c r="L31" s="143">
        <f t="shared" si="9"/>
        <v>20628.659999999996</v>
      </c>
      <c r="M31" s="144">
        <f t="shared" si="10"/>
        <v>13373.459999999999</v>
      </c>
      <c r="N31" s="143">
        <f t="shared" si="11"/>
        <v>-1896.5</v>
      </c>
      <c r="O31" s="145">
        <f t="shared" si="12"/>
        <v>0.2140814346481541</v>
      </c>
      <c r="P31" s="146">
        <f t="shared" si="13"/>
        <v>0</v>
      </c>
      <c r="Q31" s="147">
        <f t="shared" si="14"/>
        <v>1.53692643656022</v>
      </c>
      <c r="R31" s="148">
        <f t="shared" si="15"/>
        <v>1.292795418072429</v>
      </c>
      <c r="S31" s="138"/>
      <c r="T31" s="138"/>
      <c r="U31" s="138"/>
      <c r="V31" s="138"/>
      <c r="W31" s="138"/>
      <c r="X31" s="138"/>
      <c r="Y31" s="138"/>
      <c r="Z31" s="138"/>
    </row>
    <row r="32" s="138" customFormat="1" ht="16.5" customHeight="1">
      <c r="A32" s="139"/>
      <c r="B32" s="140"/>
      <c r="C32" s="149" t="s">
        <v>77</v>
      </c>
      <c r="D32" s="150" t="s">
        <v>78</v>
      </c>
      <c r="E32" s="143"/>
      <c r="F32" s="143">
        <v>481</v>
      </c>
      <c r="G32" s="143">
        <v>457.60000000000002</v>
      </c>
      <c r="H32" s="143">
        <v>94.599999999999994</v>
      </c>
      <c r="I32" s="143">
        <v>0</v>
      </c>
      <c r="J32" s="143">
        <v>0</v>
      </c>
      <c r="K32" s="143">
        <f t="shared" si="8"/>
        <v>0</v>
      </c>
      <c r="L32" s="144">
        <f t="shared" si="9"/>
        <v>-457.60000000000002</v>
      </c>
      <c r="M32" s="143">
        <f t="shared" si="10"/>
        <v>-481</v>
      </c>
      <c r="N32" s="144">
        <f t="shared" si="11"/>
        <v>-94.599999999999994</v>
      </c>
      <c r="O32" s="151" t="str">
        <f t="shared" si="12"/>
        <v/>
      </c>
      <c r="P32" s="152">
        <f t="shared" si="13"/>
        <v>0</v>
      </c>
      <c r="Q32" s="146">
        <f t="shared" si="14"/>
        <v>0</v>
      </c>
      <c r="R32" s="148">
        <f t="shared" si="15"/>
        <v>0</v>
      </c>
      <c r="S32" s="138"/>
      <c r="T32" s="138"/>
      <c r="U32" s="138"/>
      <c r="V32" s="138"/>
      <c r="W32" s="138"/>
      <c r="X32" s="138"/>
      <c r="Y32" s="138"/>
      <c r="Z32" s="138"/>
    </row>
    <row r="33" s="138" customFormat="1" ht="17.25" customHeight="1">
      <c r="A33" s="139"/>
      <c r="B33" s="140"/>
      <c r="C33" s="141" t="s">
        <v>79</v>
      </c>
      <c r="D33" s="142" t="s">
        <v>80</v>
      </c>
      <c r="E33" s="153">
        <v>26326.439999999999</v>
      </c>
      <c r="F33" s="154">
        <v>38597.699999999997</v>
      </c>
      <c r="G33" s="144">
        <v>31296.400000000001</v>
      </c>
      <c r="H33" s="143">
        <v>3318.5</v>
      </c>
      <c r="I33" s="143">
        <v>29237.400000000001</v>
      </c>
      <c r="J33" s="143">
        <v>1700.01</v>
      </c>
      <c r="K33" s="143">
        <f t="shared" si="8"/>
        <v>2910.9600000000028</v>
      </c>
      <c r="L33" s="143">
        <f t="shared" si="9"/>
        <v>-2059</v>
      </c>
      <c r="M33" s="144">
        <f t="shared" si="10"/>
        <v>-9360.2999999999956</v>
      </c>
      <c r="N33" s="143">
        <f t="shared" si="11"/>
        <v>-1618.49</v>
      </c>
      <c r="O33" s="145">
        <f t="shared" si="12"/>
        <v>1.1105717294096735</v>
      </c>
      <c r="P33" s="146">
        <f t="shared" si="13"/>
        <v>0.51228265782733162</v>
      </c>
      <c r="Q33" s="147">
        <f t="shared" si="14"/>
        <v>0.93420968545903038</v>
      </c>
      <c r="R33" s="148">
        <f t="shared" si="15"/>
        <v>0.75749073131300582</v>
      </c>
      <c r="S33" s="138"/>
      <c r="T33" s="138"/>
      <c r="U33" s="138"/>
      <c r="V33" s="138"/>
      <c r="W33" s="138"/>
      <c r="X33" s="138"/>
      <c r="Y33" s="138"/>
      <c r="Z33" s="138"/>
    </row>
    <row r="34" s="105" customFormat="1" ht="17.25">
      <c r="A34" s="93"/>
      <c r="B34" s="155"/>
      <c r="C34" s="107"/>
      <c r="D34" s="108" t="s">
        <v>56</v>
      </c>
      <c r="E34" s="156">
        <f>SUM(E26:E30)</f>
        <v>375166.37</v>
      </c>
      <c r="F34" s="127">
        <f>SUM(F26:F30)</f>
        <v>187845.29999999999</v>
      </c>
      <c r="G34" s="109">
        <f>SUM(G26:G30)</f>
        <v>147918</v>
      </c>
      <c r="H34" s="110">
        <f>SUM(H26:H30)</f>
        <v>12356</v>
      </c>
      <c r="I34" s="109">
        <f>SUM(I26:I30)</f>
        <v>171282.03999999998</v>
      </c>
      <c r="J34" s="110">
        <f>SUM(J26:J30)</f>
        <v>23530.179999999997</v>
      </c>
      <c r="K34" s="109">
        <f t="shared" si="8"/>
        <v>-203884.33000000002</v>
      </c>
      <c r="L34" s="110">
        <f t="shared" si="9"/>
        <v>23364.039999999979</v>
      </c>
      <c r="M34" s="109">
        <f t="shared" si="10"/>
        <v>-16563.260000000009</v>
      </c>
      <c r="N34" s="110">
        <f t="shared" si="11"/>
        <v>11174.179999999997</v>
      </c>
      <c r="O34" s="111">
        <f t="shared" si="12"/>
        <v>0.45654955693390104</v>
      </c>
      <c r="P34" s="130">
        <f t="shared" si="13"/>
        <v>1.9043525412754934</v>
      </c>
      <c r="Q34" s="111">
        <f t="shared" si="14"/>
        <v>1.1579526494409063</v>
      </c>
      <c r="R34" s="112">
        <f t="shared" si="15"/>
        <v>0.91182499641992631</v>
      </c>
      <c r="S34" s="105"/>
      <c r="T34" s="105"/>
      <c r="U34" s="105"/>
      <c r="V34" s="105"/>
      <c r="W34" s="105"/>
      <c r="X34" s="105"/>
      <c r="Y34" s="105"/>
      <c r="Z34" s="105"/>
      <c r="AA34" s="105"/>
    </row>
    <row r="35" ht="19.5" customHeight="1">
      <c r="A35" s="93" t="s">
        <v>81</v>
      </c>
      <c r="B35" s="157" t="s">
        <v>39</v>
      </c>
      <c r="C35" s="158" t="s">
        <v>82</v>
      </c>
      <c r="D35" s="115" t="s">
        <v>83</v>
      </c>
      <c r="E35" s="58">
        <v>258471.69</v>
      </c>
      <c r="F35" s="159">
        <v>293156.20000000001</v>
      </c>
      <c r="G35" s="59">
        <v>267900</v>
      </c>
      <c r="H35" s="58">
        <v>36200</v>
      </c>
      <c r="I35" s="97">
        <v>244523.58000000002</v>
      </c>
      <c r="J35" s="58">
        <v>9765.5699999999997</v>
      </c>
      <c r="K35" s="58">
        <f t="shared" si="8"/>
        <v>-13948.109999999986</v>
      </c>
      <c r="L35" s="58">
        <f t="shared" si="9"/>
        <v>-23376.419999999984</v>
      </c>
      <c r="M35" s="59">
        <f t="shared" si="10"/>
        <v>-48632.619999999995</v>
      </c>
      <c r="N35" s="58">
        <f t="shared" si="11"/>
        <v>-26434.43</v>
      </c>
      <c r="O35" s="62">
        <f t="shared" si="12"/>
        <v>0.94603621773819802</v>
      </c>
      <c r="P35" s="61">
        <f t="shared" si="13"/>
        <v>0.26976712707182321</v>
      </c>
      <c r="Q35" s="117">
        <f t="shared" si="14"/>
        <v>0.91274199328107508</v>
      </c>
      <c r="R35" s="63">
        <f t="shared" si="15"/>
        <v>0.83410680040197005</v>
      </c>
      <c r="S35" s="1"/>
      <c r="T35" s="1"/>
      <c r="U35" s="1"/>
      <c r="V35" s="1"/>
      <c r="W35" s="1"/>
      <c r="X35" s="1"/>
      <c r="Y35" s="1"/>
      <c r="Z35" s="1"/>
    </row>
    <row r="36" ht="37.5" customHeight="1">
      <c r="A36" s="98"/>
      <c r="B36" s="160"/>
      <c r="C36" s="66" t="s">
        <v>84</v>
      </c>
      <c r="D36" s="136" t="s">
        <v>85</v>
      </c>
      <c r="E36" s="101">
        <v>66131.139999999999</v>
      </c>
      <c r="F36" s="101">
        <v>100194.10000000001</v>
      </c>
      <c r="G36" s="101">
        <v>99242</v>
      </c>
      <c r="H36" s="102">
        <v>700</v>
      </c>
      <c r="I36" s="101">
        <v>206228.45999999999</v>
      </c>
      <c r="J36" s="101">
        <v>27231.5</v>
      </c>
      <c r="K36" s="101">
        <f t="shared" si="8"/>
        <v>140097.32000000001</v>
      </c>
      <c r="L36" s="102">
        <f t="shared" si="9"/>
        <v>106986.45999999999</v>
      </c>
      <c r="M36" s="101">
        <f t="shared" si="10"/>
        <v>106034.35999999999</v>
      </c>
      <c r="N36" s="102">
        <f t="shared" si="11"/>
        <v>26531.5</v>
      </c>
      <c r="O36" s="72">
        <f t="shared" si="12"/>
        <v>3.1184773164351922</v>
      </c>
      <c r="P36" s="71">
        <f t="shared" si="13"/>
        <v>38.902142857142856</v>
      </c>
      <c r="Q36" s="72">
        <f t="shared" si="14"/>
        <v>2.0780361137421655</v>
      </c>
      <c r="R36" s="74">
        <f t="shared" si="15"/>
        <v>2.0582894601578334</v>
      </c>
      <c r="S36" s="1"/>
      <c r="T36" s="1"/>
      <c r="U36" s="1"/>
      <c r="V36" s="1"/>
      <c r="W36" s="1"/>
      <c r="X36" s="1"/>
      <c r="Y36" s="1"/>
      <c r="Z36" s="1"/>
    </row>
    <row r="37" ht="34.5">
      <c r="A37" s="98"/>
      <c r="B37" s="160"/>
      <c r="C37" s="75" t="s">
        <v>86</v>
      </c>
      <c r="D37" s="161" t="s">
        <v>87</v>
      </c>
      <c r="E37" s="101">
        <v>37894.979999999996</v>
      </c>
      <c r="F37" s="101">
        <v>53573.900000000001</v>
      </c>
      <c r="G37" s="102">
        <v>47996</v>
      </c>
      <c r="H37" s="101">
        <v>5065</v>
      </c>
      <c r="I37" s="116">
        <v>76307.990000000005</v>
      </c>
      <c r="J37" s="101">
        <v>1445.03</v>
      </c>
      <c r="K37" s="101">
        <f t="shared" si="8"/>
        <v>38413.010000000009</v>
      </c>
      <c r="L37" s="101">
        <f t="shared" si="9"/>
        <v>28311.990000000005</v>
      </c>
      <c r="M37" s="102">
        <f t="shared" si="10"/>
        <v>22734.090000000004</v>
      </c>
      <c r="N37" s="101">
        <f t="shared" si="11"/>
        <v>-3619.9700000000003</v>
      </c>
      <c r="O37" s="71">
        <f t="shared" si="12"/>
        <v>2.013670148394326</v>
      </c>
      <c r="P37" s="72">
        <f t="shared" si="13"/>
        <v>0.28529713721618954</v>
      </c>
      <c r="Q37" s="73">
        <f t="shared" si="14"/>
        <v>1.5898822818568215</v>
      </c>
      <c r="R37" s="74">
        <f t="shared" si="15"/>
        <v>1.4243501033152337</v>
      </c>
      <c r="S37" s="1"/>
      <c r="T37" s="1"/>
      <c r="U37" s="1"/>
      <c r="V37" s="1"/>
      <c r="W37" s="1"/>
      <c r="X37" s="1"/>
      <c r="Y37" s="1"/>
      <c r="Z37" s="1"/>
    </row>
    <row r="38" ht="36" customHeight="1">
      <c r="A38" s="98"/>
      <c r="B38" s="160"/>
      <c r="C38" s="66" t="s">
        <v>88</v>
      </c>
      <c r="D38" s="136" t="s">
        <v>89</v>
      </c>
      <c r="E38" s="101">
        <v>413235.04999999999</v>
      </c>
      <c r="F38" s="101">
        <v>115809.2</v>
      </c>
      <c r="G38" s="101">
        <v>115809.2</v>
      </c>
      <c r="H38" s="102">
        <v>75272.800000000003</v>
      </c>
      <c r="I38" s="101">
        <v>12693.950000000001</v>
      </c>
      <c r="J38" s="101">
        <v>1915.2</v>
      </c>
      <c r="K38" s="101">
        <f t="shared" si="8"/>
        <v>-400541.09999999998</v>
      </c>
      <c r="L38" s="101">
        <f t="shared" si="9"/>
        <v>-103115.25</v>
      </c>
      <c r="M38" s="101">
        <f t="shared" si="10"/>
        <v>-103115.25</v>
      </c>
      <c r="N38" s="101">
        <f t="shared" si="11"/>
        <v>-73357.600000000006</v>
      </c>
      <c r="O38" s="72">
        <f t="shared" si="12"/>
        <v>0.030718473662870564</v>
      </c>
      <c r="P38" s="72">
        <f t="shared" si="13"/>
        <v>0.025443453677822532</v>
      </c>
      <c r="Q38" s="72">
        <f t="shared" si="14"/>
        <v>0.109610894471251</v>
      </c>
      <c r="R38" s="74">
        <f t="shared" si="15"/>
        <v>0.109610894471251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8"/>
      <c r="B39" s="160"/>
      <c r="C39" s="119" t="s">
        <v>69</v>
      </c>
      <c r="D39" s="137" t="s">
        <v>70</v>
      </c>
      <c r="E39" s="101">
        <v>3067.0299999999997</v>
      </c>
      <c r="F39" s="101">
        <v>3014.8000000000002</v>
      </c>
      <c r="G39" s="101">
        <v>2165</v>
      </c>
      <c r="H39" s="101">
        <v>425</v>
      </c>
      <c r="I39" s="101">
        <v>2086.8600000000001</v>
      </c>
      <c r="J39" s="101">
        <v>369.80000000000001</v>
      </c>
      <c r="K39" s="101">
        <f t="shared" si="8"/>
        <v>-980.16999999999962</v>
      </c>
      <c r="L39" s="102">
        <f t="shared" si="9"/>
        <v>-78.139999999999873</v>
      </c>
      <c r="M39" s="101">
        <f t="shared" si="10"/>
        <v>-927.94000000000005</v>
      </c>
      <c r="N39" s="102">
        <f t="shared" si="11"/>
        <v>-55.199999999999989</v>
      </c>
      <c r="O39" s="72">
        <f t="shared" si="12"/>
        <v>0.68041721143907963</v>
      </c>
      <c r="P39" s="71">
        <f t="shared" si="13"/>
        <v>0.87011764705882355</v>
      </c>
      <c r="Q39" s="72">
        <f t="shared" si="14"/>
        <v>0.96390762124711327</v>
      </c>
      <c r="R39" s="74">
        <f t="shared" si="15"/>
        <v>0.69220512140108792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="1" customFormat="1" ht="17.25">
      <c r="A40" s="98"/>
      <c r="B40" s="160"/>
      <c r="C40" s="75" t="s">
        <v>90</v>
      </c>
      <c r="D40" s="161" t="s">
        <v>91</v>
      </c>
      <c r="E40" s="101">
        <v>3622.3299999999999</v>
      </c>
      <c r="F40" s="101">
        <v>3436.3000000000002</v>
      </c>
      <c r="G40" s="102">
        <v>2473</v>
      </c>
      <c r="H40" s="101">
        <v>0</v>
      </c>
      <c r="I40" s="116">
        <v>2940.21</v>
      </c>
      <c r="J40" s="101">
        <v>392.35000000000002</v>
      </c>
      <c r="K40" s="101">
        <f t="shared" si="8"/>
        <v>-682.11999999999989</v>
      </c>
      <c r="L40" s="101">
        <f t="shared" si="9"/>
        <v>467.21000000000004</v>
      </c>
      <c r="M40" s="102">
        <f t="shared" si="10"/>
        <v>-496.09000000000015</v>
      </c>
      <c r="N40" s="101">
        <f t="shared" si="11"/>
        <v>392.35000000000002</v>
      </c>
      <c r="O40" s="71">
        <f t="shared" si="12"/>
        <v>0.81169026565773961</v>
      </c>
      <c r="P40" s="72" t="str">
        <f t="shared" si="13"/>
        <v/>
      </c>
      <c r="Q40" s="73">
        <f t="shared" si="14"/>
        <v>1.1889243833400729</v>
      </c>
      <c r="R40" s="74">
        <f t="shared" si="15"/>
        <v>0.85563251171317989</v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8"/>
      <c r="B41" s="160"/>
      <c r="C41" s="66" t="s">
        <v>92</v>
      </c>
      <c r="D41" s="100" t="s">
        <v>93</v>
      </c>
      <c r="E41" s="101">
        <v>1372.1900000000001</v>
      </c>
      <c r="F41" s="101">
        <v>0</v>
      </c>
      <c r="G41" s="101">
        <v>0</v>
      </c>
      <c r="H41" s="102">
        <v>0</v>
      </c>
      <c r="I41" s="101">
        <v>854</v>
      </c>
      <c r="J41" s="101">
        <v>22.670000000000002</v>
      </c>
      <c r="K41" s="101">
        <f t="shared" si="8"/>
        <v>-518.19000000000005</v>
      </c>
      <c r="L41" s="102">
        <f t="shared" si="9"/>
        <v>854</v>
      </c>
      <c r="M41" s="101">
        <f t="shared" si="10"/>
        <v>854</v>
      </c>
      <c r="N41" s="102">
        <f t="shared" si="11"/>
        <v>22.670000000000002</v>
      </c>
      <c r="O41" s="72">
        <f t="shared" si="12"/>
        <v>0.62236279232467806</v>
      </c>
      <c r="P41" s="71" t="str">
        <f t="shared" si="13"/>
        <v/>
      </c>
      <c r="Q41" s="72" t="str">
        <f t="shared" si="14"/>
        <v/>
      </c>
      <c r="R41" s="74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s="1" customFormat="1" ht="34.5">
      <c r="A42" s="98"/>
      <c r="B42" s="160"/>
      <c r="C42" s="3" t="s">
        <v>94</v>
      </c>
      <c r="D42" s="162" t="s">
        <v>95</v>
      </c>
      <c r="E42" s="101">
        <v>188852.04999999999</v>
      </c>
      <c r="F42" s="101">
        <v>202788.70000000001</v>
      </c>
      <c r="G42" s="102">
        <v>164230</v>
      </c>
      <c r="H42" s="101">
        <v>19100</v>
      </c>
      <c r="I42" s="116">
        <v>145482.81</v>
      </c>
      <c r="J42" s="101">
        <v>18637.66</v>
      </c>
      <c r="K42" s="102">
        <f t="shared" si="8"/>
        <v>-43369.239999999991</v>
      </c>
      <c r="L42" s="101">
        <f t="shared" si="9"/>
        <v>-18747.190000000002</v>
      </c>
      <c r="M42" s="102">
        <f t="shared" si="10"/>
        <v>-57305.890000000014</v>
      </c>
      <c r="N42" s="101">
        <f t="shared" si="11"/>
        <v>-462.34000000000015</v>
      </c>
      <c r="O42" s="71">
        <f t="shared" si="12"/>
        <v>0.77035335332605603</v>
      </c>
      <c r="P42" s="72">
        <f t="shared" si="13"/>
        <v>0.97579371727748687</v>
      </c>
      <c r="Q42" s="73">
        <f t="shared" si="14"/>
        <v>0.88584795713328868</v>
      </c>
      <c r="R42" s="74">
        <f t="shared" si="15"/>
        <v>0.71741083206312772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8"/>
      <c r="B43" s="160"/>
      <c r="C43" s="135" t="s">
        <v>96</v>
      </c>
      <c r="D43" s="136" t="s">
        <v>97</v>
      </c>
      <c r="E43" s="101">
        <v>5017.3199999999997</v>
      </c>
      <c r="F43" s="101">
        <v>0</v>
      </c>
      <c r="G43" s="101">
        <v>0</v>
      </c>
      <c r="H43" s="102">
        <v>0</v>
      </c>
      <c r="I43" s="101">
        <v>18706.459999999999</v>
      </c>
      <c r="J43" s="101">
        <v>6443</v>
      </c>
      <c r="K43" s="101">
        <f t="shared" si="8"/>
        <v>13689.139999999999</v>
      </c>
      <c r="L43" s="102">
        <f t="shared" si="9"/>
        <v>18706.459999999999</v>
      </c>
      <c r="M43" s="101">
        <f t="shared" si="10"/>
        <v>18706.459999999999</v>
      </c>
      <c r="N43" s="102">
        <f t="shared" si="11"/>
        <v>6443</v>
      </c>
      <c r="O43" s="72">
        <f t="shared" si="12"/>
        <v>3.7283769024100515</v>
      </c>
      <c r="P43" s="71" t="str">
        <f t="shared" si="13"/>
        <v/>
      </c>
      <c r="Q43" s="72" t="str">
        <f t="shared" si="14"/>
        <v/>
      </c>
      <c r="R43" s="74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8"/>
      <c r="B44" s="160"/>
      <c r="C44" s="3" t="s">
        <v>98</v>
      </c>
      <c r="D44" s="162" t="s">
        <v>99</v>
      </c>
      <c r="E44" s="101">
        <v>120424.78000000001</v>
      </c>
      <c r="F44" s="101">
        <v>96901.899999999994</v>
      </c>
      <c r="G44" s="102">
        <v>75550</v>
      </c>
      <c r="H44" s="101">
        <v>10650</v>
      </c>
      <c r="I44" s="116">
        <v>69159.930000000008</v>
      </c>
      <c r="J44" s="101">
        <v>3976.5999999999999</v>
      </c>
      <c r="K44" s="102">
        <f t="shared" si="8"/>
        <v>-51264.850000000006</v>
      </c>
      <c r="L44" s="101">
        <f t="shared" si="9"/>
        <v>-6390.0699999999924</v>
      </c>
      <c r="M44" s="102">
        <f t="shared" si="10"/>
        <v>-27741.969999999987</v>
      </c>
      <c r="N44" s="101">
        <f t="shared" si="11"/>
        <v>-6673.3999999999996</v>
      </c>
      <c r="O44" s="71">
        <f t="shared" si="12"/>
        <v>0.57429982433847915</v>
      </c>
      <c r="P44" s="72">
        <f t="shared" si="13"/>
        <v>0.37338967136150236</v>
      </c>
      <c r="Q44" s="73">
        <f t="shared" si="14"/>
        <v>0.91541932495036404</v>
      </c>
      <c r="R44" s="74">
        <f t="shared" si="15"/>
        <v>0.71371077347296608</v>
      </c>
      <c r="S44" s="1"/>
      <c r="T44" s="1"/>
      <c r="U44" s="1"/>
      <c r="V44" s="1"/>
      <c r="W44" s="1"/>
      <c r="X44" s="1"/>
      <c r="Y44" s="1"/>
      <c r="Z44" s="1"/>
    </row>
    <row r="45" s="1" customFormat="1" ht="44.25" customHeight="1">
      <c r="A45" s="98"/>
      <c r="B45" s="160"/>
      <c r="C45" s="135" t="s">
        <v>100</v>
      </c>
      <c r="D45" s="136" t="s">
        <v>101</v>
      </c>
      <c r="E45" s="101">
        <v>9009.7999999999993</v>
      </c>
      <c r="F45" s="101">
        <v>0</v>
      </c>
      <c r="G45" s="101">
        <v>0</v>
      </c>
      <c r="H45" s="102">
        <v>0</v>
      </c>
      <c r="I45" s="101">
        <v>6495.0900000000001</v>
      </c>
      <c r="J45" s="101">
        <v>1955.9200000000001</v>
      </c>
      <c r="K45" s="101">
        <f t="shared" si="8"/>
        <v>-2514.7099999999991</v>
      </c>
      <c r="L45" s="102">
        <f t="shared" si="9"/>
        <v>6495.0900000000001</v>
      </c>
      <c r="M45" s="101">
        <f t="shared" si="10"/>
        <v>6495.0900000000001</v>
      </c>
      <c r="N45" s="102">
        <f t="shared" si="11"/>
        <v>1955.9200000000001</v>
      </c>
      <c r="O45" s="72">
        <f t="shared" si="12"/>
        <v>0.72089169570911682</v>
      </c>
      <c r="P45" s="71" t="str">
        <f t="shared" si="13"/>
        <v/>
      </c>
      <c r="Q45" s="72" t="str">
        <f t="shared" si="14"/>
        <v/>
      </c>
      <c r="R45" s="74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8"/>
      <c r="B46" s="160"/>
      <c r="C46" s="75" t="s">
        <v>54</v>
      </c>
      <c r="D46" s="161" t="s">
        <v>55</v>
      </c>
      <c r="E46" s="101">
        <v>12421.200000000001</v>
      </c>
      <c r="F46" s="126">
        <v>12978</v>
      </c>
      <c r="G46" s="102">
        <v>9906</v>
      </c>
      <c r="H46" s="101">
        <v>0</v>
      </c>
      <c r="I46" s="116">
        <v>7961.5299999999997</v>
      </c>
      <c r="J46" s="101">
        <v>918.63999999999999</v>
      </c>
      <c r="K46" s="101">
        <f t="shared" si="8"/>
        <v>-4459.670000000001</v>
      </c>
      <c r="L46" s="101">
        <f t="shared" si="9"/>
        <v>-1944.4700000000003</v>
      </c>
      <c r="M46" s="102">
        <f t="shared" si="10"/>
        <v>-5016.4700000000003</v>
      </c>
      <c r="N46" s="101">
        <f t="shared" si="11"/>
        <v>918.63999999999999</v>
      </c>
      <c r="O46" s="71">
        <f t="shared" si="12"/>
        <v>0.6409630309470904</v>
      </c>
      <c r="P46" s="72" t="str">
        <f t="shared" si="13"/>
        <v/>
      </c>
      <c r="Q46" s="73">
        <f t="shared" si="14"/>
        <v>0.80370785382596399</v>
      </c>
      <c r="R46" s="74">
        <f t="shared" si="15"/>
        <v>0.61346355370627215</v>
      </c>
      <c r="S46" s="1"/>
      <c r="T46" s="1"/>
      <c r="U46" s="1"/>
      <c r="V46" s="1"/>
      <c r="W46" s="1"/>
      <c r="X46" s="1"/>
      <c r="Y46" s="1"/>
      <c r="Z46" s="1"/>
    </row>
    <row r="47" s="1" customFormat="1" ht="34.5">
      <c r="A47" s="98"/>
      <c r="B47" s="160"/>
      <c r="C47" s="66" t="s">
        <v>102</v>
      </c>
      <c r="D47" s="100" t="s">
        <v>103</v>
      </c>
      <c r="E47" s="101">
        <v>53995.479999999996</v>
      </c>
      <c r="F47" s="102">
        <v>65450.300000000003</v>
      </c>
      <c r="G47" s="101">
        <v>54500</v>
      </c>
      <c r="H47" s="102">
        <v>7700</v>
      </c>
      <c r="I47" s="101">
        <v>55017.599999999999</v>
      </c>
      <c r="J47" s="101">
        <v>4717.9700000000003</v>
      </c>
      <c r="K47" s="101">
        <f t="shared" si="8"/>
        <v>1022.1200000000026</v>
      </c>
      <c r="L47" s="102">
        <f t="shared" si="9"/>
        <v>517.59999999999854</v>
      </c>
      <c r="M47" s="101">
        <f t="shared" si="10"/>
        <v>-10432.700000000004</v>
      </c>
      <c r="N47" s="102">
        <f t="shared" si="11"/>
        <v>-2982.0299999999997</v>
      </c>
      <c r="O47" s="72">
        <f t="shared" si="12"/>
        <v>1.01892973263688</v>
      </c>
      <c r="P47" s="71">
        <f t="shared" si="13"/>
        <v>0.61272337662337661</v>
      </c>
      <c r="Q47" s="72">
        <f t="shared" si="14"/>
        <v>1.0094972477064219</v>
      </c>
      <c r="R47" s="74">
        <f t="shared" si="15"/>
        <v>0.84060118899378611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="105" customFormat="1" ht="17.25">
      <c r="A48" s="98"/>
      <c r="B48" s="163"/>
      <c r="C48" s="107"/>
      <c r="D48" s="129" t="s">
        <v>56</v>
      </c>
      <c r="E48" s="164">
        <f>SUM(E35:E47)</f>
        <v>1173515.0399999998</v>
      </c>
      <c r="F48" s="164">
        <f>SUM(F35:F47)</f>
        <v>947303.40000000026</v>
      </c>
      <c r="G48" s="165">
        <f>SUM(G35:G47)</f>
        <v>839771.19999999995</v>
      </c>
      <c r="H48" s="164">
        <f>SUM(H35:H47)</f>
        <v>155112.79999999999</v>
      </c>
      <c r="I48" s="164">
        <f>SUM(I35:I47)</f>
        <v>848458.46999999986</v>
      </c>
      <c r="J48" s="164">
        <f>SUM(J35:J47)</f>
        <v>77791.910000000003</v>
      </c>
      <c r="K48" s="164">
        <f>SUM(K35:K47)</f>
        <v>-325056.56999999995</v>
      </c>
      <c r="L48" s="164">
        <f t="shared" si="9"/>
        <v>8687.2699999999022</v>
      </c>
      <c r="M48" s="165">
        <f>SUM(M35:M47)</f>
        <v>-98844.930000000022</v>
      </c>
      <c r="N48" s="164">
        <f>SUM(N35:N47)</f>
        <v>-77320.889999999985</v>
      </c>
      <c r="O48" s="130">
        <f t="shared" si="12"/>
        <v>0.72300604685901593</v>
      </c>
      <c r="P48" s="111">
        <f t="shared" si="13"/>
        <v>0.5015183144137686</v>
      </c>
      <c r="Q48" s="131">
        <f t="shared" si="14"/>
        <v>1.0103448058233002</v>
      </c>
      <c r="R48" s="112">
        <f t="shared" si="15"/>
        <v>0.89565652355939995</v>
      </c>
      <c r="S48" s="105"/>
      <c r="T48" s="105"/>
      <c r="U48" s="105"/>
      <c r="V48" s="105"/>
      <c r="W48" s="105"/>
      <c r="X48" s="105"/>
      <c r="Y48" s="105"/>
      <c r="Z48" s="105"/>
      <c r="AA48" s="105"/>
    </row>
    <row r="49" ht="17.25">
      <c r="A49" s="166" t="s">
        <v>104</v>
      </c>
      <c r="B49" s="167" t="s">
        <v>105</v>
      </c>
      <c r="C49" s="168" t="s">
        <v>106</v>
      </c>
      <c r="D49" s="169" t="s">
        <v>107</v>
      </c>
      <c r="E49" s="170">
        <v>458472.87</v>
      </c>
      <c r="F49" s="171">
        <v>653882.09999999998</v>
      </c>
      <c r="G49" s="170">
        <v>529025.90000000002</v>
      </c>
      <c r="H49" s="170">
        <v>64805</v>
      </c>
      <c r="I49" s="170">
        <v>448664.65000000002</v>
      </c>
      <c r="J49" s="170">
        <v>204.13</v>
      </c>
      <c r="K49" s="170">
        <f t="shared" ref="K49:K83" si="16">I49-E49</f>
        <v>-9808.2199999999721</v>
      </c>
      <c r="L49" s="170">
        <f t="shared" si="9"/>
        <v>-80361.25</v>
      </c>
      <c r="M49" s="170">
        <f t="shared" ref="M49:M83" si="17">I49-F49</f>
        <v>-205217.44999999995</v>
      </c>
      <c r="N49" s="170">
        <f t="shared" ref="N49:N83" si="18">J49-H49</f>
        <v>-64600.870000000003</v>
      </c>
      <c r="O49" s="172">
        <f t="shared" si="12"/>
        <v>0.97860676030841265</v>
      </c>
      <c r="P49" s="172">
        <f t="shared" si="13"/>
        <v>0.0031499112722783735</v>
      </c>
      <c r="Q49" s="172">
        <f t="shared" si="14"/>
        <v>0.84809581156612557</v>
      </c>
      <c r="R49" s="172">
        <f t="shared" si="15"/>
        <v>0.68615527172253232</v>
      </c>
      <c r="S49" s="1"/>
      <c r="T49" s="1"/>
      <c r="U49" s="1"/>
      <c r="V49" s="1"/>
      <c r="W49" s="1"/>
      <c r="X49" s="1"/>
      <c r="Y49" s="1"/>
      <c r="Z49" s="1"/>
      <c r="AA49" s="1"/>
    </row>
    <row r="50" ht="17.25">
      <c r="A50" s="98"/>
      <c r="B50" s="167"/>
      <c r="C50" s="66" t="s">
        <v>108</v>
      </c>
      <c r="D50" s="161" t="s">
        <v>109</v>
      </c>
      <c r="E50" s="101">
        <v>323935.07000000001</v>
      </c>
      <c r="F50" s="126">
        <v>423200.79999999999</v>
      </c>
      <c r="G50" s="101">
        <v>353670.59999999998</v>
      </c>
      <c r="H50" s="101">
        <v>37412.599999999999</v>
      </c>
      <c r="I50" s="101">
        <v>352544.87</v>
      </c>
      <c r="J50" s="101">
        <v>0</v>
      </c>
      <c r="K50" s="101">
        <f t="shared" si="16"/>
        <v>28609.799999999988</v>
      </c>
      <c r="L50" s="101">
        <f t="shared" si="9"/>
        <v>-1125.7299999999814</v>
      </c>
      <c r="M50" s="101">
        <f t="shared" si="17"/>
        <v>-70655.929999999993</v>
      </c>
      <c r="N50" s="101">
        <f t="shared" si="18"/>
        <v>-37412.599999999999</v>
      </c>
      <c r="O50" s="72">
        <f t="shared" si="12"/>
        <v>1.0883195511989485</v>
      </c>
      <c r="P50" s="72">
        <f t="shared" si="13"/>
        <v>0</v>
      </c>
      <c r="Q50" s="72">
        <f t="shared" si="14"/>
        <v>0.99681700995219846</v>
      </c>
      <c r="R50" s="72">
        <f t="shared" si="15"/>
        <v>0.83304395927417907</v>
      </c>
      <c r="S50" s="1"/>
      <c r="T50" s="1"/>
      <c r="U50" s="1"/>
      <c r="V50" s="1"/>
      <c r="W50" s="1"/>
      <c r="X50" s="1"/>
      <c r="Y50" s="1"/>
      <c r="Z50" s="1"/>
    </row>
    <row r="51" ht="34.5">
      <c r="A51" s="98"/>
      <c r="B51" s="167"/>
      <c r="C51" s="66" t="s">
        <v>110</v>
      </c>
      <c r="D51" s="161" t="s">
        <v>111</v>
      </c>
      <c r="E51" s="101">
        <v>3318724.71</v>
      </c>
      <c r="F51" s="126">
        <v>4515290.5999999996</v>
      </c>
      <c r="G51" s="101">
        <v>3720418.7999999998</v>
      </c>
      <c r="H51" s="101">
        <v>423139.29999999999</v>
      </c>
      <c r="I51" s="101">
        <v>3338545.0700000003</v>
      </c>
      <c r="J51" s="101">
        <v>247230.97</v>
      </c>
      <c r="K51" s="101">
        <f t="shared" si="16"/>
        <v>19820.360000000335</v>
      </c>
      <c r="L51" s="101">
        <f t="shared" si="9"/>
        <v>-381873.72999999952</v>
      </c>
      <c r="M51" s="101">
        <f t="shared" si="17"/>
        <v>-1176745.5299999993</v>
      </c>
      <c r="N51" s="103">
        <f t="shared" si="18"/>
        <v>-175908.32999999999</v>
      </c>
      <c r="O51" s="72">
        <f t="shared" si="12"/>
        <v>1.0059722820456538</v>
      </c>
      <c r="P51" s="72">
        <f t="shared" si="13"/>
        <v>0.58427796709027024</v>
      </c>
      <c r="Q51" s="72">
        <f t="shared" si="14"/>
        <v>0.89735732708371452</v>
      </c>
      <c r="R51" s="72">
        <f t="shared" si="15"/>
        <v>0.73938653472270432</v>
      </c>
      <c r="S51" s="1"/>
      <c r="T51" s="1"/>
      <c r="U51" s="1"/>
      <c r="V51" s="1"/>
      <c r="W51" s="1"/>
      <c r="X51" s="1"/>
      <c r="Y51" s="1"/>
      <c r="Z51" s="1"/>
    </row>
    <row r="52" ht="17.25">
      <c r="A52" s="98"/>
      <c r="B52" s="167"/>
      <c r="C52" s="66"/>
      <c r="D52" s="173" t="s">
        <v>112</v>
      </c>
      <c r="E52" s="174">
        <f>E49+E50+E51</f>
        <v>4101132.6499999999</v>
      </c>
      <c r="F52" s="174">
        <f>F49+F50+F51</f>
        <v>5592373.5</v>
      </c>
      <c r="G52" s="174">
        <f>G51+G50+G49</f>
        <v>4603115.2999999998</v>
      </c>
      <c r="H52" s="174">
        <f>H51+H50+H49</f>
        <v>525356.89999999991</v>
      </c>
      <c r="I52" s="174">
        <f>I49+I50+I51</f>
        <v>4139754.5900000003</v>
      </c>
      <c r="J52" s="174">
        <f>J49+J50+J51</f>
        <v>247435.10000000001</v>
      </c>
      <c r="K52" s="175">
        <f t="shared" si="16"/>
        <v>38621.94000000041</v>
      </c>
      <c r="L52" s="175">
        <f t="shared" si="9"/>
        <v>-463360.7099999995</v>
      </c>
      <c r="M52" s="175">
        <f t="shared" si="17"/>
        <v>-1452618.9099999997</v>
      </c>
      <c r="N52" s="176">
        <f t="shared" si="18"/>
        <v>-277921.79999999993</v>
      </c>
      <c r="O52" s="177">
        <f t="shared" si="12"/>
        <v>1.009417383756168</v>
      </c>
      <c r="P52" s="177">
        <f t="shared" si="13"/>
        <v>0.47098477244707371</v>
      </c>
      <c r="Q52" s="177">
        <f t="shared" si="14"/>
        <v>0.89933758339705294</v>
      </c>
      <c r="R52" s="177">
        <f t="shared" si="15"/>
        <v>0.74025001906614429</v>
      </c>
      <c r="S52" s="1"/>
      <c r="T52" s="1"/>
      <c r="U52" s="1"/>
      <c r="V52" s="1"/>
      <c r="W52" s="1"/>
      <c r="X52" s="1"/>
      <c r="Y52" s="1"/>
      <c r="Z52" s="1"/>
    </row>
    <row r="53" ht="34.5">
      <c r="A53" s="98"/>
      <c r="B53" s="167"/>
      <c r="C53" s="66" t="s">
        <v>113</v>
      </c>
      <c r="D53" s="169" t="s">
        <v>114</v>
      </c>
      <c r="E53" s="170">
        <v>673.98000000000002</v>
      </c>
      <c r="F53" s="171">
        <v>4371.8000000000002</v>
      </c>
      <c r="G53" s="170">
        <v>3442.5</v>
      </c>
      <c r="H53" s="102">
        <v>467.5</v>
      </c>
      <c r="I53" s="170">
        <v>2183.3000000000002</v>
      </c>
      <c r="J53" s="170">
        <v>234.27000000000001</v>
      </c>
      <c r="K53" s="101">
        <f t="shared" si="16"/>
        <v>1509.3200000000002</v>
      </c>
      <c r="L53" s="101">
        <f t="shared" si="9"/>
        <v>-1259.1999999999998</v>
      </c>
      <c r="M53" s="101">
        <f t="shared" si="17"/>
        <v>-2188.5</v>
      </c>
      <c r="N53" s="103">
        <f t="shared" si="18"/>
        <v>-233.22999999999999</v>
      </c>
      <c r="O53" s="72">
        <f t="shared" si="12"/>
        <v>3.2394136324520018</v>
      </c>
      <c r="P53" s="72">
        <f t="shared" si="13"/>
        <v>0.50111229946524072</v>
      </c>
      <c r="Q53" s="72">
        <f t="shared" si="14"/>
        <v>0.63421931735657233</v>
      </c>
      <c r="R53" s="72">
        <f t="shared" si="15"/>
        <v>0.49940527928999501</v>
      </c>
      <c r="S53" s="1"/>
      <c r="T53" s="1"/>
      <c r="U53" s="1"/>
      <c r="V53" s="1"/>
      <c r="W53" s="1"/>
      <c r="X53" s="1"/>
      <c r="Y53" s="1"/>
      <c r="Z53" s="1"/>
    </row>
    <row r="54" s="178" customFormat="1" ht="17.25">
      <c r="A54" s="98"/>
      <c r="B54" s="179"/>
      <c r="C54" s="66" t="s">
        <v>115</v>
      </c>
      <c r="D54" s="180" t="s">
        <v>116</v>
      </c>
      <c r="E54" s="101">
        <v>0</v>
      </c>
      <c r="F54" s="101">
        <v>0</v>
      </c>
      <c r="G54" s="101">
        <v>0</v>
      </c>
      <c r="H54" s="101">
        <v>0</v>
      </c>
      <c r="I54" s="101">
        <v>4845.8299999999999</v>
      </c>
      <c r="J54" s="101">
        <v>9.9199999999999999</v>
      </c>
      <c r="K54" s="101">
        <f t="shared" si="16"/>
        <v>4845.8299999999999</v>
      </c>
      <c r="L54" s="101">
        <f t="shared" si="9"/>
        <v>4845.8299999999999</v>
      </c>
      <c r="M54" s="101">
        <f t="shared" si="17"/>
        <v>4845.8299999999999</v>
      </c>
      <c r="N54" s="103">
        <f t="shared" si="18"/>
        <v>9.9199999999999999</v>
      </c>
      <c r="O54" s="72" t="str">
        <f t="shared" si="12"/>
        <v/>
      </c>
      <c r="P54" s="72" t="str">
        <f t="shared" si="13"/>
        <v/>
      </c>
      <c r="Q54" s="72" t="str">
        <f t="shared" si="14"/>
        <v/>
      </c>
      <c r="R54" s="72" t="str">
        <f t="shared" si="15"/>
        <v/>
      </c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</row>
    <row r="55" ht="17.25">
      <c r="A55" s="98"/>
      <c r="B55" s="167"/>
      <c r="C55" s="122" t="s">
        <v>117</v>
      </c>
      <c r="D55" s="181" t="s">
        <v>55</v>
      </c>
      <c r="E55" s="101">
        <v>62615.550000000003</v>
      </c>
      <c r="F55" s="126">
        <v>41597</v>
      </c>
      <c r="G55" s="126">
        <v>34550</v>
      </c>
      <c r="H55" s="101">
        <v>4500</v>
      </c>
      <c r="I55" s="102">
        <v>84035.209999999992</v>
      </c>
      <c r="J55" s="101">
        <v>5789.9400000000005</v>
      </c>
      <c r="K55" s="101">
        <f t="shared" si="16"/>
        <v>21419.659999999989</v>
      </c>
      <c r="L55" s="101">
        <f t="shared" si="9"/>
        <v>49485.209999999992</v>
      </c>
      <c r="M55" s="101">
        <f t="shared" si="17"/>
        <v>42438.209999999992</v>
      </c>
      <c r="N55" s="103">
        <f t="shared" si="18"/>
        <v>1289.9400000000005</v>
      </c>
      <c r="O55" s="72">
        <f t="shared" si="12"/>
        <v>1.3420821185791707</v>
      </c>
      <c r="P55" s="72">
        <f t="shared" si="13"/>
        <v>1.2866533333333334</v>
      </c>
      <c r="Q55" s="72">
        <f t="shared" si="14"/>
        <v>2.432278147612156</v>
      </c>
      <c r="R55" s="72">
        <f t="shared" si="15"/>
        <v>2.0202228526095629</v>
      </c>
      <c r="S55" s="1"/>
      <c r="T55" s="1"/>
      <c r="U55" s="1"/>
      <c r="V55" s="1"/>
      <c r="W55" s="1"/>
      <c r="X55" s="1"/>
      <c r="Y55" s="1"/>
      <c r="Z55" s="1"/>
    </row>
    <row r="56" s="105" customFormat="1" ht="17.25">
      <c r="A56" s="98"/>
      <c r="B56" s="182"/>
      <c r="C56" s="107"/>
      <c r="D56" s="108" t="s">
        <v>56</v>
      </c>
      <c r="E56" s="109">
        <f>E52+E53+E54+E55</f>
        <v>4164422.1799999997</v>
      </c>
      <c r="F56" s="109">
        <f>F52+F53+F54+F55</f>
        <v>5638342.2999999998</v>
      </c>
      <c r="G56" s="109">
        <f>G52+G53+G54+G55</f>
        <v>4641107.7999999998</v>
      </c>
      <c r="H56" s="109">
        <f>H52+H53+H54+H55</f>
        <v>530324.39999999991</v>
      </c>
      <c r="I56" s="109">
        <f>I52+I53+I54+I55</f>
        <v>4230818.9300000006</v>
      </c>
      <c r="J56" s="109">
        <f>J52+J53+J54+J55</f>
        <v>253469.23000000001</v>
      </c>
      <c r="K56" s="109">
        <f t="shared" si="16"/>
        <v>66396.750000000931</v>
      </c>
      <c r="L56" s="110">
        <f t="shared" si="9"/>
        <v>-410288.86999999918</v>
      </c>
      <c r="M56" s="109">
        <f t="shared" si="17"/>
        <v>-1407523.3699999992</v>
      </c>
      <c r="N56" s="110">
        <f t="shared" si="18"/>
        <v>-276855.16999999993</v>
      </c>
      <c r="O56" s="111">
        <f t="shared" si="12"/>
        <v>1.015943808559775</v>
      </c>
      <c r="P56" s="130">
        <f t="shared" si="13"/>
        <v>0.4779512879286717</v>
      </c>
      <c r="Q56" s="111">
        <f t="shared" si="14"/>
        <v>0.9115967808375407</v>
      </c>
      <c r="R56" s="111">
        <f t="shared" si="15"/>
        <v>0.75036574668409206</v>
      </c>
      <c r="S56" s="105"/>
      <c r="T56" s="105"/>
      <c r="U56" s="105"/>
      <c r="V56" s="105"/>
      <c r="W56" s="105"/>
      <c r="X56" s="105"/>
      <c r="Y56" s="105"/>
      <c r="Z56" s="105"/>
      <c r="AA56" s="105"/>
    </row>
    <row r="57" ht="17.25">
      <c r="A57" s="113">
        <v>991</v>
      </c>
      <c r="B57" s="94" t="s">
        <v>118</v>
      </c>
      <c r="C57" s="158" t="s">
        <v>69</v>
      </c>
      <c r="D57" s="115" t="s">
        <v>119</v>
      </c>
      <c r="E57" s="58">
        <v>52941.959999999999</v>
      </c>
      <c r="F57" s="159">
        <v>66470.800000000003</v>
      </c>
      <c r="G57" s="59">
        <v>54600</v>
      </c>
      <c r="H57" s="58">
        <v>5900</v>
      </c>
      <c r="I57" s="97">
        <v>55555.509999999995</v>
      </c>
      <c r="J57" s="183">
        <v>4821.8000000000002</v>
      </c>
      <c r="K57" s="58">
        <f t="shared" si="16"/>
        <v>2613.5499999999956</v>
      </c>
      <c r="L57" s="58">
        <f t="shared" si="9"/>
        <v>955.50999999999476</v>
      </c>
      <c r="M57" s="59">
        <f t="shared" si="17"/>
        <v>-10915.290000000008</v>
      </c>
      <c r="N57" s="58">
        <f t="shared" si="18"/>
        <v>-1078.1999999999998</v>
      </c>
      <c r="O57" s="62">
        <f t="shared" si="12"/>
        <v>1.0493663249339464</v>
      </c>
      <c r="P57" s="61">
        <f t="shared" si="13"/>
        <v>0.81725423728813562</v>
      </c>
      <c r="Q57" s="117">
        <f t="shared" si="14"/>
        <v>1.0175001831501831</v>
      </c>
      <c r="R57" s="63">
        <f t="shared" si="15"/>
        <v>0.83578819571902241</v>
      </c>
      <c r="S57" s="1"/>
      <c r="T57" s="1"/>
      <c r="U57" s="1"/>
      <c r="V57" s="1"/>
      <c r="W57" s="1"/>
      <c r="X57" s="1"/>
      <c r="Y57" s="1"/>
      <c r="Z57" s="1"/>
    </row>
    <row r="58" ht="17.25">
      <c r="A58" s="118"/>
      <c r="B58" s="99"/>
      <c r="C58" s="66" t="s">
        <v>120</v>
      </c>
      <c r="D58" s="100" t="s">
        <v>121</v>
      </c>
      <c r="E58" s="101">
        <v>7908.29</v>
      </c>
      <c r="F58" s="101">
        <v>0</v>
      </c>
      <c r="G58" s="101">
        <v>0</v>
      </c>
      <c r="H58" s="102">
        <v>0</v>
      </c>
      <c r="I58" s="101">
        <v>3888.4099999999999</v>
      </c>
      <c r="J58" s="101">
        <v>0</v>
      </c>
      <c r="K58" s="102">
        <f t="shared" si="16"/>
        <v>-4019.8800000000001</v>
      </c>
      <c r="L58" s="101">
        <f t="shared" si="9"/>
        <v>3888.4099999999999</v>
      </c>
      <c r="M58" s="101">
        <f t="shared" si="17"/>
        <v>3888.4099999999999</v>
      </c>
      <c r="N58" s="102">
        <f t="shared" si="18"/>
        <v>0</v>
      </c>
      <c r="O58" s="72">
        <f t="shared" si="12"/>
        <v>0.49168783643493091</v>
      </c>
      <c r="P58" s="71" t="str">
        <f t="shared" si="13"/>
        <v/>
      </c>
      <c r="Q58" s="72" t="str">
        <f t="shared" si="14"/>
        <v/>
      </c>
      <c r="R58" s="74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5" customFormat="1" ht="17.25">
      <c r="A59" s="118"/>
      <c r="B59" s="106"/>
      <c r="C59" s="128"/>
      <c r="D59" s="129" t="s">
        <v>56</v>
      </c>
      <c r="E59" s="109">
        <f>SUM(E57:E58)</f>
        <v>60850.25</v>
      </c>
      <c r="F59" s="109">
        <f>SUM(F57:F58)</f>
        <v>66470.800000000003</v>
      </c>
      <c r="G59" s="110">
        <f>SUM(G57:G58)</f>
        <v>54600</v>
      </c>
      <c r="H59" s="109">
        <f>SUM(H57:H58)</f>
        <v>5900</v>
      </c>
      <c r="I59" s="109">
        <f>SUM(I57:I58)</f>
        <v>59443.919999999998</v>
      </c>
      <c r="J59" s="109">
        <f>SUM(J57:J58)</f>
        <v>4821.8000000000002</v>
      </c>
      <c r="K59" s="109">
        <f t="shared" si="16"/>
        <v>-1406.3300000000017</v>
      </c>
      <c r="L59" s="110">
        <f t="shared" si="9"/>
        <v>4843.9199999999983</v>
      </c>
      <c r="M59" s="109">
        <f t="shared" si="17"/>
        <v>-7026.8800000000047</v>
      </c>
      <c r="N59" s="109">
        <f t="shared" si="18"/>
        <v>-1078.1999999999998</v>
      </c>
      <c r="O59" s="130">
        <f t="shared" si="12"/>
        <v>0.97688867342369179</v>
      </c>
      <c r="P59" s="111">
        <f t="shared" si="13"/>
        <v>0.81725423728813562</v>
      </c>
      <c r="Q59" s="131">
        <f t="shared" si="14"/>
        <v>1.0887164835164835</v>
      </c>
      <c r="R59" s="112">
        <f t="shared" si="15"/>
        <v>0.89428621289348098</v>
      </c>
      <c r="S59" s="105"/>
      <c r="T59" s="105"/>
      <c r="U59" s="105"/>
      <c r="V59" s="105"/>
      <c r="W59" s="105"/>
      <c r="X59" s="105"/>
      <c r="Y59" s="105"/>
      <c r="Z59" s="105"/>
      <c r="AA59" s="105"/>
    </row>
    <row r="60" ht="17.25">
      <c r="A60" s="166" t="s">
        <v>122</v>
      </c>
      <c r="B60" s="94" t="s">
        <v>123</v>
      </c>
      <c r="C60" s="132" t="s">
        <v>124</v>
      </c>
      <c r="D60" s="133" t="s">
        <v>125</v>
      </c>
      <c r="E60" s="58">
        <v>26373.199999999997</v>
      </c>
      <c r="F60" s="159">
        <v>51086</v>
      </c>
      <c r="G60" s="58">
        <v>50575.5</v>
      </c>
      <c r="H60" s="59">
        <v>10820.5</v>
      </c>
      <c r="I60" s="58">
        <v>58607.240000000005</v>
      </c>
      <c r="J60" s="58">
        <v>9451.9200000000001</v>
      </c>
      <c r="K60" s="58">
        <f t="shared" si="16"/>
        <v>32234.040000000008</v>
      </c>
      <c r="L60" s="58">
        <f t="shared" si="9"/>
        <v>8031.7400000000052</v>
      </c>
      <c r="M60" s="59">
        <f t="shared" si="17"/>
        <v>7521.2400000000052</v>
      </c>
      <c r="N60" s="58">
        <f t="shared" si="18"/>
        <v>-1368.5799999999999</v>
      </c>
      <c r="O60" s="61">
        <f t="shared" si="12"/>
        <v>2.2222271093382679</v>
      </c>
      <c r="P60" s="62">
        <f t="shared" si="13"/>
        <v>0.87351970796173928</v>
      </c>
      <c r="Q60" s="61">
        <f t="shared" si="14"/>
        <v>1.1588069322102601</v>
      </c>
      <c r="R60" s="63">
        <f t="shared" si="15"/>
        <v>1.1472270289316056</v>
      </c>
      <c r="S60" s="1"/>
      <c r="T60" s="1"/>
      <c r="U60" s="1"/>
      <c r="V60" s="1"/>
      <c r="W60" s="1"/>
      <c r="X60" s="1"/>
      <c r="Y60" s="1"/>
      <c r="Z60" s="1"/>
    </row>
    <row r="61" ht="17.25">
      <c r="A61" s="98"/>
      <c r="B61" s="99"/>
      <c r="C61" s="75" t="s">
        <v>126</v>
      </c>
      <c r="D61" s="161" t="s">
        <v>127</v>
      </c>
      <c r="E61" s="101">
        <v>108709.17</v>
      </c>
      <c r="F61" s="126">
        <v>50550.300000000003</v>
      </c>
      <c r="G61" s="102">
        <v>29700</v>
      </c>
      <c r="H61" s="101">
        <v>10000</v>
      </c>
      <c r="I61" s="101">
        <v>93125.789999999994</v>
      </c>
      <c r="J61" s="101">
        <v>9197.0100000000002</v>
      </c>
      <c r="K61" s="101">
        <f t="shared" si="16"/>
        <v>-15583.380000000005</v>
      </c>
      <c r="L61" s="101">
        <f t="shared" si="9"/>
        <v>63425.789999999994</v>
      </c>
      <c r="M61" s="101">
        <f t="shared" si="17"/>
        <v>42575.489999999991</v>
      </c>
      <c r="N61" s="102">
        <f t="shared" si="18"/>
        <v>-802.98999999999978</v>
      </c>
      <c r="O61" s="72">
        <f t="shared" si="12"/>
        <v>0.85665073148842907</v>
      </c>
      <c r="P61" s="72">
        <f t="shared" si="13"/>
        <v>0.91970099999999999</v>
      </c>
      <c r="Q61" s="73">
        <f t="shared" si="14"/>
        <v>3.1355484848484845</v>
      </c>
      <c r="R61" s="74">
        <f t="shared" si="15"/>
        <v>1.8422401053999677</v>
      </c>
      <c r="S61" s="1"/>
      <c r="T61" s="1"/>
      <c r="U61" s="1"/>
      <c r="V61" s="1"/>
      <c r="W61" s="1"/>
      <c r="X61" s="1"/>
      <c r="Y61" s="1"/>
      <c r="Z61" s="1"/>
    </row>
    <row r="62" s="105" customFormat="1" ht="17.25">
      <c r="A62" s="98"/>
      <c r="B62" s="106"/>
      <c r="C62" s="107"/>
      <c r="D62" s="108" t="s">
        <v>56</v>
      </c>
      <c r="E62" s="109">
        <f>SUM(E60:E61)</f>
        <v>135082.37</v>
      </c>
      <c r="F62" s="109">
        <f>SUM(F60:F61)</f>
        <v>101636.3</v>
      </c>
      <c r="G62" s="109">
        <f>SUM(G60:G61)</f>
        <v>80275.5</v>
      </c>
      <c r="H62" s="109">
        <f>SUM(H60:H61)</f>
        <v>20820.5</v>
      </c>
      <c r="I62" s="109">
        <f>SUM(I60:I61)</f>
        <v>151733.03</v>
      </c>
      <c r="J62" s="110">
        <f>SUM(J60:J61)</f>
        <v>18648.93</v>
      </c>
      <c r="K62" s="109">
        <f t="shared" si="16"/>
        <v>16650.660000000003</v>
      </c>
      <c r="L62" s="110">
        <f t="shared" si="9"/>
        <v>71457.529999999999</v>
      </c>
      <c r="M62" s="109">
        <f t="shared" si="17"/>
        <v>50096.729999999996</v>
      </c>
      <c r="N62" s="109">
        <f t="shared" si="18"/>
        <v>-2171.5699999999997</v>
      </c>
      <c r="O62" s="130">
        <f t="shared" si="12"/>
        <v>1.1232630135227861</v>
      </c>
      <c r="P62" s="111">
        <f t="shared" si="13"/>
        <v>0.89570039144112779</v>
      </c>
      <c r="Q62" s="111">
        <f t="shared" si="14"/>
        <v>1.8901536583390948</v>
      </c>
      <c r="R62" s="112">
        <f t="shared" si="15"/>
        <v>1.4929019454663344</v>
      </c>
      <c r="S62" s="105"/>
      <c r="T62" s="105"/>
      <c r="U62" s="105"/>
      <c r="V62" s="105"/>
      <c r="W62" s="105"/>
      <c r="X62" s="105"/>
      <c r="Y62" s="105"/>
      <c r="Z62" s="105"/>
      <c r="AA62" s="105"/>
    </row>
    <row r="63" ht="17.25">
      <c r="A63" s="120"/>
      <c r="B63" s="157" t="s">
        <v>128</v>
      </c>
      <c r="C63" s="56" t="s">
        <v>129</v>
      </c>
      <c r="D63" s="184" t="s">
        <v>130</v>
      </c>
      <c r="E63" s="58">
        <v>356.88</v>
      </c>
      <c r="F63" s="58">
        <v>30.699999999999999</v>
      </c>
      <c r="G63" s="59">
        <v>30.699999999999999</v>
      </c>
      <c r="H63" s="58">
        <v>0</v>
      </c>
      <c r="I63" s="116">
        <v>3033.1199999999999</v>
      </c>
      <c r="J63" s="58">
        <v>28.640000000000001</v>
      </c>
      <c r="K63" s="58">
        <f t="shared" si="16"/>
        <v>2676.2399999999998</v>
      </c>
      <c r="L63" s="58">
        <f t="shared" si="9"/>
        <v>3002.4200000000001</v>
      </c>
      <c r="M63" s="59">
        <f t="shared" si="17"/>
        <v>3002.4200000000001</v>
      </c>
      <c r="N63" s="58">
        <f t="shared" si="18"/>
        <v>28.640000000000001</v>
      </c>
      <c r="O63" s="61">
        <f t="shared" si="12"/>
        <v>8.4989912575655673</v>
      </c>
      <c r="P63" s="62" t="str">
        <f t="shared" si="13"/>
        <v/>
      </c>
      <c r="Q63" s="61">
        <f t="shared" si="14"/>
        <v>98.798697068403911</v>
      </c>
      <c r="R63" s="63">
        <f t="shared" si="15"/>
        <v>98.798697068403911</v>
      </c>
      <c r="S63" s="1"/>
      <c r="T63" s="1"/>
      <c r="U63" s="1"/>
      <c r="V63" s="1"/>
      <c r="W63" s="1"/>
      <c r="X63" s="1"/>
      <c r="Y63" s="1"/>
      <c r="Z63" s="1"/>
    </row>
    <row r="64" ht="17.25">
      <c r="A64" s="118"/>
      <c r="B64" s="160"/>
      <c r="C64" s="66" t="s">
        <v>90</v>
      </c>
      <c r="D64" s="100" t="s">
        <v>131</v>
      </c>
      <c r="E64" s="103">
        <v>692.75</v>
      </c>
      <c r="F64" s="103">
        <v>26</v>
      </c>
      <c r="G64" s="103">
        <v>26</v>
      </c>
      <c r="H64" s="103">
        <v>0</v>
      </c>
      <c r="I64" s="101">
        <v>1777.97</v>
      </c>
      <c r="J64" s="101">
        <v>35.759999999999998</v>
      </c>
      <c r="K64" s="101">
        <f t="shared" si="16"/>
        <v>1085.22</v>
      </c>
      <c r="L64" s="101">
        <f t="shared" si="9"/>
        <v>1751.97</v>
      </c>
      <c r="M64" s="101">
        <f t="shared" si="17"/>
        <v>1751.97</v>
      </c>
      <c r="N64" s="102">
        <f t="shared" si="18"/>
        <v>35.759999999999998</v>
      </c>
      <c r="O64" s="72">
        <f t="shared" si="12"/>
        <v>2.5665391555395165</v>
      </c>
      <c r="P64" s="72" t="str">
        <f t="shared" si="13"/>
        <v/>
      </c>
      <c r="Q64" s="73">
        <f t="shared" si="14"/>
        <v>68.383461538461546</v>
      </c>
      <c r="R64" s="185">
        <f t="shared" si="15"/>
        <v>68.383461538461546</v>
      </c>
      <c r="S64" s="1"/>
      <c r="T64" s="1"/>
      <c r="U64" s="1"/>
      <c r="V64" s="1"/>
      <c r="W64" s="1"/>
      <c r="X64" s="1"/>
      <c r="Y64" s="1"/>
      <c r="Z64" s="1"/>
    </row>
    <row r="65" ht="17.25">
      <c r="A65" s="118"/>
      <c r="B65" s="160"/>
      <c r="C65" s="75" t="s">
        <v>52</v>
      </c>
      <c r="D65" s="104" t="s">
        <v>53</v>
      </c>
      <c r="E65" s="101">
        <v>352.19999999999999</v>
      </c>
      <c r="F65" s="101">
        <v>371</v>
      </c>
      <c r="G65" s="101">
        <v>371</v>
      </c>
      <c r="H65" s="101">
        <v>0</v>
      </c>
      <c r="I65" s="101">
        <v>0</v>
      </c>
      <c r="J65" s="101">
        <v>0</v>
      </c>
      <c r="K65" s="101">
        <f t="shared" si="16"/>
        <v>-352.19999999999999</v>
      </c>
      <c r="L65" s="101">
        <f t="shared" si="9"/>
        <v>-371</v>
      </c>
      <c r="M65" s="102">
        <f t="shared" si="17"/>
        <v>-371</v>
      </c>
      <c r="N65" s="101">
        <f t="shared" si="18"/>
        <v>0</v>
      </c>
      <c r="O65" s="71">
        <f t="shared" si="12"/>
        <v>0</v>
      </c>
      <c r="P65" s="72" t="str">
        <f t="shared" si="13"/>
        <v/>
      </c>
      <c r="Q65" s="72">
        <f t="shared" si="14"/>
        <v>0</v>
      </c>
      <c r="R65" s="74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34.5">
      <c r="A66" s="118"/>
      <c r="B66" s="160"/>
      <c r="C66" s="66" t="s">
        <v>132</v>
      </c>
      <c r="D66" s="100" t="s">
        <v>133</v>
      </c>
      <c r="E66" s="101">
        <v>80374.739999999991</v>
      </c>
      <c r="F66" s="101">
        <f>55221.1-F24</f>
        <v>54170.199999999997</v>
      </c>
      <c r="G66" s="101">
        <v>47474.400000000001</v>
      </c>
      <c r="H66" s="101">
        <v>3095.5</v>
      </c>
      <c r="I66" s="101">
        <v>62109.279999999999</v>
      </c>
      <c r="J66" s="101">
        <v>2397.1599999999999</v>
      </c>
      <c r="K66" s="101">
        <f t="shared" si="16"/>
        <v>-18265.459999999992</v>
      </c>
      <c r="L66" s="101">
        <f t="shared" si="9"/>
        <v>14634.879999999997</v>
      </c>
      <c r="M66" s="101">
        <f t="shared" si="17"/>
        <v>7939.0800000000017</v>
      </c>
      <c r="N66" s="102">
        <f t="shared" si="18"/>
        <v>-698.34000000000015</v>
      </c>
      <c r="O66" s="72">
        <f t="shared" si="12"/>
        <v>0.77274626331606178</v>
      </c>
      <c r="P66" s="71">
        <f t="shared" si="13"/>
        <v>0.77440155063802285</v>
      </c>
      <c r="Q66" s="72">
        <f t="shared" si="14"/>
        <v>1.3082688775424227</v>
      </c>
      <c r="R66" s="74">
        <f t="shared" si="15"/>
        <v>1.1465580706735439</v>
      </c>
      <c r="S66" s="1"/>
      <c r="T66" s="1"/>
      <c r="U66" s="1"/>
      <c r="V66" s="1"/>
      <c r="W66" s="1"/>
      <c r="X66" s="1"/>
      <c r="Y66" s="1"/>
      <c r="Z66" s="1"/>
    </row>
    <row r="67" ht="17.25">
      <c r="A67" s="118"/>
      <c r="B67" s="160"/>
      <c r="C67" s="75" t="s">
        <v>54</v>
      </c>
      <c r="D67" s="104" t="s">
        <v>55</v>
      </c>
      <c r="E67" s="101">
        <v>55268.970000000001</v>
      </c>
      <c r="F67" s="101">
        <f>213281.6-F55</f>
        <v>171684.60000000001</v>
      </c>
      <c r="G67" s="101">
        <v>123786.7</v>
      </c>
      <c r="H67" s="101">
        <v>23376.900000000001</v>
      </c>
      <c r="I67" s="101">
        <v>75984.259999999995</v>
      </c>
      <c r="J67" s="101">
        <v>7374.96</v>
      </c>
      <c r="K67" s="101">
        <f t="shared" si="16"/>
        <v>20715.289999999994</v>
      </c>
      <c r="L67" s="101">
        <f t="shared" si="9"/>
        <v>-47802.440000000002</v>
      </c>
      <c r="M67" s="102">
        <f t="shared" si="17"/>
        <v>-95700.340000000011</v>
      </c>
      <c r="N67" s="101">
        <f t="shared" si="18"/>
        <v>-16001.940000000002</v>
      </c>
      <c r="O67" s="71">
        <f t="shared" si="12"/>
        <v>1.3748086855969994</v>
      </c>
      <c r="P67" s="72">
        <f t="shared" si="13"/>
        <v>0.31548066681210934</v>
      </c>
      <c r="Q67" s="73">
        <f t="shared" si="14"/>
        <v>0.61383218067853818</v>
      </c>
      <c r="R67" s="74">
        <f t="shared" si="15"/>
        <v>0.44258052265607978</v>
      </c>
      <c r="S67" s="1"/>
      <c r="T67" s="1"/>
      <c r="U67" s="1"/>
      <c r="V67" s="1"/>
      <c r="W67" s="1"/>
      <c r="X67" s="1"/>
      <c r="Y67" s="1"/>
      <c r="Z67" s="1"/>
    </row>
    <row r="68" ht="17.25">
      <c r="A68" s="118"/>
      <c r="B68" s="160"/>
      <c r="C68" s="66" t="s">
        <v>134</v>
      </c>
      <c r="D68" s="100" t="s">
        <v>135</v>
      </c>
      <c r="E68" s="101">
        <v>-96.170000000000002</v>
      </c>
      <c r="F68" s="101">
        <v>0</v>
      </c>
      <c r="G68" s="101">
        <v>0</v>
      </c>
      <c r="H68" s="102">
        <v>0</v>
      </c>
      <c r="I68" s="101">
        <v>267.60000000000002</v>
      </c>
      <c r="J68" s="101">
        <v>-1583.5699999999999</v>
      </c>
      <c r="K68" s="101">
        <f t="shared" si="16"/>
        <v>363.77000000000004</v>
      </c>
      <c r="L68" s="102">
        <f t="shared" si="9"/>
        <v>267.60000000000002</v>
      </c>
      <c r="M68" s="101">
        <f t="shared" si="17"/>
        <v>267.60000000000002</v>
      </c>
      <c r="N68" s="102">
        <f t="shared" si="18"/>
        <v>-1583.5699999999999</v>
      </c>
      <c r="O68" s="72">
        <f t="shared" si="12"/>
        <v>-2.782572527815327</v>
      </c>
      <c r="P68" s="71" t="str">
        <f t="shared" si="13"/>
        <v/>
      </c>
      <c r="Q68" s="72" t="str">
        <f t="shared" si="14"/>
        <v/>
      </c>
      <c r="R68" s="74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7.25">
      <c r="A69" s="118"/>
      <c r="B69" s="160"/>
      <c r="C69" s="75" t="s">
        <v>136</v>
      </c>
      <c r="D69" s="104" t="s">
        <v>137</v>
      </c>
      <c r="E69" s="101">
        <f>4958.82-10.61</f>
        <v>4948.21</v>
      </c>
      <c r="F69" s="101">
        <v>38614.970000000001</v>
      </c>
      <c r="G69" s="101">
        <v>38614.970000000001</v>
      </c>
      <c r="H69" s="101">
        <v>0</v>
      </c>
      <c r="I69" s="101">
        <v>40586.029999999999</v>
      </c>
      <c r="J69" s="101">
        <v>38.759999999999998</v>
      </c>
      <c r="K69" s="102">
        <f t="shared" si="16"/>
        <v>35637.82</v>
      </c>
      <c r="L69" s="101">
        <f t="shared" si="9"/>
        <v>1971.0599999999977</v>
      </c>
      <c r="M69" s="102">
        <f t="shared" si="17"/>
        <v>1971.0599999999977</v>
      </c>
      <c r="N69" s="101">
        <f t="shared" si="18"/>
        <v>38.759999999999998</v>
      </c>
      <c r="O69" s="71">
        <f t="shared" si="12"/>
        <v>8.202164014865982</v>
      </c>
      <c r="P69" s="72" t="str">
        <f t="shared" si="13"/>
        <v/>
      </c>
      <c r="Q69" s="73">
        <f t="shared" si="14"/>
        <v>1.0510439345155518</v>
      </c>
      <c r="R69" s="74">
        <f t="shared" si="15"/>
        <v>1.0510439345155518</v>
      </c>
      <c r="S69" s="1"/>
      <c r="T69" s="1"/>
      <c r="U69" s="1"/>
      <c r="V69" s="1"/>
      <c r="W69" s="1"/>
      <c r="X69" s="1"/>
      <c r="Y69" s="1"/>
      <c r="Z69" s="1"/>
    </row>
    <row r="70" ht="22.5">
      <c r="A70" s="118"/>
      <c r="B70" s="160"/>
      <c r="C70" s="66" t="s">
        <v>138</v>
      </c>
      <c r="D70" s="100" t="s">
        <v>139</v>
      </c>
      <c r="E70" s="101">
        <v>573.40999999999997</v>
      </c>
      <c r="F70" s="101">
        <v>0</v>
      </c>
      <c r="G70" s="101">
        <v>0</v>
      </c>
      <c r="H70" s="102">
        <v>0</v>
      </c>
      <c r="I70" s="101">
        <v>5852.1199999999999</v>
      </c>
      <c r="J70" s="101">
        <v>0</v>
      </c>
      <c r="K70" s="101">
        <f t="shared" si="16"/>
        <v>5278.71</v>
      </c>
      <c r="L70" s="102">
        <f t="shared" si="9"/>
        <v>5852.1199999999999</v>
      </c>
      <c r="M70" s="101">
        <f t="shared" si="17"/>
        <v>5852.1199999999999</v>
      </c>
      <c r="N70" s="102">
        <f t="shared" si="18"/>
        <v>0</v>
      </c>
      <c r="O70" s="72">
        <f t="shared" si="12"/>
        <v>10.205821314591654</v>
      </c>
      <c r="P70" s="71" t="str">
        <f t="shared" si="13"/>
        <v/>
      </c>
      <c r="Q70" s="72" t="str">
        <f t="shared" si="14"/>
        <v/>
      </c>
      <c r="R70" s="74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5" customFormat="1">
      <c r="A71" s="118"/>
      <c r="B71" s="186"/>
      <c r="C71" s="128"/>
      <c r="D71" s="129" t="s">
        <v>56</v>
      </c>
      <c r="E71" s="109">
        <f>SUM(E63:E70)</f>
        <v>142470.98999999996</v>
      </c>
      <c r="F71" s="109">
        <f>SUM(F63:F70)</f>
        <v>264897.46999999997</v>
      </c>
      <c r="G71" s="110">
        <f>SUM(G63:G70)</f>
        <v>210303.76999999999</v>
      </c>
      <c r="H71" s="109">
        <f>SUM(H63:H70)</f>
        <v>26472.400000000001</v>
      </c>
      <c r="I71" s="127">
        <f>SUM(I63:I70)</f>
        <v>189610.38</v>
      </c>
      <c r="J71" s="109">
        <f>SUM(J63:J70)</f>
        <v>8291.7100000000009</v>
      </c>
      <c r="K71" s="110">
        <f t="shared" si="16"/>
        <v>47139.390000000043</v>
      </c>
      <c r="L71" s="109">
        <f t="shared" si="9"/>
        <v>-20693.389999999985</v>
      </c>
      <c r="M71" s="110">
        <f t="shared" si="17"/>
        <v>-75287.089999999967</v>
      </c>
      <c r="N71" s="109">
        <f t="shared" si="18"/>
        <v>-18180.690000000002</v>
      </c>
      <c r="O71" s="130">
        <f t="shared" si="12"/>
        <v>1.330870095027767</v>
      </c>
      <c r="P71" s="111">
        <f t="shared" si="13"/>
        <v>0.3132209395445823</v>
      </c>
      <c r="Q71" s="131">
        <f t="shared" si="14"/>
        <v>0.9016023821161171</v>
      </c>
      <c r="R71" s="112">
        <f t="shared" si="15"/>
        <v>0.71578781027995486</v>
      </c>
      <c r="S71" s="105"/>
      <c r="T71" s="105"/>
      <c r="U71" s="105"/>
      <c r="V71" s="105"/>
      <c r="W71" s="105"/>
      <c r="X71" s="105"/>
      <c r="Y71" s="105"/>
      <c r="Z71" s="105"/>
      <c r="AA71" s="105"/>
    </row>
    <row r="72" s="44" customFormat="1" ht="20.25" customHeight="1">
      <c r="A72" s="187"/>
      <c r="B72" s="188" t="s">
        <v>140</v>
      </c>
      <c r="C72" s="189"/>
      <c r="D72" s="190"/>
      <c r="E72" s="191">
        <f>E5+E17</f>
        <v>22478533.389253732</v>
      </c>
      <c r="F72" s="192">
        <f>F5+F17</f>
        <v>35893709.970000006</v>
      </c>
      <c r="G72" s="191">
        <f>G5+G17</f>
        <v>27682758.869999997</v>
      </c>
      <c r="H72" s="192">
        <f>H5+H17</f>
        <v>4054774.8999999994</v>
      </c>
      <c r="I72" s="191">
        <f>I5+I17</f>
        <v>24365254.84</v>
      </c>
      <c r="J72" s="192">
        <f>J5+J17</f>
        <v>1305183.98</v>
      </c>
      <c r="K72" s="191">
        <f t="shared" si="16"/>
        <v>1886721.450746268</v>
      </c>
      <c r="L72" s="192">
        <f t="shared" si="9"/>
        <v>-3317504.0299999975</v>
      </c>
      <c r="M72" s="191">
        <f t="shared" si="17"/>
        <v>-11528455.130000006</v>
      </c>
      <c r="N72" s="192">
        <f t="shared" si="18"/>
        <v>-2749590.9199999995</v>
      </c>
      <c r="O72" s="193">
        <f t="shared" si="12"/>
        <v>1.0839343660938416</v>
      </c>
      <c r="P72" s="194">
        <f t="shared" si="13"/>
        <v>0.32188814723105841</v>
      </c>
      <c r="Q72" s="193">
        <f t="shared" si="14"/>
        <v>0.88015992027459378</v>
      </c>
      <c r="R72" s="195">
        <f t="shared" si="15"/>
        <v>0.67881684173534862</v>
      </c>
      <c r="S72" s="44"/>
      <c r="T72" s="44"/>
      <c r="U72" s="44"/>
      <c r="V72" s="44"/>
      <c r="W72" s="44"/>
      <c r="X72" s="44"/>
      <c r="Y72" s="44"/>
      <c r="Z72" s="44"/>
    </row>
    <row r="73" s="44" customFormat="1" ht="18.75" customHeight="1">
      <c r="A73" s="196"/>
      <c r="B73" s="197" t="s">
        <v>141</v>
      </c>
      <c r="C73" s="198"/>
      <c r="D73" s="199"/>
      <c r="E73" s="200">
        <f>SUM(E74:E82)</f>
        <v>20602195.720000003</v>
      </c>
      <c r="F73" s="200">
        <f>SUM(F74:F82)</f>
        <v>27938827.940000001</v>
      </c>
      <c r="G73" s="88">
        <f>SUM(G74:G82)</f>
        <v>20765485.170000002</v>
      </c>
      <c r="H73" s="200">
        <f>SUM(H74:H82)</f>
        <v>2772445.25</v>
      </c>
      <c r="I73" s="174">
        <f>SUM(I74:I82)</f>
        <v>20762973.18</v>
      </c>
      <c r="J73" s="200">
        <f>SUM(J74:J82)</f>
        <v>2770854.6400000006</v>
      </c>
      <c r="K73" s="88">
        <f t="shared" si="16"/>
        <v>160777.45999999717</v>
      </c>
      <c r="L73" s="200">
        <f t="shared" si="9"/>
        <v>-2511.9900000020862</v>
      </c>
      <c r="M73" s="88">
        <f t="shared" si="17"/>
        <v>-7175854.7600000016</v>
      </c>
      <c r="N73" s="200">
        <f t="shared" si="18"/>
        <v>-1590.609999999404</v>
      </c>
      <c r="O73" s="51">
        <f t="shared" si="12"/>
        <v>1.0078038992632188</v>
      </c>
      <c r="P73" s="201">
        <f t="shared" si="13"/>
        <v>0.99942627902210168</v>
      </c>
      <c r="Q73" s="53">
        <f t="shared" si="14"/>
        <v>0.99987903051725313</v>
      </c>
      <c r="R73" s="201">
        <f t="shared" si="15"/>
        <v>0.74315834667758784</v>
      </c>
      <c r="S73" s="44"/>
      <c r="T73" s="44"/>
      <c r="U73" s="44"/>
      <c r="V73" s="44"/>
      <c r="W73" s="44"/>
      <c r="X73" s="44"/>
      <c r="Y73" s="44"/>
      <c r="Z73" s="44"/>
      <c r="AA73" s="44"/>
    </row>
    <row r="74" ht="22.5">
      <c r="A74" s="202"/>
      <c r="B74" s="203"/>
      <c r="C74" s="66" t="s">
        <v>142</v>
      </c>
      <c r="D74" s="204" t="s">
        <v>143</v>
      </c>
      <c r="E74" s="101">
        <v>289250.79999999999</v>
      </c>
      <c r="F74" s="101">
        <v>449533.20000000001</v>
      </c>
      <c r="G74" s="101">
        <v>374431.40000000002</v>
      </c>
      <c r="H74" s="102">
        <v>0</v>
      </c>
      <c r="I74" s="101">
        <v>418867.5</v>
      </c>
      <c r="J74" s="101">
        <v>0</v>
      </c>
      <c r="K74" s="101">
        <f t="shared" si="16"/>
        <v>129616.70000000001</v>
      </c>
      <c r="L74" s="102">
        <f t="shared" ref="L74:L83" si="19">I74-G74</f>
        <v>44436.099999999977</v>
      </c>
      <c r="M74" s="101">
        <f t="shared" si="17"/>
        <v>-30665.700000000012</v>
      </c>
      <c r="N74" s="102">
        <f t="shared" si="18"/>
        <v>0</v>
      </c>
      <c r="O74" s="72">
        <f t="shared" ref="O74:O83" si="20">IFERROR(I74/E74,"")</f>
        <v>1.4481118116181528</v>
      </c>
      <c r="P74" s="71" t="str">
        <f t="shared" ref="P74:P83" si="21">IFERROR(J74/H74,"")</f>
        <v/>
      </c>
      <c r="Q74" s="72">
        <f t="shared" ref="Q74:Q83" si="22">IFERROR(I74/G74,"")</f>
        <v>1.1186762114502149</v>
      </c>
      <c r="R74" s="72">
        <f t="shared" ref="R74:R83" si="23">IFERROR(I74/F74,"")</f>
        <v>0.93178323647730577</v>
      </c>
      <c r="S74" s="1"/>
      <c r="T74" s="1"/>
      <c r="U74" s="1"/>
      <c r="V74" s="1"/>
      <c r="W74" s="1"/>
      <c r="X74" s="1"/>
      <c r="Y74" s="1"/>
      <c r="Z74" s="1"/>
    </row>
    <row r="75" ht="18" customHeight="1">
      <c r="A75" s="205"/>
      <c r="B75" s="206"/>
      <c r="C75" s="75" t="s">
        <v>144</v>
      </c>
      <c r="D75" s="207" t="s">
        <v>145</v>
      </c>
      <c r="E75" s="101">
        <v>4628538.5599999996</v>
      </c>
      <c r="F75" s="101">
        <v>7766469.2400000002</v>
      </c>
      <c r="G75" s="208">
        <v>3950538.8500000001</v>
      </c>
      <c r="H75" s="209">
        <v>636021.85999999999</v>
      </c>
      <c r="I75" s="101">
        <v>3950538.8500000001</v>
      </c>
      <c r="J75" s="101">
        <v>636021.85999999999</v>
      </c>
      <c r="K75" s="102">
        <f t="shared" si="16"/>
        <v>-677999.7099999995</v>
      </c>
      <c r="L75" s="101">
        <f t="shared" si="19"/>
        <v>0</v>
      </c>
      <c r="M75" s="102">
        <f t="shared" si="17"/>
        <v>-3815930.3900000001</v>
      </c>
      <c r="N75" s="101">
        <f t="shared" si="18"/>
        <v>0</v>
      </c>
      <c r="O75" s="71">
        <f t="shared" si="20"/>
        <v>0.85351754096653787</v>
      </c>
      <c r="P75" s="72">
        <f t="shared" si="21"/>
        <v>1</v>
      </c>
      <c r="Q75" s="73">
        <f t="shared" si="22"/>
        <v>1</v>
      </c>
      <c r="R75" s="72">
        <f t="shared" si="23"/>
        <v>0.50866600097420844</v>
      </c>
      <c r="S75" s="1"/>
      <c r="T75" s="1"/>
      <c r="U75" s="1"/>
      <c r="V75" s="1"/>
      <c r="W75" s="1"/>
      <c r="X75" s="1"/>
      <c r="Y75" s="1"/>
      <c r="Z75" s="1"/>
    </row>
    <row r="76" ht="16.5" customHeight="1">
      <c r="A76" s="205"/>
      <c r="B76" s="206"/>
      <c r="C76" s="66" t="s">
        <v>146</v>
      </c>
      <c r="D76" s="204" t="s">
        <v>147</v>
      </c>
      <c r="E76" s="101">
        <v>11720666.43</v>
      </c>
      <c r="F76" s="101">
        <v>16467904.300000001</v>
      </c>
      <c r="G76" s="209">
        <v>13690154.310000001</v>
      </c>
      <c r="H76" s="208">
        <v>1957465.3299999998</v>
      </c>
      <c r="I76" s="101">
        <v>13690154.310000001</v>
      </c>
      <c r="J76" s="101">
        <v>1957465.3299999998</v>
      </c>
      <c r="K76" s="101">
        <f t="shared" si="16"/>
        <v>1969487.8800000008</v>
      </c>
      <c r="L76" s="102">
        <f t="shared" si="19"/>
        <v>0</v>
      </c>
      <c r="M76" s="101">
        <f t="shared" si="17"/>
        <v>-2777749.9900000002</v>
      </c>
      <c r="N76" s="102">
        <f t="shared" si="18"/>
        <v>0</v>
      </c>
      <c r="O76" s="72">
        <f t="shared" si="20"/>
        <v>1.1680354860163016</v>
      </c>
      <c r="P76" s="71">
        <f t="shared" si="21"/>
        <v>1</v>
      </c>
      <c r="Q76" s="72">
        <f t="shared" si="22"/>
        <v>1</v>
      </c>
      <c r="R76" s="72">
        <f t="shared" si="23"/>
        <v>0.83132340707129326</v>
      </c>
      <c r="S76" s="1"/>
      <c r="T76" s="1"/>
      <c r="U76" s="1"/>
      <c r="V76" s="1"/>
      <c r="W76" s="1"/>
      <c r="X76" s="1"/>
      <c r="Y76" s="1"/>
      <c r="Z76" s="1"/>
    </row>
    <row r="77" ht="22.5">
      <c r="A77" s="205"/>
      <c r="B77" s="206"/>
      <c r="C77" s="75" t="s">
        <v>148</v>
      </c>
      <c r="D77" s="210" t="s">
        <v>149</v>
      </c>
      <c r="E77" s="101">
        <v>2967046.1200000001</v>
      </c>
      <c r="F77" s="101">
        <v>3203440.2999999998</v>
      </c>
      <c r="G77" s="209">
        <v>2698879.71</v>
      </c>
      <c r="H77" s="209">
        <v>178958.06</v>
      </c>
      <c r="I77" s="211">
        <v>2698879.71</v>
      </c>
      <c r="J77" s="211">
        <v>178958.06</v>
      </c>
      <c r="K77" s="102">
        <f t="shared" si="16"/>
        <v>-268166.41000000015</v>
      </c>
      <c r="L77" s="101">
        <f t="shared" si="19"/>
        <v>0</v>
      </c>
      <c r="M77" s="102">
        <f t="shared" si="17"/>
        <v>-504560.58999999985</v>
      </c>
      <c r="N77" s="101">
        <f t="shared" si="18"/>
        <v>0</v>
      </c>
      <c r="O77" s="71">
        <f t="shared" si="20"/>
        <v>0.90961838840577236</v>
      </c>
      <c r="P77" s="72">
        <f t="shared" si="21"/>
        <v>1</v>
      </c>
      <c r="Q77" s="73">
        <f t="shared" si="22"/>
        <v>1</v>
      </c>
      <c r="R77" s="72">
        <f t="shared" si="23"/>
        <v>0.84249414918080423</v>
      </c>
      <c r="S77" s="1"/>
      <c r="T77" s="1"/>
      <c r="U77" s="1"/>
      <c r="V77" s="1"/>
      <c r="W77" s="1"/>
      <c r="X77" s="1"/>
      <c r="Y77" s="1"/>
      <c r="Z77" s="1"/>
    </row>
    <row r="78" ht="33">
      <c r="A78" s="205"/>
      <c r="B78" s="206"/>
      <c r="C78" s="66" t="s">
        <v>150</v>
      </c>
      <c r="D78" s="212" t="s">
        <v>151</v>
      </c>
      <c r="E78" s="101">
        <v>450.31999999999999</v>
      </c>
      <c r="F78" s="101">
        <v>0</v>
      </c>
      <c r="G78" s="101">
        <v>0</v>
      </c>
      <c r="H78" s="102">
        <v>0</v>
      </c>
      <c r="I78" s="101">
        <v>7710.8400000000001</v>
      </c>
      <c r="J78" s="101">
        <v>176.43000000000001</v>
      </c>
      <c r="K78" s="101">
        <f t="shared" si="16"/>
        <v>7260.5200000000004</v>
      </c>
      <c r="L78" s="102">
        <f t="shared" si="19"/>
        <v>7710.8400000000001</v>
      </c>
      <c r="M78" s="101">
        <f t="shared" si="17"/>
        <v>7710.8400000000001</v>
      </c>
      <c r="N78" s="102">
        <f t="shared" si="18"/>
        <v>176.43000000000001</v>
      </c>
      <c r="O78" s="72">
        <f t="shared" si="20"/>
        <v>17.123023627642567</v>
      </c>
      <c r="P78" s="71" t="str">
        <f t="shared" si="21"/>
        <v/>
      </c>
      <c r="Q78" s="72" t="str">
        <f t="shared" si="22"/>
        <v/>
      </c>
      <c r="R78" s="72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9.5" customHeight="1">
      <c r="A79" s="205"/>
      <c r="B79" s="206"/>
      <c r="C79" s="66" t="s">
        <v>152</v>
      </c>
      <c r="D79" s="210" t="s">
        <v>153</v>
      </c>
      <c r="E79" s="101">
        <v>1035220.7</v>
      </c>
      <c r="F79" s="101">
        <v>44836.290000000001</v>
      </c>
      <c r="G79" s="101">
        <v>44836.290000000001</v>
      </c>
      <c r="H79" s="101">
        <v>0</v>
      </c>
      <c r="I79" s="101">
        <v>44836.290000000001</v>
      </c>
      <c r="J79" s="101">
        <v>0</v>
      </c>
      <c r="K79" s="101">
        <f t="shared" si="16"/>
        <v>-990384.40999999992</v>
      </c>
      <c r="L79" s="101">
        <f t="shared" si="19"/>
        <v>0</v>
      </c>
      <c r="M79" s="101">
        <f t="shared" si="17"/>
        <v>0</v>
      </c>
      <c r="N79" s="101">
        <f t="shared" si="18"/>
        <v>0</v>
      </c>
      <c r="O79" s="72">
        <f t="shared" si="20"/>
        <v>0.043310851492826603</v>
      </c>
      <c r="P79" s="72" t="str">
        <f t="shared" si="21"/>
        <v/>
      </c>
      <c r="Q79" s="72">
        <f t="shared" si="22"/>
        <v>1</v>
      </c>
      <c r="R79" s="72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30" customHeight="1">
      <c r="A80" s="213"/>
      <c r="B80" s="206"/>
      <c r="C80" s="66" t="s">
        <v>154</v>
      </c>
      <c r="D80" s="214" t="s">
        <v>155</v>
      </c>
      <c r="E80" s="68"/>
      <c r="F80" s="68">
        <v>0</v>
      </c>
      <c r="G80" s="68">
        <v>0</v>
      </c>
      <c r="H80" s="69">
        <v>0</v>
      </c>
      <c r="I80" s="68">
        <v>0</v>
      </c>
      <c r="J80" s="68">
        <v>0</v>
      </c>
      <c r="K80" s="68">
        <f t="shared" si="16"/>
        <v>0</v>
      </c>
      <c r="L80" s="69">
        <f t="shared" si="19"/>
        <v>0</v>
      </c>
      <c r="M80" s="68">
        <f t="shared" si="17"/>
        <v>0</v>
      </c>
      <c r="N80" s="69">
        <f t="shared" si="18"/>
        <v>0</v>
      </c>
      <c r="O80" s="215" t="str">
        <f t="shared" si="20"/>
        <v/>
      </c>
      <c r="P80" s="71" t="str">
        <f t="shared" si="21"/>
        <v/>
      </c>
      <c r="Q80" s="72" t="str">
        <f t="shared" si="22"/>
        <v/>
      </c>
      <c r="R80" s="72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33">
      <c r="A81" s="205"/>
      <c r="B81" s="206"/>
      <c r="C81" s="216" t="s">
        <v>156</v>
      </c>
      <c r="D81" s="217" t="s">
        <v>157</v>
      </c>
      <c r="E81" s="101">
        <v>92466.350000000006</v>
      </c>
      <c r="F81" s="101">
        <v>6644.6099999999997</v>
      </c>
      <c r="G81" s="101">
        <v>6644.6099999999997</v>
      </c>
      <c r="H81" s="101">
        <v>0</v>
      </c>
      <c r="I81" s="101">
        <v>27693.330000000002</v>
      </c>
      <c r="J81" s="101">
        <v>68.719999999999999</v>
      </c>
      <c r="K81" s="102">
        <f t="shared" si="16"/>
        <v>-64773.020000000004</v>
      </c>
      <c r="L81" s="101">
        <f t="shared" si="19"/>
        <v>21048.720000000001</v>
      </c>
      <c r="M81" s="102">
        <f t="shared" si="17"/>
        <v>21048.720000000001</v>
      </c>
      <c r="N81" s="101">
        <f t="shared" si="18"/>
        <v>68.719999999999999</v>
      </c>
      <c r="O81" s="71">
        <f t="shared" si="20"/>
        <v>0.29949630324977683</v>
      </c>
      <c r="P81" s="72" t="str">
        <f t="shared" si="21"/>
        <v/>
      </c>
      <c r="Q81" s="73">
        <f t="shared" si="22"/>
        <v>4.1677886286779815</v>
      </c>
      <c r="R81" s="72">
        <f t="shared" si="23"/>
        <v>4.1677886286779815</v>
      </c>
      <c r="S81" s="1"/>
      <c r="T81" s="1"/>
      <c r="U81" s="1"/>
      <c r="V81" s="1"/>
      <c r="W81" s="1"/>
      <c r="X81" s="1"/>
      <c r="Y81" s="1"/>
      <c r="Z81" s="1"/>
    </row>
    <row r="82" ht="18.75" customHeight="1">
      <c r="A82" s="205"/>
      <c r="B82" s="203"/>
      <c r="C82" s="218" t="s">
        <v>158</v>
      </c>
      <c r="D82" s="219" t="s">
        <v>159</v>
      </c>
      <c r="E82" s="101">
        <v>-131443.56</v>
      </c>
      <c r="F82" s="101">
        <v>0</v>
      </c>
      <c r="G82" s="101">
        <v>0</v>
      </c>
      <c r="H82" s="102">
        <v>0</v>
      </c>
      <c r="I82" s="101">
        <v>-75707.649999999994</v>
      </c>
      <c r="J82" s="101">
        <v>-1835.76</v>
      </c>
      <c r="K82" s="127">
        <f t="shared" si="16"/>
        <v>55735.910000000003</v>
      </c>
      <c r="L82" s="102">
        <f t="shared" si="19"/>
        <v>-75707.649999999994</v>
      </c>
      <c r="M82" s="127">
        <f t="shared" si="17"/>
        <v>-75707.649999999994</v>
      </c>
      <c r="N82" s="102">
        <f t="shared" si="18"/>
        <v>-1835.76</v>
      </c>
      <c r="O82" s="220">
        <f t="shared" si="20"/>
        <v>0.57597078167998494</v>
      </c>
      <c r="P82" s="71" t="str">
        <f t="shared" si="21"/>
        <v/>
      </c>
      <c r="Q82" s="220" t="str">
        <f t="shared" si="22"/>
        <v/>
      </c>
      <c r="R82" s="220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44" customFormat="1" ht="21.75" customHeight="1">
      <c r="A83" s="221"/>
      <c r="B83" s="188" t="s">
        <v>160</v>
      </c>
      <c r="C83" s="189"/>
      <c r="D83" s="190"/>
      <c r="E83" s="191">
        <f>E72+E73</f>
        <v>43080729.109253734</v>
      </c>
      <c r="F83" s="191">
        <f>F72+F73</f>
        <v>63832537.910000011</v>
      </c>
      <c r="G83" s="191">
        <f>G72+G73</f>
        <v>48448244.039999999</v>
      </c>
      <c r="H83" s="191">
        <f>H72+H73</f>
        <v>6827220.1499999994</v>
      </c>
      <c r="I83" s="191">
        <f>I72+I73</f>
        <v>45128228.019999996</v>
      </c>
      <c r="J83" s="191">
        <f>J72+J73</f>
        <v>4076038.6200000006</v>
      </c>
      <c r="K83" s="191">
        <f t="shared" si="16"/>
        <v>2047498.9107462615</v>
      </c>
      <c r="L83" s="191">
        <f t="shared" si="19"/>
        <v>-3320016.0200000033</v>
      </c>
      <c r="M83" s="191">
        <f t="shared" si="17"/>
        <v>-18704309.890000015</v>
      </c>
      <c r="N83" s="191">
        <f t="shared" si="18"/>
        <v>-2751181.5299999989</v>
      </c>
      <c r="O83" s="193">
        <f t="shared" si="20"/>
        <v>1.0475270254956399</v>
      </c>
      <c r="P83" s="193">
        <f t="shared" si="21"/>
        <v>0.59702756472559348</v>
      </c>
      <c r="Q83" s="193">
        <f t="shared" si="22"/>
        <v>0.93147293393628627</v>
      </c>
      <c r="R83" s="201">
        <f t="shared" si="23"/>
        <v>0.70697843917201053</v>
      </c>
      <c r="S83" s="44"/>
      <c r="T83" s="44"/>
      <c r="U83" s="44"/>
      <c r="V83" s="44"/>
      <c r="W83" s="44"/>
      <c r="X83" s="44"/>
      <c r="Y83" s="44"/>
      <c r="Z83" s="44"/>
      <c r="AA83" s="44"/>
    </row>
    <row r="84">
      <c r="A84" s="222" t="s">
        <v>161</v>
      </c>
      <c r="B84" s="223" t="s">
        <v>162</v>
      </c>
      <c r="C84" s="3"/>
      <c r="D84" s="224"/>
      <c r="E84" s="225"/>
      <c r="F84" s="225"/>
      <c r="G84" s="225"/>
      <c r="H84" s="225"/>
      <c r="I84" s="226"/>
      <c r="J84" s="226"/>
      <c r="K84" s="226"/>
      <c r="L84" s="226"/>
      <c r="M84" s="225"/>
      <c r="N84" s="225"/>
      <c r="O84" s="225"/>
      <c r="S84" s="1"/>
      <c r="T84" s="1"/>
      <c r="U84" s="1"/>
      <c r="V84" s="1"/>
      <c r="W84" s="1"/>
      <c r="X84" s="1"/>
      <c r="Y84" s="1"/>
    </row>
    <row r="85" ht="12.75">
      <c r="E85" s="4"/>
      <c r="F85" s="1"/>
      <c r="G85" s="1"/>
      <c r="H85" s="4"/>
      <c r="I85" s="5"/>
      <c r="J85" s="5"/>
      <c r="S85" s="1"/>
      <c r="T85" s="1"/>
      <c r="U85" s="1"/>
      <c r="V85" s="1"/>
      <c r="W85" s="1"/>
      <c r="X85" s="1"/>
      <c r="Y85" s="1"/>
    </row>
    <row r="86" ht="12.75">
      <c r="S86" s="1"/>
      <c r="T86" s="1"/>
      <c r="U86" s="1"/>
      <c r="V86" s="1"/>
      <c r="W86" s="1"/>
      <c r="X86" s="1"/>
      <c r="Y86" s="1"/>
    </row>
    <row r="87" ht="12.75">
      <c r="S87" s="1"/>
      <c r="T87" s="1"/>
      <c r="U87" s="1"/>
      <c r="V87" s="1"/>
      <c r="W87" s="1"/>
      <c r="X87" s="1"/>
      <c r="Y87" s="1"/>
      <c r="Z87" s="1"/>
    </row>
    <row r="88" ht="12.75">
      <c r="S88" s="1"/>
      <c r="T88" s="1"/>
      <c r="U88" s="1"/>
      <c r="V88" s="1"/>
      <c r="W88" s="1"/>
      <c r="X88" s="1"/>
      <c r="Y88" s="1"/>
    </row>
    <row r="89" ht="12.75">
      <c r="J89" s="5"/>
      <c r="S89" s="1"/>
      <c r="T89" s="1"/>
      <c r="U89" s="1"/>
      <c r="V89" s="1"/>
      <c r="W89" s="1"/>
      <c r="X89" s="1"/>
      <c r="Y89" s="1"/>
    </row>
    <row r="90" ht="12.75">
      <c r="J90" s="5"/>
      <c r="S90" s="1"/>
      <c r="T90" s="1"/>
      <c r="U90" s="1"/>
      <c r="V90" s="1"/>
      <c r="W90" s="1"/>
      <c r="X90" s="1"/>
      <c r="Y90" s="1"/>
    </row>
    <row r="91" ht="12.75">
      <c r="S91" s="1"/>
      <c r="T91" s="1"/>
      <c r="U91" s="1"/>
      <c r="V91" s="1"/>
      <c r="W91" s="1"/>
      <c r="X91" s="1"/>
      <c r="Y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S93" s="1"/>
      <c r="T93" s="1"/>
      <c r="U93" s="1"/>
      <c r="V93" s="1"/>
      <c r="W93" s="1"/>
      <c r="X93" s="1"/>
      <c r="Y93" s="1"/>
      <c r="Z93" s="1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51181102362204722" bottom="0.48818897637795278" header="0.19685039370078738" footer="0.15748031496062992"/>
  <pageSetup paperSize="9" scale="54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196</cp:revision>
  <dcterms:created xsi:type="dcterms:W3CDTF">2015-02-26T11:08:47Z</dcterms:created>
  <dcterms:modified xsi:type="dcterms:W3CDTF">2025-10-27T04:57:31Z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