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на 17.11.2025 (АЦК)" sheetId="1" state="visible" r:id="rId1"/>
  </sheets>
  <definedNames>
    <definedName name="_xlnm._FilterDatabase" localSheetId="0" hidden="1">'на 17.11.2025 (АЦК)'!$A$4:$R$84</definedName>
    <definedName name="_xlnm.Print_Area" localSheetId="0" hidden="0">'на 17.11.2025 (АЦК)'!$A$1:$R$84</definedName>
    <definedName name="Print_Titles" localSheetId="0" hidden="0">'на 17.11.2025 (АЦК)'!$3:$4</definedName>
    <definedName name="XDO_?AMOUNT?">#REF!</definedName>
    <definedName name="XDO_?BANK_ACC_NUM?">#REF!</definedName>
    <definedName name="XDO_?BANK_ACCOUNT_NUM_OPO?">#REF!</definedName>
    <definedName name="XDO_?BCC_CODE?">#REF!</definedName>
    <definedName name="XDO_?BUDGET_NAME?">#REF!</definedName>
    <definedName name="XDO_?CHIEF_DEP_NAME?">#REF!</definedName>
    <definedName name="XDO_?CHIEF_DEP_POST?">#REF!</definedName>
    <definedName name="XDO_?CHIEF_NAME?">#REF!</definedName>
    <definedName name="XDO_?CHIEF_POST?">#REF!</definedName>
    <definedName name="XDO_?CLERK_NAME?">#REF!</definedName>
    <definedName name="XDO_?CLERK_PHONE?">#REF!</definedName>
    <definedName name="XDO_?CLERK_POST?">#REF!</definedName>
    <definedName name="XDO_?DOC_REG_NUMBER?">#REF!</definedName>
    <definedName name="XDO_?G_S1_D_C1?">#REF!</definedName>
    <definedName name="XDO_?G_S1_D_C2?">#REF!</definedName>
    <definedName name="XDO_?G_S1_D_C3?">#REF!</definedName>
    <definedName name="XDO_?G_S1_D_C4?">#REF!</definedName>
    <definedName name="XDO_?G_S1_D_C5?">#REF!</definedName>
    <definedName name="XDO_?G_S1_D_C6?">#REF!</definedName>
    <definedName name="XDO_?G_S1_D_C7?">#REF!</definedName>
    <definedName name="XDO_?G_S1_F_R4?">#REF!</definedName>
    <definedName name="XDO_?G_S1_F_R5?">#REF!</definedName>
    <definedName name="XDO_?G_S1_F_R6?">#REF!</definedName>
    <definedName name="XDO_?G_S1_GRF_C2?">#REF!</definedName>
    <definedName name="XDO_?G_S1_GRF_C4?">#REF!</definedName>
    <definedName name="XDO_?G_S1_GRF_C5?">#REF!</definedName>
    <definedName name="XDO_?G_S1_GRF_C6?">#REF!</definedName>
    <definedName name="XDO_?G_S2_D_C1?">#REF!</definedName>
    <definedName name="XDO_?G_S2_D_C2?">#REF!</definedName>
    <definedName name="XDO_?G_S2_D_C3?">#REF!</definedName>
    <definedName name="XDO_?G_S2_D_C4?">#REF!</definedName>
    <definedName name="XDO_?G_S2_D_C5?">#REF!</definedName>
    <definedName name="XDO_?G_S2_D_C6?">#REF!</definedName>
    <definedName name="XDO_?G_S2_D_C7?">#REF!</definedName>
    <definedName name="XDO_?G_S2_F_R4?">#REF!</definedName>
    <definedName name="XDO_?G_S2_F_R5?">#REF!</definedName>
    <definedName name="XDO_?G_S2_F_R6?">#REF!</definedName>
    <definedName name="XDO_?G_S2_GRF_C2?">#REF!</definedName>
    <definedName name="XDO_?G_S2_GRF_C4?">#REF!</definedName>
    <definedName name="XDO_?G_S2_GRF_C5?">#REF!</definedName>
    <definedName name="XDO_?G_S2_GRF_C6?">#REF!</definedName>
    <definedName name="XDO_?G_S3_D_C1?">#REF!</definedName>
    <definedName name="XDO_?G_S3_D_C2?">#REF!</definedName>
    <definedName name="XDO_?G_S3_D_C3?">#REF!</definedName>
    <definedName name="XDO_?G_S3_D_C4?">#REF!</definedName>
    <definedName name="XDO_?G_S3_D_C5?">#REF!</definedName>
    <definedName name="XDO_?G_S3_D_C6?">#REF!</definedName>
    <definedName name="XDO_?G_S3_D_C7?">#REF!</definedName>
    <definedName name="XDO_?G_S3_F_R4?">#REF!</definedName>
    <definedName name="XDO_?G_S3_F_R5?">#REF!</definedName>
    <definedName name="XDO_?G_S3_F_R6?">#REF!</definedName>
    <definedName name="XDO_?G_S3_GRF_C2?">#REF!</definedName>
    <definedName name="XDO_?G_S3_GRF_C4?">#REF!</definedName>
    <definedName name="XDO_?G_S3_GRF_C5?">#REF!</definedName>
    <definedName name="XDO_?G_S3_GRF_C6?">#REF!</definedName>
    <definedName name="XDO_?H_BS_UFK?">#REF!</definedName>
    <definedName name="XDO_?H_BUDGET_NAME?">#REF!</definedName>
    <definedName name="XDO_?H_EXECUTOR?">#REF!</definedName>
    <definedName name="XDO_?H_FO_NAME?">#REF!</definedName>
    <definedName name="XDO_?H_LAST_REPORT_DATE?">#REF!</definedName>
    <definedName name="XDO_?H_OKPO?">#REF!</definedName>
    <definedName name="XDO_?H_REPORT_DATE?">#REF!</definedName>
    <definedName name="XDO_?H_REPORT_DATE_TEXT?">#REF!</definedName>
    <definedName name="XDO_?H_REPORT_NUMBER?">#REF!</definedName>
    <definedName name="XDO_?H_TOFK_CODE?">#REF!</definedName>
    <definedName name="XDO_?H_TOFK_NAME?">#REF!</definedName>
    <definedName name="XDO_?OKATO?">#REF!</definedName>
    <definedName name="XDO_?OKPO?">#REF!</definedName>
    <definedName name="XDO_?OPER_SIGNATURE5?">#REF!</definedName>
    <definedName name="XDO_?OPER_SIGNATURE6?">#REF!</definedName>
    <definedName name="XDO_?OPER_SIGNATURE7?">#REF!</definedName>
    <definedName name="XDO_?OPER_SIGNATURE8?">#REF!</definedName>
    <definedName name="XDO_?PP_DATE?">#REF!</definedName>
    <definedName name="XDO_?PP_NUM?">#REF!</definedName>
    <definedName name="XDO_?RECEIVER_INN?">#REF!</definedName>
    <definedName name="XDO_?RECEIVER_KPP?">#REF!</definedName>
    <definedName name="XDO_?RECEIVER_TOFK_NAME?">#REF!</definedName>
    <definedName name="XDO_?REPORT_DATE?">#REF!</definedName>
    <definedName name="XDO_?REPORT_DATE_1?">#REF!</definedName>
    <definedName name="XDO_?REPORT_DATE_2?">#REF!</definedName>
    <definedName name="XDO_?SUBS_CODE?">#REF!</definedName>
    <definedName name="XDO_?TOFK_CODE?">#REF!</definedName>
    <definedName name="XDO_?TOFK_CODE_OP?">#REF!</definedName>
    <definedName name="XDO_?TOFK_NAME?">#REF!</definedName>
    <definedName name="XDO_?TOFK_NAME_OP?">#REF!</definedName>
    <definedName name="XDO_?TOFK_NAME2?">#REF!</definedName>
    <definedName name="XDO_?TOT_AMOUNT?">#REF!</definedName>
    <definedName name="XDO_?USER_DEPARTMENT?">#REF!</definedName>
    <definedName name="XDO_?USER_DEPARTMENT2?">#REF!</definedName>
    <definedName name="XDO_GROUP_?LINE?">#REF!</definedName>
    <definedName name="XDO_GROUP_?LINE_G_S1_D?">#REF!</definedName>
    <definedName name="XDO_GROUP_?LINE_G_S1_D_B?">#REF!</definedName>
    <definedName name="XDO_GROUP_?LINE_G_S1_GRF?">#REF!</definedName>
    <definedName name="XDO_GROUP_?LINE_G_S2_D?">#REF!</definedName>
    <definedName name="XDO_GROUP_?LINE_G_S2_D_B?">#REF!</definedName>
    <definedName name="XDO_GROUP_?LINE_G_S2_GRF?">#REF!</definedName>
    <definedName name="XDO_GROUP_?LINE_G_S3_D?">#REF!</definedName>
    <definedName name="XDO_GROUP_?LINE_G_S3_D_B?">#REF!</definedName>
    <definedName name="XDO_GROUP_?LINE_G_S3_GRF?">#REF!</definedName>
    <definedName name="XDO_GROUP_?NULL_1?">#REF!</definedName>
    <definedName name="XDO_GROUP_?NULL_10?">#REF!</definedName>
    <definedName name="XDO_GROUP_?NULL_11?">#REF!</definedName>
    <definedName name="XDO_GROUP_?NULL_12?">#REF!</definedName>
    <definedName name="XDO_GROUP_?NULL_3?">#REF!</definedName>
    <definedName name="XDO_GROUP_?NULL_4?">#REF!</definedName>
    <definedName name="XDO_GROUP_?NULL_6?">#REF!</definedName>
    <definedName name="XDO_GROUP_?NULL_7?">#REF!</definedName>
    <definedName name="XDO_GROUP_?NULL_9?">#REF!</definedName>
    <definedName name="о">#REF!</definedName>
    <definedName name="оля">#REF!</definedName>
    <definedName name="_xlnm._FilterDatabase" localSheetId="0" hidden="1">'на 17.11.2025 (АЦК)'!$A$4:$R$84</definedName>
  </definedNames>
  <calcPr/>
</workbook>
</file>

<file path=xl/sharedStrings.xml><?xml version="1.0" encoding="utf-8"?>
<sst xmlns="http://schemas.openxmlformats.org/spreadsheetml/2006/main" count="163" uniqueCount="163">
  <si>
    <t xml:space="preserve">Оперативный анализ  поступления доходов бюджета города Перми в 2025 году </t>
  </si>
  <si>
    <t xml:space="preserve">тыс. руб.</t>
  </si>
  <si>
    <t xml:space="preserve">Код адм.</t>
  </si>
  <si>
    <t xml:space="preserve">Администраторы, кураторы доходов    </t>
  </si>
  <si>
    <t xml:space="preserve">Код вида доходов</t>
  </si>
  <si>
    <t xml:space="preserve">Вид дохода</t>
  </si>
  <si>
    <t xml:space="preserve">Факт по 14.11.2024 (в соп. усл. 2025г)</t>
  </si>
  <si>
    <t xml:space="preserve">ПЛАН на 2025 год </t>
  </si>
  <si>
    <t xml:space="preserve">ФАКТ 2025 года</t>
  </si>
  <si>
    <t>ОТКЛОНЕНИЕ</t>
  </si>
  <si>
    <t xml:space="preserve">%,  факт 2025г./ факт 2024г.</t>
  </si>
  <si>
    <t xml:space="preserve">Исполн. плана месяца</t>
  </si>
  <si>
    <t xml:space="preserve">Исполн. плана отч. периода</t>
  </si>
  <si>
    <t xml:space="preserve">Исполн. плана года</t>
  </si>
  <si>
    <t xml:space="preserve">2025 год </t>
  </si>
  <si>
    <t xml:space="preserve">январь - ноябрь</t>
  </si>
  <si>
    <t>ноябрь</t>
  </si>
  <si>
    <t xml:space="preserve">с нач. года на 17.11.2025 (по 14.11.2025 вкл.) </t>
  </si>
  <si>
    <t xml:space="preserve">факта 2025 года от факта 2024 года</t>
  </si>
  <si>
    <t xml:space="preserve">факта отч. пер. от плана отч. пер.</t>
  </si>
  <si>
    <t xml:space="preserve">факта 2025г.                от плана 2025г.</t>
  </si>
  <si>
    <t xml:space="preserve">факта за ноябрь от плана ноября</t>
  </si>
  <si>
    <t xml:space="preserve">НАЛОГОВЫЕ ДОХОДЫ</t>
  </si>
  <si>
    <t>ДЭПП</t>
  </si>
  <si>
    <t xml:space="preserve">101 02000 01 0000 110</t>
  </si>
  <si>
    <t>НДФЛ</t>
  </si>
  <si>
    <t>ДДиБ</t>
  </si>
  <si>
    <t xml:space="preserve">103 02000 01 0000 110</t>
  </si>
  <si>
    <t xml:space="preserve">Акцизы по подакцизным товарам</t>
  </si>
  <si>
    <t xml:space="preserve">103 03000 01 0000 110</t>
  </si>
  <si>
    <t xml:space="preserve">Туристический налог</t>
  </si>
  <si>
    <t xml:space="preserve">105 01000 01 0000 110</t>
  </si>
  <si>
    <t>УСН</t>
  </si>
  <si>
    <t xml:space="preserve">105 02000 02 0000 110</t>
  </si>
  <si>
    <t>ЕНВД</t>
  </si>
  <si>
    <t xml:space="preserve">105 03000 01 0000 110</t>
  </si>
  <si>
    <t xml:space="preserve">Единый сельскохозяйственный налог</t>
  </si>
  <si>
    <t xml:space="preserve">105 04000 01 0000 110</t>
  </si>
  <si>
    <t>Патент</t>
  </si>
  <si>
    <t>ДЗО</t>
  </si>
  <si>
    <t xml:space="preserve">106 01020 04 0000 110</t>
  </si>
  <si>
    <t xml:space="preserve">Налог на имущество физических лиц</t>
  </si>
  <si>
    <t xml:space="preserve">106 06000 00 0000 110</t>
  </si>
  <si>
    <t xml:space="preserve">Земельный налог </t>
  </si>
  <si>
    <t xml:space="preserve">108 03010 01 0000 110</t>
  </si>
  <si>
    <t xml:space="preserve">Государственная пошлина</t>
  </si>
  <si>
    <t xml:space="preserve">109 00000 00 0000 110</t>
  </si>
  <si>
    <t xml:space="preserve">Задолженность по отмененным налогам</t>
  </si>
  <si>
    <t xml:space="preserve">НЕНАЛОГОВЫЕ ДОХОДЫ</t>
  </si>
  <si>
    <t>944</t>
  </si>
  <si>
    <t xml:space="preserve">111 05092 04 0000 120</t>
  </si>
  <si>
    <t xml:space="preserve">Доходы от предоставления на платной основе парковок</t>
  </si>
  <si>
    <t xml:space="preserve">111 07014 04 0000 120</t>
  </si>
  <si>
    <t xml:space="preserve">Доходы от перечисления части прибыли МУП</t>
  </si>
  <si>
    <t xml:space="preserve">116 00000 00 0000 140</t>
  </si>
  <si>
    <t xml:space="preserve">Штрафы, санкции, возмещение ущерба</t>
  </si>
  <si>
    <t xml:space="preserve">ИТОГО ПО АДМИНИСТРАТОРУ</t>
  </si>
  <si>
    <t xml:space="preserve">111 09080 04 1000 120</t>
  </si>
  <si>
    <t xml:space="preserve">Плата по договорам на размещение рекламных конструкций</t>
  </si>
  <si>
    <t xml:space="preserve">111 09080 04 2000 120</t>
  </si>
  <si>
    <t xml:space="preserve">Плата за размещение НТО</t>
  </si>
  <si>
    <t xml:space="preserve">1 13 01000 00 0000 000</t>
  </si>
  <si>
    <t xml:space="preserve">Доходы от оказания платных услуг (работ)</t>
  </si>
  <si>
    <t>163</t>
  </si>
  <si>
    <t>ДИО</t>
  </si>
  <si>
    <t xml:space="preserve">111 01040 04 0000 120</t>
  </si>
  <si>
    <t xml:space="preserve">Дивиденды по акциям</t>
  </si>
  <si>
    <t xml:space="preserve">111 05074 04 0000 120</t>
  </si>
  <si>
    <t xml:space="preserve">Доходы от сдачи в аренду имущества казны</t>
  </si>
  <si>
    <t xml:space="preserve">111 09044 04 0000 120</t>
  </si>
  <si>
    <t xml:space="preserve">Прочие поступления от использования имущества</t>
  </si>
  <si>
    <t xml:space="preserve">114 02043 04 0000 440</t>
  </si>
  <si>
    <t xml:space="preserve">Доходы от реализации иного имущества</t>
  </si>
  <si>
    <t xml:space="preserve">114 13040 04 0000 410</t>
  </si>
  <si>
    <t xml:space="preserve">Доходы  от реализации мун. имущества, в т.ч.: </t>
  </si>
  <si>
    <t xml:space="preserve">114 13040 04 1000 410</t>
  </si>
  <si>
    <t xml:space="preserve">-178-ФЗ </t>
  </si>
  <si>
    <t xml:space="preserve">114 13040 04 2000 410</t>
  </si>
  <si>
    <t xml:space="preserve">-НДС по 178-ФЗ</t>
  </si>
  <si>
    <t xml:space="preserve">114 13040 04 3000 410</t>
  </si>
  <si>
    <t>-159-ФЗ</t>
  </si>
  <si>
    <t>992</t>
  </si>
  <si>
    <t xml:space="preserve">111 05012 04 1000 120</t>
  </si>
  <si>
    <t xml:space="preserve">Арендная плата за земельные участки до разграничения</t>
  </si>
  <si>
    <t xml:space="preserve">111 05012 04 1020 120</t>
  </si>
  <si>
    <t xml:space="preserve">Средства от продажи права на заключение договоров аренды земельных участков до разграничения</t>
  </si>
  <si>
    <t xml:space="preserve">111 05024 04 1000 120</t>
  </si>
  <si>
    <t xml:space="preserve">Арендная плата за земельные участки, находящиеся в собственности городских округов </t>
  </si>
  <si>
    <t xml:space="preserve">111 05024 04 1020 120</t>
  </si>
  <si>
    <t xml:space="preserve">Средства от продажи права на заключение договоров аренды земельных участков, находящиеся в собст. ГО</t>
  </si>
  <si>
    <t xml:space="preserve">111 05300 00 0000 120</t>
  </si>
  <si>
    <t xml:space="preserve">Плата по соглашениям об установлении сервитута</t>
  </si>
  <si>
    <t xml:space="preserve">111 05400 00 0000 120</t>
  </si>
  <si>
    <t xml:space="preserve">Плата за публичный сервитут</t>
  </si>
  <si>
    <t xml:space="preserve">114 06012 04 0000 430</t>
  </si>
  <si>
    <t xml:space="preserve">Доходы от продажи земельных участков до разграничения</t>
  </si>
  <si>
    <t xml:space="preserve">114 06024 04 0000 430</t>
  </si>
  <si>
    <t xml:space="preserve">Доходы от продажи земельных участков, находящихся в собственности городских округов</t>
  </si>
  <si>
    <t xml:space="preserve">114 06312 04 0000 430</t>
  </si>
  <si>
    <t xml:space="preserve">Плата за увеличение площади земельных участков в результате перераспределения до разграничения</t>
  </si>
  <si>
    <t xml:space="preserve">114 06324 04 0000 430</t>
  </si>
  <si>
    <t xml:space="preserve">Плата за увеличение площади земельных участков в результате перераспределения, находящихся в собст. ГО</t>
  </si>
  <si>
    <t>11705</t>
  </si>
  <si>
    <t xml:space="preserve">Плата за фактическое пользование земельными участками</t>
  </si>
  <si>
    <t>945</t>
  </si>
  <si>
    <t>ДТ</t>
  </si>
  <si>
    <t xml:space="preserve">113 02994 04 0010 130</t>
  </si>
  <si>
    <t xml:space="preserve">Доходы от компенсации затрат государства (лпд )</t>
  </si>
  <si>
    <t xml:space="preserve">113 02994 04 0015 130</t>
  </si>
  <si>
    <t xml:space="preserve">Доходы от компенсации затрат государства (епд)</t>
  </si>
  <si>
    <t xml:space="preserve">113 02994 04 0020 130</t>
  </si>
  <si>
    <t xml:space="preserve">Доходы от компенсации затрат государства (плата за проезд)</t>
  </si>
  <si>
    <t xml:space="preserve">всего по плате за проезд</t>
  </si>
  <si>
    <t xml:space="preserve">113 02994 04 0030 130</t>
  </si>
  <si>
    <t xml:space="preserve">Доходы от компенсации затрат государства (транспортные карты)</t>
  </si>
  <si>
    <t xml:space="preserve">111 05034 04 0000 120</t>
  </si>
  <si>
    <t xml:space="preserve">Доходы от сдачи в аренду объектов нежилого фонда</t>
  </si>
  <si>
    <t xml:space="preserve">1 16 00000 00 0000 000</t>
  </si>
  <si>
    <t>УЖО</t>
  </si>
  <si>
    <t xml:space="preserve">Плата за найм</t>
  </si>
  <si>
    <t xml:space="preserve">114 01040 04 0000 410</t>
  </si>
  <si>
    <t xml:space="preserve">Доходы от продажи квартир</t>
  </si>
  <si>
    <t xml:space="preserve">915, 048</t>
  </si>
  <si>
    <t>УЭ</t>
  </si>
  <si>
    <t xml:space="preserve">112 00000 00 0000 120</t>
  </si>
  <si>
    <t xml:space="preserve">Платежи при пользовании природными ресурсами</t>
  </si>
  <si>
    <t xml:space="preserve">117 05040 04 3000 180</t>
  </si>
  <si>
    <t xml:space="preserve">Восстановительная стоимость зеленых насаждений</t>
  </si>
  <si>
    <t xml:space="preserve">Иные администр.</t>
  </si>
  <si>
    <t xml:space="preserve">111 05000 04 0000 120</t>
  </si>
  <si>
    <t xml:space="preserve">Доходы, получаемые в виде арендной платы</t>
  </si>
  <si>
    <t xml:space="preserve">Плата по соглашениям об установлении сервитута </t>
  </si>
  <si>
    <t xml:space="preserve">113 00000 04 0000 130</t>
  </si>
  <si>
    <t xml:space="preserve">Доходы от оказания платных услуг и компенсации затрат государства</t>
  </si>
  <si>
    <t xml:space="preserve">117 01040 04 0000 180</t>
  </si>
  <si>
    <t xml:space="preserve">Невыясненные поступления</t>
  </si>
  <si>
    <t xml:space="preserve">11705, 11109, 11402</t>
  </si>
  <si>
    <t xml:space="preserve">Прочие неналоговые поступления</t>
  </si>
  <si>
    <t xml:space="preserve">117 15020 04 0000 180</t>
  </si>
  <si>
    <t xml:space="preserve">Инициативные платежи</t>
  </si>
  <si>
    <t xml:space="preserve">ИТОГО НАЛОГОВЫХ И НЕНАЛОГОВЫХ ДОХОДОВ </t>
  </si>
  <si>
    <t xml:space="preserve">БЕЗВОЗМЕЗДНЫЕ ПОСТУПЛЕНИЯ</t>
  </si>
  <si>
    <t xml:space="preserve">202 10000 00 0000 150</t>
  </si>
  <si>
    <t>Дотации</t>
  </si>
  <si>
    <t xml:space="preserve">202 20000 00 0000 150</t>
  </si>
  <si>
    <t xml:space="preserve">Субсидии от других бюджетов бюджетной системы РФ *   </t>
  </si>
  <si>
    <t xml:space="preserve">202 30000 00 0000 150</t>
  </si>
  <si>
    <t xml:space="preserve">Субвенции от других бюджетов бюджетной системы РФ*</t>
  </si>
  <si>
    <t xml:space="preserve">202 40000 00 0000 150</t>
  </si>
  <si>
    <t xml:space="preserve">Иные межбюджетные трансферты  *</t>
  </si>
  <si>
    <t xml:space="preserve">203 04000 04 0000 150</t>
  </si>
  <si>
    <t xml:space="preserve">Безвозмездные поступления от государственных (муниципальных) организаций</t>
  </si>
  <si>
    <t xml:space="preserve">207 04000 04 0000 150</t>
  </si>
  <si>
    <t xml:space="preserve">Прочие безвозмездные поступления</t>
  </si>
  <si>
    <t xml:space="preserve">208 04000 04 0000 150</t>
  </si>
  <si>
    <t xml:space="preserve">Перечисления из бюджетов ГО (в бюджеты ГО) для осуществления возврата (зачета) излишне уплаченных или излишне взысканных сумм налогов</t>
  </si>
  <si>
    <t xml:space="preserve">218 00000 04 0000 150</t>
  </si>
  <si>
    <t xml:space="preserve">Доходы от возврата бюджетными и автономными учреждениями остатков субсидий прошлых лет</t>
  </si>
  <si>
    <t xml:space="preserve">219 00000 04 0000 150</t>
  </si>
  <si>
    <t xml:space="preserve">Возврат остатков субсидий, субвенций прошлых лет</t>
  </si>
  <si>
    <t xml:space="preserve">ВСЕГО ДОХОДОВ </t>
  </si>
  <si>
    <t xml:space="preserve">*)   Примечание: уточненный план по субвенциям, субсидиям и иным межбюджетным трансфертам на текущую дату </t>
  </si>
  <si>
    <t xml:space="preserve">* Уточненный план по субвенциям, субсидиям и иным межбюджетным трансфертам на текущую дату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</si>
</sst>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9">
    <numFmt numFmtId="160" formatCode="_-* #,##0.00\ &quot;₽&quot;_-;\-* #,##0.00\ &quot;₽&quot;_-;_-* &quot;-&quot;??\ &quot;₽&quot;_-;_-@_-"/>
    <numFmt numFmtId="161" formatCode="_-* #,##0.00\ _₽_-;\-* #,##0.00\ _₽_-;_-* &quot;-&quot;??\ _₽_-;_-@_-"/>
    <numFmt numFmtId="162" formatCode="#,##0.0"/>
    <numFmt numFmtId="163" formatCode="0.0"/>
    <numFmt numFmtId="164" formatCode="0.0%"/>
    <numFmt numFmtId="165" formatCode="#,##0.0_р_."/>
    <numFmt numFmtId="166" formatCode="#\ ##0.0"/>
    <numFmt numFmtId="167" formatCode="#,##0_р_."/>
    <numFmt numFmtId="168" formatCode="#,##0.00_р_."/>
  </numFmts>
  <fonts count="24">
    <font>
      <sz val="10.000000"/>
      <color theme="1"/>
      <name val="Arial Cyr"/>
    </font>
    <font>
      <sz val="10.000000"/>
      <name val="Arial Cyr"/>
    </font>
    <font>
      <sz val="10.000000"/>
      <name val="Arial"/>
    </font>
    <font>
      <sz val="11.000000"/>
      <name val="Calibri"/>
    </font>
    <font>
      <sz val="11.000000"/>
      <color theme="1"/>
      <name val="Calibri"/>
      <scheme val="minor"/>
    </font>
    <font>
      <sz val="14.000000"/>
      <name val="Times New Roman"/>
    </font>
    <font>
      <sz val="11.000000"/>
      <name val="Times New Roman"/>
    </font>
    <font>
      <sz val="8.000000"/>
      <color indexed="2"/>
      <name val="Times New Roman"/>
    </font>
    <font>
      <b/>
      <sz val="16.000000"/>
      <name val="Times New Roman"/>
    </font>
    <font>
      <b/>
      <sz val="16.000000"/>
      <color indexed="2"/>
      <name val="Times New Roman"/>
    </font>
    <font>
      <sz val="12.000000"/>
      <name val="Times New Roman"/>
    </font>
    <font>
      <b/>
      <sz val="12.000000"/>
      <name val="Times New Roman"/>
    </font>
    <font>
      <b/>
      <sz val="12.000000"/>
      <color indexed="2"/>
      <name val="Times New Roman"/>
    </font>
    <font>
      <b/>
      <sz val="11.000000"/>
      <name val="Times New Roman"/>
    </font>
    <font>
      <b/>
      <sz val="14.000000"/>
      <name val="Times New Roman"/>
    </font>
    <font>
      <b/>
      <sz val="14.000000"/>
      <color indexed="2"/>
      <name val="Times New Roman"/>
    </font>
    <font>
      <i/>
      <sz val="14.000000"/>
      <name val="Times New Roman"/>
    </font>
    <font>
      <sz val="14.000000"/>
      <color indexed="2"/>
      <name val="Times New Roman"/>
    </font>
    <font>
      <sz val="13.000000"/>
      <name val="Times New Roman"/>
    </font>
    <font>
      <i/>
      <sz val="12.000000"/>
      <name val="Times New Roman"/>
    </font>
    <font>
      <i/>
      <sz val="11.000000"/>
      <name val="Times New Roman"/>
    </font>
    <font>
      <i/>
      <sz val="8.000000"/>
      <color indexed="2"/>
      <name val="Times New Roman"/>
    </font>
    <font>
      <b/>
      <sz val="13.000000"/>
      <name val="Times New Roman"/>
    </font>
    <font>
      <sz val="14.000000"/>
      <color theme="1" tint="0"/>
      <name val="Times New Roman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 tint="0"/>
        <bgColor theme="0" tint="0"/>
      </patternFill>
    </fill>
  </fills>
  <borders count="50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none"/>
      <right style="none"/>
      <top style="thin">
        <color theme="1"/>
      </top>
      <bottom style="none"/>
      <diagonal style="none"/>
    </border>
    <border>
      <left style="none"/>
      <right style="thin">
        <color theme="1"/>
      </right>
      <top style="thin">
        <color theme="1"/>
      </top>
      <bottom style="none"/>
      <diagonal style="none"/>
    </border>
    <border>
      <left style="none"/>
      <right style="thin">
        <color theme="1"/>
      </right>
      <top style="none"/>
      <bottom style="none"/>
      <diagonal style="none"/>
    </border>
    <border>
      <left style="medium">
        <color theme="1"/>
      </left>
      <right style="thin">
        <color theme="1"/>
      </right>
      <top style="medium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none"/>
      <right style="none"/>
      <top style="medium">
        <color theme="1"/>
      </top>
      <bottom style="none"/>
      <diagonal style="none"/>
    </border>
    <border>
      <left style="thin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none"/>
      <bottom style="none"/>
      <diagonal style="none"/>
    </border>
    <border>
      <left style="medium">
        <color theme="1"/>
      </left>
      <right style="none"/>
      <top style="thin">
        <color theme="1"/>
      </top>
      <bottom style="medium">
        <color theme="1"/>
      </bottom>
      <diagonal style="none"/>
    </border>
    <border>
      <left style="none"/>
      <right style="none"/>
      <top style="thin">
        <color theme="1"/>
      </top>
      <bottom style="medium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none"/>
      <right style="none"/>
      <top style="none"/>
      <bottom style="medium">
        <color theme="1"/>
      </bottom>
      <diagonal style="none"/>
    </border>
    <border>
      <left style="none"/>
      <right style="thin">
        <color theme="1"/>
      </right>
      <top style="none"/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none"/>
      <bottom style="none"/>
      <diagonal style="none"/>
    </border>
    <border>
      <left style="none"/>
      <right style="thin">
        <color theme="1"/>
      </right>
      <top style="medium">
        <color theme="1"/>
      </top>
      <bottom style="none"/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none"/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none"/>
      <bottom style="medium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none"/>
      <top style="none"/>
      <bottom style="thin">
        <color theme="1"/>
      </bottom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  <border>
      <left style="medium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none"/>
      <bottom style="medium">
        <color theme="1"/>
      </bottom>
      <diagonal style="none"/>
    </border>
    <border>
      <left style="thin">
        <color theme="1"/>
      </left>
      <right style="none"/>
      <top style="medium">
        <color theme="1"/>
      </top>
      <bottom style="none"/>
      <diagonal style="none"/>
    </border>
    <border>
      <left style="medium">
        <color theme="1"/>
      </left>
      <right style="none"/>
      <top style="medium">
        <color theme="1"/>
      </top>
      <bottom style="medium">
        <color theme="1"/>
      </bottom>
      <diagonal style="none"/>
    </border>
    <border>
      <left style="none"/>
      <right style="none"/>
      <top style="medium">
        <color theme="1"/>
      </top>
      <bottom style="medium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 style="none"/>
    </border>
    <border>
      <left style="medium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none"/>
      <right style="none"/>
      <top style="medium">
        <color theme="1"/>
      </top>
      <bottom style="thin">
        <color theme="1"/>
      </bottom>
      <diagonal style="none"/>
    </border>
  </borders>
  <cellStyleXfs count="109">
    <xf fontId="0" fillId="0" borderId="0" numFmtId="0" applyNumberFormat="1" applyFont="1" applyFill="1" applyBorder="1"/>
    <xf fontId="1" fillId="0" borderId="0" numFmtId="160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4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2" borderId="0" numFmtId="0" applyNumberFormat="1" applyFont="1" applyFill="1" applyBorder="1"/>
    <xf fontId="1" fillId="0" borderId="0" numFmtId="9" applyNumberFormat="1" applyFont="1" applyFill="1" applyBorder="0" applyProtection="0"/>
    <xf fontId="1" fillId="0" borderId="0" numFmtId="9" applyNumberFormat="1" applyFont="0" applyFill="0" applyBorder="0" applyProtection="0"/>
    <xf fontId="2" fillId="0" borderId="0" numFmtId="161" applyNumberFormat="1" applyFont="0" applyFill="0" applyBorder="0" applyProtection="0"/>
    <xf fontId="2" fillId="0" borderId="0" numFmtId="161" applyNumberFormat="1" applyFont="0" applyFill="0" applyBorder="0" applyProtection="0"/>
  </cellStyleXfs>
  <cellXfs count="224">
    <xf fontId="0" fillId="0" borderId="0" numFmtId="0" xfId="0"/>
    <xf fontId="5" fillId="3" borderId="0" numFmtId="0" xfId="0" applyFont="1" applyFill="1" applyAlignment="1">
      <alignment vertical="center"/>
    </xf>
    <xf fontId="6" fillId="3" borderId="0" numFmtId="0" xfId="0" applyFont="1" applyFill="1" applyAlignment="1">
      <alignment vertical="top"/>
    </xf>
    <xf fontId="7" fillId="3" borderId="0" numFmtId="0" xfId="0" applyFont="1" applyFill="1" applyAlignment="1">
      <alignment horizontal="left" vertical="center"/>
    </xf>
    <xf fontId="5" fillId="3" borderId="0" numFmtId="162" xfId="0" applyNumberFormat="1" applyFont="1" applyFill="1" applyAlignment="1">
      <alignment vertical="center"/>
    </xf>
    <xf fontId="5" fillId="3" borderId="0" numFmtId="163" xfId="0" applyNumberFormat="1" applyFont="1" applyFill="1" applyAlignment="1">
      <alignment vertical="center"/>
    </xf>
    <xf fontId="8" fillId="3" borderId="0" numFmtId="0" xfId="0" applyFont="1" applyFill="1" applyAlignment="1">
      <alignment horizontal="center" vertical="center" wrapText="1"/>
    </xf>
    <xf fontId="9" fillId="3" borderId="0" numFmtId="0" xfId="0" applyFont="1" applyFill="1" applyAlignment="1">
      <alignment horizontal="left" vertical="center" wrapText="1"/>
    </xf>
    <xf fontId="5" fillId="3" borderId="0" numFmtId="49" xfId="0" applyNumberFormat="1" applyFont="1" applyFill="1" applyAlignment="1">
      <alignment horizontal="center" vertical="center" wrapText="1"/>
    </xf>
    <xf fontId="6" fillId="3" borderId="0" numFmtId="0" xfId="0" applyFont="1" applyFill="1" applyAlignment="1">
      <alignment horizontal="center" vertical="top" wrapText="1"/>
    </xf>
    <xf fontId="7" fillId="3" borderId="0" numFmtId="0" xfId="0" applyFont="1" applyFill="1" applyAlignment="1">
      <alignment horizontal="left" vertical="center" wrapText="1"/>
    </xf>
    <xf fontId="5" fillId="3" borderId="0" numFmtId="0" xfId="0" applyFont="1" applyFill="1" applyAlignment="1">
      <alignment horizontal="center" vertical="center" wrapText="1"/>
    </xf>
    <xf fontId="5" fillId="3" borderId="0" numFmtId="162" xfId="0" applyNumberFormat="1" applyFont="1" applyFill="1" applyAlignment="1">
      <alignment horizontal="center" vertical="center" wrapText="1"/>
    </xf>
    <xf fontId="5" fillId="3" borderId="0" numFmtId="163" xfId="0" applyNumberFormat="1" applyFont="1" applyFill="1" applyAlignment="1">
      <alignment horizontal="center" vertical="center" wrapText="1"/>
    </xf>
    <xf fontId="10" fillId="3" borderId="0" numFmtId="0" xfId="0" applyFont="1" applyFill="1" applyAlignment="1">
      <alignment horizontal="right" vertical="center" wrapText="1"/>
    </xf>
    <xf fontId="10" fillId="3" borderId="0" numFmtId="0" xfId="0" applyFont="1" applyFill="1" applyAlignment="1">
      <alignment horizontal="right" vertical="center"/>
    </xf>
    <xf fontId="11" fillId="3" borderId="0" numFmtId="0" xfId="0" applyFont="1" applyFill="1" applyAlignment="1">
      <alignment vertical="center"/>
    </xf>
    <xf fontId="11" fillId="3" borderId="1" numFmtId="49" xfId="0" applyNumberFormat="1" applyFont="1" applyFill="1" applyBorder="1" applyAlignment="1">
      <alignment horizontal="center" vertical="center" wrapText="1"/>
    </xf>
    <xf fontId="11" fillId="3" borderId="2" numFmtId="0" xfId="0" applyFont="1" applyFill="1" applyBorder="1" applyAlignment="1">
      <alignment horizontal="center" vertical="center" wrapText="1"/>
    </xf>
    <xf fontId="12" fillId="3" borderId="3" numFmtId="49" xfId="0" applyNumberFormat="1" applyFont="1" applyFill="1" applyBorder="1" applyAlignment="1">
      <alignment horizontal="center" vertical="center" wrapText="1"/>
    </xf>
    <xf fontId="11" fillId="3" borderId="3" numFmtId="0" xfId="0" applyFont="1" applyFill="1" applyBorder="1" applyAlignment="1">
      <alignment horizontal="center" vertical="center" wrapText="1"/>
    </xf>
    <xf fontId="13" fillId="3" borderId="3" numFmtId="162" xfId="0" applyNumberFormat="1" applyFont="1" applyFill="1" applyBorder="1" applyAlignment="1">
      <alignment horizontal="center" vertical="center" wrapText="1"/>
    </xf>
    <xf fontId="11" fillId="3" borderId="4" numFmtId="162" xfId="0" applyNumberFormat="1" applyFont="1" applyFill="1" applyBorder="1" applyAlignment="1">
      <alignment horizontal="center" vertical="center" wrapText="1"/>
    </xf>
    <xf fontId="11" fillId="3" borderId="5" numFmtId="162" xfId="0" applyNumberFormat="1" applyFont="1" applyFill="1" applyBorder="1" applyAlignment="1">
      <alignment horizontal="center" vertical="center" wrapText="1"/>
    </xf>
    <xf fontId="11" fillId="3" borderId="6" numFmtId="162" xfId="0" applyNumberFormat="1" applyFont="1" applyFill="1" applyBorder="1" applyAlignment="1">
      <alignment horizontal="center" vertical="center" wrapText="1"/>
    </xf>
    <xf fontId="11" fillId="3" borderId="4" numFmtId="163" xfId="0" applyNumberFormat="1" applyFont="1" applyFill="1" applyBorder="1" applyAlignment="1">
      <alignment horizontal="center" vertical="center" wrapText="1"/>
    </xf>
    <xf fontId="11" fillId="3" borderId="6" numFmtId="163" xfId="0" applyNumberFormat="1" applyFont="1" applyFill="1" applyBorder="1" applyAlignment="1">
      <alignment horizontal="center" vertical="center" wrapText="1"/>
    </xf>
    <xf fontId="11" fillId="3" borderId="3" numFmtId="0" xfId="0" applyFont="1" applyFill="1" applyBorder="1" applyAlignment="1">
      <alignment horizontal="center" vertical="top" wrapText="1"/>
    </xf>
    <xf fontId="11" fillId="3" borderId="3" numFmtId="164" xfId="105" applyNumberFormat="1" applyFont="1" applyFill="1" applyBorder="1" applyAlignment="1" applyProtection="1">
      <alignment horizontal="center" vertical="top" wrapText="1"/>
    </xf>
    <xf fontId="11" fillId="3" borderId="7" numFmtId="49" xfId="0" applyNumberFormat="1" applyFont="1" applyFill="1" applyBorder="1" applyAlignment="1">
      <alignment horizontal="center" vertical="center" wrapText="1"/>
    </xf>
    <xf fontId="11" fillId="3" borderId="8" numFmtId="0" xfId="0" applyFont="1" applyFill="1" applyBorder="1" applyAlignment="1">
      <alignment horizontal="center" vertical="center" wrapText="1"/>
    </xf>
    <xf fontId="12" fillId="3" borderId="9" numFmtId="49" xfId="0" applyNumberFormat="1" applyFont="1" applyFill="1" applyBorder="1" applyAlignment="1">
      <alignment horizontal="center" vertical="center" wrapText="1"/>
    </xf>
    <xf fontId="11" fillId="3" borderId="9" numFmtId="0" xfId="0" applyFont="1" applyFill="1" applyBorder="1" applyAlignment="1">
      <alignment horizontal="center" vertical="center" wrapText="1"/>
    </xf>
    <xf fontId="13" fillId="3" borderId="9" numFmtId="162" xfId="0" applyNumberFormat="1" applyFont="1" applyFill="1" applyBorder="1" applyAlignment="1">
      <alignment horizontal="center" vertical="center" wrapText="1"/>
    </xf>
    <xf fontId="11" fillId="3" borderId="0" numFmtId="163" xfId="0" applyNumberFormat="1" applyFont="1" applyFill="1" applyAlignment="1">
      <alignment horizontal="center" vertical="center" wrapText="1"/>
    </xf>
    <xf fontId="11" fillId="3" borderId="9" numFmtId="163" xfId="0" applyNumberFormat="1" applyFont="1" applyFill="1" applyBorder="1" applyAlignment="1">
      <alignment horizontal="center" vertical="center" wrapText="1"/>
    </xf>
    <xf fontId="13" fillId="3" borderId="9" numFmtId="163" xfId="0" applyNumberFormat="1" applyFont="1" applyFill="1" applyBorder="1" applyAlignment="1">
      <alignment horizontal="center" vertical="center" wrapText="1"/>
    </xf>
    <xf fontId="11" fillId="3" borderId="9" numFmtId="162" xfId="0" applyNumberFormat="1" applyFont="1" applyFill="1" applyBorder="1" applyAlignment="1">
      <alignment horizontal="center" vertical="center" wrapText="1"/>
    </xf>
    <xf fontId="11" fillId="3" borderId="0" numFmtId="162" xfId="0" applyNumberFormat="1" applyFont="1" applyFill="1" applyAlignment="1">
      <alignment horizontal="center" vertical="center" wrapText="1"/>
    </xf>
    <xf fontId="11" fillId="3" borderId="0" numFmtId="162" xfId="0" applyNumberFormat="1" applyFont="1" applyFill="1" applyAlignment="1">
      <alignment horizontal="center" vertical="top" wrapText="1"/>
    </xf>
    <xf fontId="11" fillId="3" borderId="9" numFmtId="0" xfId="0" applyFont="1" applyFill="1" applyBorder="1" applyAlignment="1">
      <alignment horizontal="center" vertical="top" wrapText="1"/>
    </xf>
    <xf fontId="11" fillId="3" borderId="9" numFmtId="164" xfId="105" applyNumberFormat="1" applyFont="1" applyFill="1" applyBorder="1" applyAlignment="1" applyProtection="1">
      <alignment horizontal="center" vertical="top" wrapText="1"/>
    </xf>
    <xf fontId="14" fillId="3" borderId="0" numFmtId="0" xfId="0" applyFont="1" applyFill="1" applyAlignment="1">
      <alignment vertical="center"/>
    </xf>
    <xf fontId="14" fillId="3" borderId="3" numFmtId="49" xfId="0" applyNumberFormat="1" applyFont="1" applyFill="1" applyBorder="1" applyAlignment="1">
      <alignment horizontal="center" vertical="center" wrapText="1"/>
    </xf>
    <xf fontId="14" fillId="3" borderId="10" numFmtId="0" xfId="0" applyFont="1" applyFill="1" applyBorder="1" applyAlignment="1">
      <alignment horizontal="center" vertical="center" wrapText="1"/>
    </xf>
    <xf fontId="15" fillId="3" borderId="11" numFmtId="0" xfId="0" applyFont="1" applyFill="1" applyBorder="1" applyAlignment="1">
      <alignment horizontal="left" vertical="center" wrapText="1"/>
    </xf>
    <xf fontId="14" fillId="3" borderId="12" numFmtId="0" xfId="0" applyFont="1" applyFill="1" applyBorder="1" applyAlignment="1">
      <alignment horizontal="center" vertical="center" wrapText="1"/>
    </xf>
    <xf fontId="14" fillId="3" borderId="3" numFmtId="162" xfId="0" applyNumberFormat="1" applyFont="1" applyFill="1" applyBorder="1" applyAlignment="1">
      <alignment vertical="center" wrapText="1"/>
    </xf>
    <xf fontId="14" fillId="3" borderId="0" numFmtId="162" xfId="0" applyNumberFormat="1" applyFont="1" applyFill="1" applyAlignment="1">
      <alignment vertical="center" wrapText="1"/>
    </xf>
    <xf fontId="14" fillId="3" borderId="0" numFmtId="164" xfId="0" applyNumberFormat="1" applyFont="1" applyFill="1" applyAlignment="1">
      <alignment horizontal="right" vertical="center" wrapText="1"/>
    </xf>
    <xf fontId="14" fillId="3" borderId="3" numFmtId="164" xfId="0" applyNumberFormat="1" applyFont="1" applyFill="1" applyBorder="1" applyAlignment="1">
      <alignment horizontal="right" vertical="center" wrapText="1"/>
    </xf>
    <xf fontId="14" fillId="3" borderId="13" numFmtId="164" xfId="0" applyNumberFormat="1" applyFont="1" applyFill="1" applyBorder="1" applyAlignment="1">
      <alignment horizontal="right" vertical="center" wrapText="1"/>
    </xf>
    <xf fontId="5" fillId="3" borderId="14" numFmtId="49" xfId="0" applyNumberFormat="1" applyFont="1" applyFill="1" applyBorder="1" applyAlignment="1">
      <alignment horizontal="center" vertical="center" wrapText="1"/>
    </xf>
    <xf fontId="6" fillId="3" borderId="15" numFmtId="0" xfId="0" applyFont="1" applyFill="1" applyBorder="1" applyAlignment="1">
      <alignment horizontal="center" vertical="center" wrapText="1"/>
    </xf>
    <xf fontId="7" fillId="3" borderId="16" numFmtId="49" xfId="0" applyNumberFormat="1" applyFont="1" applyFill="1" applyBorder="1" applyAlignment="1">
      <alignment horizontal="left" vertical="center" wrapText="1"/>
    </xf>
    <xf fontId="5" fillId="3" borderId="17" numFmtId="0" xfId="0" applyFont="1" applyFill="1" applyBorder="1" applyAlignment="1">
      <alignment vertical="center" wrapText="1"/>
    </xf>
    <xf fontId="5" fillId="3" borderId="15" numFmtId="162" xfId="0" applyNumberFormat="1" applyFont="1" applyFill="1" applyBorder="1" applyAlignment="1">
      <alignment horizontal="right" vertical="center" wrapText="1"/>
    </xf>
    <xf fontId="5" fillId="3" borderId="16" numFmtId="162" xfId="0" applyNumberFormat="1" applyFont="1" applyFill="1" applyBorder="1" applyAlignment="1">
      <alignment horizontal="right" vertical="center" wrapText="1"/>
    </xf>
    <xf fontId="5" fillId="3" borderId="16" numFmtId="4" xfId="0" applyNumberFormat="1" applyFont="1" applyFill="1" applyBorder="1" applyAlignment="1">
      <alignment horizontal="right" vertical="center" wrapText="1"/>
    </xf>
    <xf fontId="5" fillId="3" borderId="15" numFmtId="164" xfId="0" applyNumberFormat="1" applyFont="1" applyFill="1" applyBorder="1" applyAlignment="1">
      <alignment horizontal="right" vertical="center" wrapText="1"/>
    </xf>
    <xf fontId="5" fillId="3" borderId="16" numFmtId="164" xfId="0" applyNumberFormat="1" applyFont="1" applyFill="1" applyBorder="1" applyAlignment="1">
      <alignment horizontal="right" vertical="center" wrapText="1"/>
    </xf>
    <xf fontId="5" fillId="3" borderId="18" numFmtId="164" xfId="0" applyNumberFormat="1" applyFont="1" applyFill="1" applyBorder="1" applyAlignment="1">
      <alignment horizontal="right" vertical="center" wrapText="1"/>
    </xf>
    <xf fontId="5" fillId="3" borderId="19" numFmtId="49" xfId="0" applyNumberFormat="1" applyFont="1" applyFill="1" applyBorder="1" applyAlignment="1">
      <alignment horizontal="center" vertical="center" wrapText="1"/>
    </xf>
    <xf fontId="6" fillId="3" borderId="9" numFmtId="0" xfId="0" applyFont="1" applyFill="1" applyBorder="1" applyAlignment="1">
      <alignment horizontal="center" vertical="center" wrapText="1"/>
    </xf>
    <xf fontId="7" fillId="3" borderId="9" numFmtId="49" xfId="0" applyNumberFormat="1" applyFont="1" applyFill="1" applyBorder="1" applyAlignment="1">
      <alignment horizontal="left" vertical="center" wrapText="1"/>
    </xf>
    <xf fontId="5" fillId="3" borderId="0" numFmtId="0" xfId="0" applyFont="1" applyFill="1" applyAlignment="1">
      <alignment vertical="center" wrapText="1"/>
    </xf>
    <xf fontId="5" fillId="3" borderId="9" numFmtId="162" xfId="0" applyNumberFormat="1" applyFont="1" applyFill="1" applyBorder="1" applyAlignment="1">
      <alignment vertical="center" wrapText="1"/>
    </xf>
    <xf fontId="5" fillId="3" borderId="0" numFmtId="162" xfId="0" applyNumberFormat="1" applyFont="1" applyFill="1" applyAlignment="1">
      <alignment vertical="center" wrapText="1"/>
    </xf>
    <xf fontId="5" fillId="3" borderId="13" numFmtId="162" xfId="0" applyNumberFormat="1" applyFont="1" applyFill="1" applyBorder="1" applyAlignment="1">
      <alignment vertical="center" wrapText="1"/>
    </xf>
    <xf fontId="5" fillId="3" borderId="0" numFmtId="164" xfId="0" applyNumberFormat="1" applyFont="1" applyFill="1" applyAlignment="1">
      <alignment horizontal="right" vertical="center" wrapText="1"/>
    </xf>
    <xf fontId="5" fillId="3" borderId="9" numFmtId="164" xfId="0" applyNumberFormat="1" applyFont="1" applyFill="1" applyBorder="1" applyAlignment="1">
      <alignment horizontal="right" vertical="center" wrapText="1"/>
    </xf>
    <xf fontId="5" fillId="3" borderId="13" numFmtId="164" xfId="0" applyNumberFormat="1" applyFont="1" applyFill="1" applyBorder="1" applyAlignment="1">
      <alignment horizontal="right" vertical="center" wrapText="1"/>
    </xf>
    <xf fontId="5" fillId="3" borderId="20" numFmtId="164" xfId="0" applyNumberFormat="1" applyFont="1" applyFill="1" applyBorder="1" applyAlignment="1">
      <alignment horizontal="right" vertical="center" wrapText="1"/>
    </xf>
    <xf fontId="7" fillId="3" borderId="0" numFmtId="49" xfId="0" applyNumberFormat="1" applyFont="1" applyFill="1" applyAlignment="1">
      <alignment horizontal="left" vertical="center" wrapText="1"/>
    </xf>
    <xf fontId="5" fillId="3" borderId="4" numFmtId="0" xfId="0" applyFont="1" applyFill="1" applyBorder="1" applyAlignment="1">
      <alignment vertical="center" wrapText="1"/>
    </xf>
    <xf fontId="5" fillId="3" borderId="21" numFmtId="162" xfId="0" applyNumberFormat="1" applyFont="1" applyFill="1" applyBorder="1" applyAlignment="1">
      <alignment vertical="center" wrapText="1"/>
    </xf>
    <xf fontId="5" fillId="3" borderId="0" numFmtId="4" xfId="0" applyNumberFormat="1" applyFont="1" applyFill="1" applyAlignment="1">
      <alignment vertical="center" wrapText="1"/>
    </xf>
    <xf fontId="5" fillId="3" borderId="9" numFmtId="4" xfId="0" applyNumberFormat="1" applyFont="1" applyFill="1" applyBorder="1" applyAlignment="1">
      <alignment vertical="center" wrapText="1"/>
    </xf>
    <xf fontId="14" fillId="3" borderId="22" numFmtId="165" xfId="0" applyNumberFormat="1" applyFont="1" applyFill="1" applyBorder="1" applyAlignment="1">
      <alignment horizontal="center" vertical="center" wrapText="1"/>
    </xf>
    <xf fontId="14" fillId="3" borderId="23" numFmtId="165" xfId="0" applyNumberFormat="1" applyFont="1" applyFill="1" applyBorder="1" applyAlignment="1">
      <alignment horizontal="center" vertical="center" wrapText="1"/>
    </xf>
    <xf fontId="15" fillId="3" borderId="23" numFmtId="165" xfId="0" applyNumberFormat="1" applyFont="1" applyFill="1" applyBorder="1" applyAlignment="1">
      <alignment horizontal="left" vertical="center" wrapText="1"/>
    </xf>
    <xf fontId="14" fillId="3" borderId="24" numFmtId="165" xfId="0" applyNumberFormat="1" applyFont="1" applyFill="1" applyBorder="1" applyAlignment="1">
      <alignment horizontal="center" vertical="center" wrapText="1"/>
    </xf>
    <xf fontId="14" fillId="3" borderId="25" numFmtId="162" xfId="0" applyNumberFormat="1" applyFont="1" applyFill="1" applyBorder="1" applyAlignment="1">
      <alignment vertical="center" wrapText="1"/>
    </xf>
    <xf fontId="14" fillId="3" borderId="25" numFmtId="162" xfId="0" applyNumberFormat="1" applyFont="1" applyFill="1" applyBorder="1" applyAlignment="1">
      <alignment horizontal="right" vertical="center" wrapText="1"/>
    </xf>
    <xf fontId="14" fillId="3" borderId="26" numFmtId="162" xfId="0" applyNumberFormat="1" applyFont="1" applyFill="1" applyBorder="1" applyAlignment="1">
      <alignment horizontal="right" vertical="center" wrapText="1"/>
    </xf>
    <xf fontId="14" fillId="3" borderId="3" numFmtId="162" xfId="0" applyNumberFormat="1" applyFont="1" applyFill="1" applyBorder="1" applyAlignment="1">
      <alignment horizontal="right" vertical="center" wrapText="1"/>
    </xf>
    <xf fontId="14" fillId="3" borderId="0" numFmtId="162" xfId="0" applyNumberFormat="1" applyFont="1" applyFill="1" applyAlignment="1">
      <alignment horizontal="right" vertical="center" wrapText="1"/>
    </xf>
    <xf fontId="14" fillId="3" borderId="26" numFmtId="164" xfId="0" applyNumberFormat="1" applyFont="1" applyFill="1" applyBorder="1" applyAlignment="1">
      <alignment horizontal="right" vertical="center" wrapText="1"/>
    </xf>
    <xf fontId="14" fillId="3" borderId="25" numFmtId="164" xfId="0" applyNumberFormat="1" applyFont="1" applyFill="1" applyBorder="1" applyAlignment="1">
      <alignment horizontal="right" vertical="center" wrapText="1"/>
    </xf>
    <xf fontId="14" fillId="3" borderId="27" numFmtId="164" xfId="0" applyNumberFormat="1" applyFont="1" applyFill="1" applyBorder="1" applyAlignment="1">
      <alignment horizontal="right" vertical="center" wrapText="1"/>
    </xf>
    <xf fontId="14" fillId="3" borderId="28" numFmtId="164" xfId="0" applyNumberFormat="1" applyFont="1" applyFill="1" applyBorder="1" applyAlignment="1">
      <alignment horizontal="right" vertical="center" wrapText="1"/>
    </xf>
    <xf fontId="5" fillId="3" borderId="29" numFmtId="49" xfId="0" applyNumberFormat="1" applyFont="1" applyFill="1" applyBorder="1" applyAlignment="1">
      <alignment horizontal="center" vertical="center" wrapText="1"/>
    </xf>
    <xf fontId="6" fillId="3" borderId="14" numFmtId="0" xfId="0" applyFont="1" applyFill="1" applyBorder="1" applyAlignment="1">
      <alignment horizontal="center" vertical="center" wrapText="1"/>
    </xf>
    <xf fontId="7" fillId="3" borderId="15" numFmtId="0" xfId="0" applyFont="1" applyFill="1" applyBorder="1" applyAlignment="1">
      <alignment horizontal="left" vertical="center"/>
    </xf>
    <xf fontId="5" fillId="3" borderId="15" numFmtId="165" xfId="0" applyNumberFormat="1" applyFont="1" applyFill="1" applyBorder="1" applyAlignment="1">
      <alignment vertical="center" wrapText="1"/>
    </xf>
    <xf fontId="5" fillId="3" borderId="30" numFmtId="162" xfId="0" applyNumberFormat="1" applyFont="1" applyFill="1" applyBorder="1" applyAlignment="1">
      <alignment horizontal="right" vertical="center" wrapText="1"/>
    </xf>
    <xf fontId="5" fillId="3" borderId="20" numFmtId="49" xfId="0" applyNumberFormat="1" applyFont="1" applyFill="1" applyBorder="1" applyAlignment="1">
      <alignment horizontal="center" vertical="center" wrapText="1"/>
    </xf>
    <xf fontId="6" fillId="3" borderId="19" numFmtId="0" xfId="0" applyFont="1" applyFill="1" applyBorder="1" applyAlignment="1">
      <alignment horizontal="center" vertical="center" wrapText="1"/>
    </xf>
    <xf fontId="5" fillId="3" borderId="0" numFmtId="165" xfId="0" applyNumberFormat="1" applyFont="1" applyFill="1" applyAlignment="1">
      <alignment vertical="center" wrapText="1"/>
    </xf>
    <xf fontId="5" fillId="3" borderId="9" numFmtId="162" xfId="0" applyNumberFormat="1" applyFont="1" applyFill="1" applyBorder="1" applyAlignment="1">
      <alignment horizontal="right" vertical="center" wrapText="1"/>
    </xf>
    <xf fontId="5" fillId="3" borderId="0" numFmtId="162" xfId="0" applyNumberFormat="1" applyFont="1" applyFill="1" applyAlignment="1">
      <alignment horizontal="right" vertical="center" wrapText="1"/>
    </xf>
    <xf fontId="5" fillId="3" borderId="9" numFmtId="4" xfId="0" applyNumberFormat="1" applyFont="1" applyFill="1" applyBorder="1" applyAlignment="1">
      <alignment horizontal="right" vertical="center" wrapText="1"/>
    </xf>
    <xf fontId="5" fillId="3" borderId="9" numFmtId="165" xfId="0" applyNumberFormat="1" applyFont="1" applyFill="1" applyBorder="1" applyAlignment="1">
      <alignment vertical="center" wrapText="1"/>
    </xf>
    <xf fontId="16" fillId="3" borderId="0" numFmtId="0" xfId="0" applyFont="1" applyFill="1" applyAlignment="1">
      <alignment vertical="center"/>
    </xf>
    <xf fontId="5" fillId="3" borderId="31" numFmtId="0" xfId="0" applyFont="1" applyFill="1" applyBorder="1" applyAlignment="1">
      <alignment horizontal="center" vertical="center" wrapText="1"/>
    </xf>
    <xf fontId="17" fillId="3" borderId="25" numFmtId="49" xfId="0" applyNumberFormat="1" applyFont="1" applyFill="1" applyBorder="1" applyAlignment="1">
      <alignment horizontal="left" vertical="center" wrapText="1"/>
    </xf>
    <xf fontId="5" fillId="3" borderId="26" numFmtId="0" xfId="0" applyFont="1" applyFill="1" applyBorder="1" applyAlignment="1">
      <alignment vertical="center" wrapText="1"/>
    </xf>
    <xf fontId="5" fillId="3" borderId="25" numFmtId="162" xfId="0" applyNumberFormat="1" applyFont="1" applyFill="1" applyBorder="1" applyAlignment="1">
      <alignment horizontal="right" vertical="center" wrapText="1"/>
    </xf>
    <xf fontId="5" fillId="3" borderId="26" numFmtId="162" xfId="0" applyNumberFormat="1" applyFont="1" applyFill="1" applyBorder="1" applyAlignment="1">
      <alignment horizontal="right" vertical="center" wrapText="1"/>
    </xf>
    <xf fontId="5" fillId="3" borderId="25" numFmtId="164" xfId="0" applyNumberFormat="1" applyFont="1" applyFill="1" applyBorder="1" applyAlignment="1">
      <alignment horizontal="right" vertical="center" wrapText="1"/>
    </xf>
    <xf fontId="5" fillId="3" borderId="28" numFmtId="164" xfId="0" applyNumberFormat="1" applyFont="1" applyFill="1" applyBorder="1" applyAlignment="1">
      <alignment horizontal="right" vertical="center" wrapText="1"/>
    </xf>
    <xf fontId="5" fillId="3" borderId="32" numFmtId="1" xfId="0" applyNumberFormat="1" applyFont="1" applyFill="1" applyBorder="1" applyAlignment="1">
      <alignment horizontal="center" vertical="center" wrapText="1"/>
    </xf>
    <xf fontId="7" fillId="3" borderId="16" numFmtId="0" xfId="0" applyFont="1" applyFill="1" applyBorder="1" applyAlignment="1">
      <alignment horizontal="left" vertical="center" wrapText="1"/>
    </xf>
    <xf fontId="5" fillId="3" borderId="17" numFmtId="0" xfId="0" applyFont="1" applyFill="1" applyBorder="1" applyAlignment="1">
      <alignment horizontal="left" vertical="center" wrapText="1"/>
    </xf>
    <xf fontId="5" fillId="3" borderId="13" numFmtId="162" xfId="0" applyNumberFormat="1" applyFont="1" applyFill="1" applyBorder="1" applyAlignment="1">
      <alignment horizontal="right" vertical="center" wrapText="1"/>
    </xf>
    <xf fontId="5" fillId="3" borderId="30" numFmtId="164" xfId="0" applyNumberFormat="1" applyFont="1" applyFill="1" applyBorder="1" applyAlignment="1">
      <alignment horizontal="right" vertical="center" wrapText="1"/>
    </xf>
    <xf fontId="5" fillId="3" borderId="20" numFmtId="0" xfId="0" applyFont="1" applyFill="1" applyBorder="1" applyAlignment="1">
      <alignment horizontal="center" vertical="center" wrapText="1"/>
    </xf>
    <xf fontId="7" fillId="3" borderId="9" numFmtId="0" xfId="0" applyFont="1" applyFill="1" applyBorder="1" applyAlignment="1">
      <alignment horizontal="left" vertical="center" wrapText="1"/>
    </xf>
    <xf fontId="5" fillId="3" borderId="32" numFmtId="0" xfId="0" applyFont="1" applyFill="1" applyBorder="1" applyAlignment="1">
      <alignment horizontal="center" vertical="center" wrapText="1"/>
    </xf>
    <xf fontId="6" fillId="3" borderId="33" numFmtId="0" xfId="0" applyFont="1" applyFill="1" applyBorder="1" applyAlignment="1">
      <alignment horizontal="center" vertical="center" wrapText="1"/>
    </xf>
    <xf fontId="7" fillId="3" borderId="9" numFmtId="166" xfId="0" applyNumberFormat="1" applyFont="1" applyFill="1" applyBorder="1" applyAlignment="1">
      <alignment vertical="center" wrapText="1"/>
    </xf>
    <xf fontId="18" fillId="3" borderId="9" numFmtId="165" xfId="0" applyNumberFormat="1" applyFont="1" applyFill="1" applyBorder="1" applyAlignment="1">
      <alignment vertical="center" wrapText="1"/>
    </xf>
    <xf fontId="5" fillId="3" borderId="10" numFmtId="162" xfId="0" applyNumberFormat="1" applyFont="1" applyFill="1" applyBorder="1" applyAlignment="1">
      <alignment horizontal="right" vertical="center" wrapText="1"/>
    </xf>
    <xf fontId="5" fillId="3" borderId="19" numFmtId="162" xfId="0" applyNumberFormat="1" applyFont="1" applyFill="1" applyBorder="1" applyAlignment="1">
      <alignment horizontal="right" vertical="center" wrapText="1"/>
    </xf>
    <xf fontId="5" fillId="3" borderId="6" numFmtId="162" xfId="0" applyNumberFormat="1" applyFont="1" applyFill="1" applyBorder="1" applyAlignment="1">
      <alignment horizontal="right" vertical="center" wrapText="1"/>
    </xf>
    <xf fontId="5" fillId="3" borderId="3" numFmtId="162" xfId="0" applyNumberFormat="1" applyFont="1" applyFill="1" applyBorder="1" applyAlignment="1">
      <alignment horizontal="right" vertical="center" wrapText="1"/>
    </xf>
    <xf fontId="17" fillId="3" borderId="26" numFmtId="49" xfId="0" applyNumberFormat="1" applyFont="1" applyFill="1" applyBorder="1" applyAlignment="1">
      <alignment horizontal="left" vertical="center" wrapText="1"/>
    </xf>
    <xf fontId="5" fillId="3" borderId="25" numFmtId="0" xfId="0" applyFont="1" applyFill="1" applyBorder="1" applyAlignment="1">
      <alignment vertical="center" wrapText="1"/>
    </xf>
    <xf fontId="5" fillId="3" borderId="26" numFmtId="164" xfId="0" applyNumberFormat="1" applyFont="1" applyFill="1" applyBorder="1" applyAlignment="1">
      <alignment horizontal="right" vertical="center" wrapText="1"/>
    </xf>
    <xf fontId="5" fillId="3" borderId="27" numFmtId="164" xfId="0" applyNumberFormat="1" applyFont="1" applyFill="1" applyBorder="1" applyAlignment="1">
      <alignment horizontal="right" vertical="center" wrapText="1"/>
    </xf>
    <xf fontId="7" fillId="3" borderId="15" numFmtId="49" xfId="0" applyNumberFormat="1" applyFont="1" applyFill="1" applyBorder="1" applyAlignment="1">
      <alignment horizontal="left" vertical="center" wrapText="1"/>
    </xf>
    <xf fontId="5" fillId="3" borderId="16" numFmtId="165" xfId="0" applyNumberFormat="1" applyFont="1" applyFill="1" applyBorder="1" applyAlignment="1">
      <alignment vertical="center" wrapText="1"/>
    </xf>
    <xf fontId="5" fillId="3" borderId="4" numFmtId="165" xfId="0" applyNumberFormat="1" applyFont="1" applyFill="1" applyBorder="1" applyAlignment="1">
      <alignment horizontal="left" vertical="center" wrapText="1"/>
    </xf>
    <xf fontId="7" fillId="3" borderId="9" numFmtId="0" xfId="0" applyFont="1" applyFill="1" applyBorder="1" applyAlignment="1">
      <alignment horizontal="left" vertical="center"/>
    </xf>
    <xf fontId="5" fillId="3" borderId="0" numFmtId="0" xfId="0" applyFont="1" applyFill="1" applyAlignment="1">
      <alignment horizontal="left" vertical="center" wrapText="1"/>
    </xf>
    <xf fontId="5" fillId="3" borderId="9" numFmtId="0" xfId="0" applyFont="1" applyFill="1" applyBorder="1" applyAlignment="1">
      <alignment horizontal="left" vertical="center" wrapText="1"/>
    </xf>
    <xf fontId="19" fillId="3" borderId="0" numFmtId="0" xfId="0" applyFont="1" applyFill="1" applyAlignment="1">
      <alignment vertical="center"/>
    </xf>
    <xf fontId="16" fillId="3" borderId="29" numFmtId="49" xfId="0" applyNumberFormat="1" applyFont="1" applyFill="1" applyBorder="1" applyAlignment="1">
      <alignment horizontal="center" vertical="center" wrapText="1"/>
    </xf>
    <xf fontId="20" fillId="3" borderId="19" numFmtId="0" xfId="0" applyFont="1" applyFill="1" applyBorder="1" applyAlignment="1">
      <alignment horizontal="center" vertical="center" wrapText="1"/>
    </xf>
    <xf fontId="21" fillId="3" borderId="0" numFmtId="0" xfId="0" applyFont="1" applyFill="1" applyAlignment="1">
      <alignment horizontal="left" vertical="center"/>
    </xf>
    <xf fontId="19" fillId="3" borderId="4" numFmtId="0" xfId="0" applyFont="1" applyFill="1" applyBorder="1" applyAlignment="1">
      <alignment horizontal="left" vertical="center" wrapText="1"/>
    </xf>
    <xf fontId="19" fillId="3" borderId="9" numFmtId="162" xfId="0" applyNumberFormat="1" applyFont="1" applyFill="1" applyBorder="1" applyAlignment="1">
      <alignment horizontal="right" vertical="center" wrapText="1"/>
    </xf>
    <xf fontId="19" fillId="3" borderId="0" numFmtId="162" xfId="0" applyNumberFormat="1" applyFont="1" applyFill="1" applyAlignment="1">
      <alignment horizontal="right" vertical="center" wrapText="1"/>
    </xf>
    <xf fontId="16" fillId="3" borderId="0" numFmtId="164" xfId="0" applyNumberFormat="1" applyFont="1" applyFill="1" applyAlignment="1">
      <alignment horizontal="right" vertical="center" wrapText="1"/>
    </xf>
    <xf fontId="19" fillId="3" borderId="9" numFmtId="164" xfId="0" applyNumberFormat="1" applyFont="1" applyFill="1" applyBorder="1" applyAlignment="1">
      <alignment horizontal="right" vertical="center" wrapText="1"/>
    </xf>
    <xf fontId="19" fillId="3" borderId="13" numFmtId="164" xfId="0" applyNumberFormat="1" applyFont="1" applyFill="1" applyBorder="1" applyAlignment="1">
      <alignment horizontal="right" vertical="center" wrapText="1"/>
    </xf>
    <xf fontId="19" fillId="3" borderId="20" numFmtId="164" xfId="0" applyNumberFormat="1" applyFont="1" applyFill="1" applyBorder="1" applyAlignment="1">
      <alignment horizontal="right" vertical="center" wrapText="1"/>
    </xf>
    <xf fontId="21" fillId="3" borderId="9" numFmtId="0" xfId="0" applyFont="1" applyFill="1" applyBorder="1" applyAlignment="1">
      <alignment horizontal="left" vertical="center"/>
    </xf>
    <xf fontId="19" fillId="3" borderId="0" numFmtId="0" xfId="0" applyFont="1" applyFill="1" applyAlignment="1">
      <alignment horizontal="left" vertical="center" wrapText="1"/>
    </xf>
    <xf fontId="16" fillId="3" borderId="9" numFmtId="164" xfId="0" applyNumberFormat="1" applyFont="1" applyFill="1" applyBorder="1" applyAlignment="1">
      <alignment horizontal="right" vertical="center" wrapText="1"/>
    </xf>
    <xf fontId="19" fillId="3" borderId="0" numFmtId="164" xfId="0" applyNumberFormat="1" applyFont="1" applyFill="1" applyAlignment="1">
      <alignment horizontal="right" vertical="center" wrapText="1"/>
    </xf>
    <xf fontId="19" fillId="3" borderId="9" numFmtId="4" xfId="0" applyNumberFormat="1" applyFont="1" applyFill="1" applyBorder="1" applyAlignment="1">
      <alignment horizontal="right" vertical="center" wrapText="1"/>
    </xf>
    <xf fontId="19" fillId="3" borderId="6" numFmtId="162" xfId="0" applyNumberFormat="1" applyFont="1" applyFill="1" applyBorder="1" applyAlignment="1">
      <alignment horizontal="right" vertical="center" wrapText="1"/>
    </xf>
    <xf fontId="5" fillId="3" borderId="31" numFmtId="49" xfId="0" applyNumberFormat="1" applyFont="1" applyFill="1" applyBorder="1" applyAlignment="1">
      <alignment horizontal="center" vertical="center" wrapText="1"/>
    </xf>
    <xf fontId="5" fillId="3" borderId="34" numFmtId="162" xfId="0" applyNumberFormat="1" applyFont="1" applyFill="1" applyBorder="1" applyAlignment="1">
      <alignment horizontal="right" vertical="center" wrapText="1"/>
    </xf>
    <xf fontId="6" fillId="3" borderId="14" numFmtId="0" xfId="0" applyFont="1" applyFill="1" applyBorder="1" applyAlignment="1">
      <alignment horizontal="center" vertical="top" wrapText="1"/>
    </xf>
    <xf fontId="7" fillId="3" borderId="16" numFmtId="0" xfId="0" applyFont="1" applyFill="1" applyBorder="1" applyAlignment="1">
      <alignment horizontal="left" vertical="center"/>
    </xf>
    <xf fontId="5" fillId="3" borderId="35" numFmtId="162" xfId="0" applyNumberFormat="1" applyFont="1" applyFill="1" applyBorder="1" applyAlignment="1">
      <alignment horizontal="right" vertical="center" wrapText="1"/>
    </xf>
    <xf fontId="6" fillId="3" borderId="19" numFmtId="0" xfId="0" applyFont="1" applyFill="1" applyBorder="1" applyAlignment="1">
      <alignment horizontal="center" vertical="top" wrapText="1"/>
    </xf>
    <xf fontId="5" fillId="3" borderId="4" numFmtId="165" xfId="0" applyNumberFormat="1" applyFont="1" applyFill="1" applyBorder="1" applyAlignment="1">
      <alignment vertical="center" wrapText="1"/>
    </xf>
    <xf fontId="5" fillId="3" borderId="4" numFmtId="0" xfId="0" applyFont="1" applyFill="1" applyBorder="1" applyAlignment="1">
      <alignment horizontal="left" vertical="center" wrapText="1"/>
    </xf>
    <xf fontId="5" fillId="3" borderId="31" numFmtId="49" xfId="0" applyNumberFormat="1" applyFont="1" applyFill="1" applyBorder="1" applyAlignment="1">
      <alignment horizontal="center" vertical="top" wrapText="1"/>
    </xf>
    <xf fontId="5" fillId="3" borderId="25" numFmtId="162" xfId="0" applyNumberFormat="1" applyFont="1" applyFill="1" applyBorder="1" applyAlignment="1">
      <alignment vertical="center" wrapText="1"/>
    </xf>
    <xf fontId="5" fillId="3" borderId="26" numFmtId="162" xfId="0" applyNumberFormat="1" applyFont="1" applyFill="1" applyBorder="1" applyAlignment="1">
      <alignment vertical="center" wrapText="1"/>
    </xf>
    <xf fontId="5" fillId="3" borderId="32" numFmtId="49" xfId="0" applyNumberFormat="1" applyFont="1" applyFill="1" applyBorder="1" applyAlignment="1">
      <alignment horizontal="center" vertical="center" wrapText="1"/>
    </xf>
    <xf fontId="6" fillId="3" borderId="36" numFmtId="0" xfId="0" applyFont="1" applyFill="1" applyBorder="1" applyAlignment="1">
      <alignment horizontal="center" vertical="center" wrapText="1"/>
    </xf>
    <xf fontId="7" fillId="3" borderId="37" numFmtId="49" xfId="0" applyNumberFormat="1" applyFont="1" applyFill="1" applyBorder="1" applyAlignment="1">
      <alignment horizontal="left" vertical="center" wrapText="1"/>
    </xf>
    <xf fontId="5" fillId="3" borderId="38" numFmtId="165" xfId="0" applyNumberFormat="1" applyFont="1" applyFill="1" applyBorder="1" applyAlignment="1">
      <alignment vertical="center" wrapText="1"/>
    </xf>
    <xf fontId="5" fillId="3" borderId="37" numFmtId="162" xfId="0" applyNumberFormat="1" applyFont="1" applyFill="1" applyBorder="1" applyAlignment="1">
      <alignment horizontal="right" vertical="center" wrapText="1"/>
    </xf>
    <xf fontId="5" fillId="3" borderId="39" numFmtId="162" xfId="0" applyNumberFormat="1" applyFont="1" applyFill="1" applyBorder="1" applyAlignment="1">
      <alignment horizontal="right" vertical="center" wrapText="1"/>
    </xf>
    <xf fontId="5" fillId="3" borderId="37" numFmtId="164" xfId="0" applyNumberFormat="1" applyFont="1" applyFill="1" applyBorder="1" applyAlignment="1">
      <alignment horizontal="right" vertical="center" wrapText="1"/>
    </xf>
    <xf fontId="22" fillId="3" borderId="9" numFmtId="165" xfId="0" applyNumberFormat="1" applyFont="1" applyFill="1" applyBorder="1" applyAlignment="1">
      <alignment horizontal="right" vertical="center" wrapText="1"/>
    </xf>
    <xf fontId="14" fillId="3" borderId="37" numFmtId="162" xfId="0" applyNumberFormat="1" applyFont="1" applyFill="1" applyBorder="1" applyAlignment="1">
      <alignment horizontal="right" vertical="center" wrapText="1"/>
    </xf>
    <xf fontId="14" fillId="3" borderId="9" numFmtId="162" xfId="0" applyNumberFormat="1" applyFont="1" applyFill="1" applyBorder="1" applyAlignment="1">
      <alignment horizontal="right" vertical="center" wrapText="1"/>
    </xf>
    <xf fontId="14" fillId="3" borderId="9" numFmtId="4" xfId="0" applyNumberFormat="1" applyFont="1" applyFill="1" applyBorder="1" applyAlignment="1">
      <alignment horizontal="right" vertical="center" wrapText="1"/>
    </xf>
    <xf fontId="14" fillId="3" borderId="9" numFmtId="164" xfId="0" applyNumberFormat="1" applyFont="1" applyFill="1" applyBorder="1" applyAlignment="1">
      <alignment horizontal="right" vertical="center" wrapText="1"/>
    </xf>
    <xf fontId="5" fillId="3" borderId="5" numFmtId="0" xfId="0" applyFont="1" applyFill="1" applyBorder="1" applyAlignment="1">
      <alignment vertical="center"/>
    </xf>
    <xf fontId="6" fillId="3" borderId="40" numFmtId="0" xfId="0" applyFont="1" applyFill="1" applyBorder="1" applyAlignment="1">
      <alignment horizontal="center" vertical="center" wrapText="1"/>
    </xf>
    <xf fontId="5" fillId="3" borderId="9" numFmtId="165" xfId="0" applyNumberFormat="1" applyFont="1" applyFill="1" applyBorder="1" applyAlignment="1">
      <alignment horizontal="left" vertical="center" wrapText="1"/>
    </xf>
    <xf fontId="5" fillId="3" borderId="37" numFmtId="165" xfId="0" applyNumberFormat="1" applyFont="1" applyFill="1" applyBorder="1" applyAlignment="1">
      <alignment horizontal="left" vertical="center" wrapText="1"/>
    </xf>
    <xf fontId="6" fillId="3" borderId="41" numFmtId="0" xfId="0" applyFont="1" applyFill="1" applyBorder="1" applyAlignment="1">
      <alignment horizontal="center" vertical="center" wrapText="1"/>
    </xf>
    <xf fontId="5" fillId="3" borderId="42" numFmtId="162" xfId="0" applyNumberFormat="1" applyFont="1" applyFill="1" applyBorder="1" applyAlignment="1">
      <alignment horizontal="right" vertical="center" wrapText="1"/>
    </xf>
    <xf fontId="5" fillId="3" borderId="15" numFmtId="165" xfId="0" applyNumberFormat="1" applyFont="1" applyFill="1" applyBorder="1" applyAlignment="1">
      <alignment horizontal="left" vertical="center" wrapText="1"/>
    </xf>
    <xf fontId="10" fillId="3" borderId="20" numFmtId="164" xfId="0" applyNumberFormat="1" applyFont="1" applyFill="1" applyBorder="1" applyAlignment="1">
      <alignment horizontal="right" vertical="center" wrapText="1"/>
    </xf>
    <xf fontId="5" fillId="3" borderId="31" numFmtId="0" xfId="0" applyFont="1" applyFill="1" applyBorder="1" applyAlignment="1">
      <alignment horizontal="center" vertical="top" wrapText="1"/>
    </xf>
    <xf fontId="14" fillId="3" borderId="20" numFmtId="0" xfId="0" applyFont="1" applyFill="1" applyBorder="1" applyAlignment="1">
      <alignment vertical="center"/>
    </xf>
    <xf fontId="14" fillId="3" borderId="43" numFmtId="167" xfId="0" applyNumberFormat="1" applyFont="1" applyFill="1" applyBorder="1" applyAlignment="1">
      <alignment horizontal="center" vertical="center" wrapText="1"/>
    </xf>
    <xf fontId="15" fillId="3" borderId="44" numFmtId="167" xfId="0" applyNumberFormat="1" applyFont="1" applyFill="1" applyBorder="1" applyAlignment="1">
      <alignment horizontal="left" vertical="center" wrapText="1"/>
    </xf>
    <xf fontId="14" fillId="3" borderId="45" numFmtId="167" xfId="0" applyNumberFormat="1" applyFont="1" applyFill="1" applyBorder="1" applyAlignment="1">
      <alignment horizontal="center" vertical="center" wrapText="1"/>
    </xf>
    <xf fontId="14" fillId="3" borderId="46" numFmtId="162" xfId="0" applyNumberFormat="1" applyFont="1" applyFill="1" applyBorder="1" applyAlignment="1">
      <alignment horizontal="right" vertical="center" wrapText="1"/>
    </xf>
    <xf fontId="14" fillId="3" borderId="44" numFmtId="162" xfId="0" applyNumberFormat="1" applyFont="1" applyFill="1" applyBorder="1" applyAlignment="1">
      <alignment horizontal="right" vertical="center" wrapText="1"/>
    </xf>
    <xf fontId="14" fillId="3" borderId="46" numFmtId="164" xfId="0" applyNumberFormat="1" applyFont="1" applyFill="1" applyBorder="1" applyAlignment="1">
      <alignment horizontal="right" vertical="center" wrapText="1"/>
    </xf>
    <xf fontId="14" fillId="3" borderId="44" numFmtId="164" xfId="0" applyNumberFormat="1" applyFont="1" applyFill="1" applyBorder="1" applyAlignment="1">
      <alignment horizontal="right" vertical="center" wrapText="1"/>
    </xf>
    <xf fontId="14" fillId="3" borderId="47" numFmtId="164" xfId="0" applyNumberFormat="1" applyFont="1" applyFill="1" applyBorder="1" applyAlignment="1">
      <alignment horizontal="right" vertical="center" wrapText="1"/>
    </xf>
    <xf fontId="14" fillId="3" borderId="20" numFmtId="49" xfId="0" applyNumberFormat="1" applyFont="1" applyFill="1" applyBorder="1" applyAlignment="1">
      <alignment vertical="center" wrapText="1"/>
    </xf>
    <xf fontId="14" fillId="3" borderId="48" numFmtId="165" xfId="0" applyNumberFormat="1" applyFont="1" applyFill="1" applyBorder="1" applyAlignment="1">
      <alignment horizontal="center" vertical="center" wrapText="1"/>
    </xf>
    <xf fontId="15" fillId="3" borderId="49" numFmtId="165" xfId="0" applyNumberFormat="1" applyFont="1" applyFill="1" applyBorder="1" applyAlignment="1">
      <alignment horizontal="left" vertical="center" wrapText="1"/>
    </xf>
    <xf fontId="14" fillId="3" borderId="35" numFmtId="165" xfId="0" applyNumberFormat="1" applyFont="1" applyFill="1" applyBorder="1" applyAlignment="1">
      <alignment horizontal="center" vertical="center" wrapText="1"/>
    </xf>
    <xf fontId="14" fillId="3" borderId="15" numFmtId="162" xfId="0" applyNumberFormat="1" applyFont="1" applyFill="1" applyBorder="1" applyAlignment="1">
      <alignment horizontal="right" vertical="center" wrapText="1"/>
    </xf>
    <xf fontId="14" fillId="3" borderId="15" numFmtId="164" xfId="0" applyNumberFormat="1" applyFont="1" applyFill="1" applyBorder="1" applyAlignment="1">
      <alignment horizontal="right" vertical="center" wrapText="1"/>
    </xf>
    <xf fontId="5" fillId="3" borderId="10" numFmtId="49" xfId="0" applyNumberFormat="1" applyFont="1" applyFill="1" applyBorder="1" applyAlignment="1">
      <alignment horizontal="center" vertical="center" wrapText="1"/>
    </xf>
    <xf fontId="13" fillId="3" borderId="33" numFmtId="0" xfId="0" applyFont="1" applyFill="1" applyBorder="1" applyAlignment="1">
      <alignment horizontal="center" vertical="top" wrapText="1"/>
    </xf>
    <xf fontId="18" fillId="3" borderId="0" numFmtId="162" xfId="0" applyNumberFormat="1" applyFont="1" applyFill="1" applyAlignment="1">
      <alignment vertical="center" wrapText="1"/>
    </xf>
    <xf fontId="5" fillId="3" borderId="4" numFmtId="49" xfId="0" applyNumberFormat="1" applyFont="1" applyFill="1" applyBorder="1" applyAlignment="1">
      <alignment horizontal="center" vertical="center" wrapText="1"/>
    </xf>
    <xf fontId="13" fillId="3" borderId="19" numFmtId="0" xfId="0" applyFont="1" applyFill="1" applyBorder="1" applyAlignment="1">
      <alignment horizontal="center" vertical="top" wrapText="1"/>
    </xf>
    <xf fontId="18" fillId="3" borderId="4" numFmtId="162" xfId="0" applyNumberFormat="1" applyFont="1" applyFill="1" applyBorder="1" applyAlignment="1">
      <alignment vertical="center" wrapText="1"/>
    </xf>
    <xf fontId="23" fillId="3" borderId="0" numFmtId="162" xfId="0" applyNumberFormat="1" applyFont="1" applyFill="1" applyAlignment="1">
      <alignment horizontal="right" vertical="center" wrapText="1"/>
    </xf>
    <xf fontId="23" fillId="3" borderId="9" numFmtId="162" xfId="0" applyNumberFormat="1" applyFont="1" applyFill="1" applyBorder="1" applyAlignment="1">
      <alignment horizontal="right" vertical="center" wrapText="1"/>
    </xf>
    <xf fontId="18" fillId="3" borderId="4" numFmtId="0" xfId="0" applyFont="1" applyFill="1" applyBorder="1" applyAlignment="1">
      <alignment horizontal="left" vertical="center" wrapText="1"/>
    </xf>
    <xf fontId="18" fillId="3" borderId="0" numFmtId="0" xfId="0" applyFont="1" applyFill="1" applyAlignment="1">
      <alignment horizontal="left" vertical="center" wrapText="1"/>
    </xf>
    <xf fontId="14" fillId="3" borderId="4" numFmtId="49" xfId="0" applyNumberFormat="1" applyFont="1" applyFill="1" applyBorder="1" applyAlignment="1">
      <alignment horizontal="center" vertical="center" wrapText="1"/>
    </xf>
    <xf fontId="18" fillId="3" borderId="0" numFmtId="0" xfId="0" applyFont="1" applyFill="1" applyAlignment="1">
      <alignment horizontal="left" vertical="top" wrapText="1"/>
    </xf>
    <xf fontId="5" fillId="3" borderId="9" numFmtId="164" xfId="0" applyNumberFormat="1" applyFont="1" applyFill="1" applyBorder="1" applyAlignment="1">
      <alignment vertical="center" wrapText="1"/>
    </xf>
    <xf fontId="7" fillId="3" borderId="39" numFmtId="49" xfId="0" applyNumberFormat="1" applyFont="1" applyFill="1" applyBorder="1" applyAlignment="1">
      <alignment horizontal="left" vertical="center" wrapText="1"/>
    </xf>
    <xf fontId="18" fillId="3" borderId="4" numFmtId="165" xfId="0" applyNumberFormat="1" applyFont="1" applyFill="1" applyBorder="1" applyAlignment="1">
      <alignment vertical="center" wrapText="1"/>
    </xf>
    <xf fontId="7" fillId="3" borderId="13" numFmtId="49" xfId="0" applyNumberFormat="1" applyFont="1" applyFill="1" applyBorder="1" applyAlignment="1">
      <alignment horizontal="left" vertical="center" wrapText="1"/>
    </xf>
    <xf fontId="18" fillId="3" borderId="0" numFmtId="165" xfId="0" applyNumberFormat="1" applyFont="1" applyFill="1" applyAlignment="1">
      <alignment vertical="center" wrapText="1"/>
    </xf>
    <xf fontId="5" fillId="3" borderId="3" numFmtId="164" xfId="0" applyNumberFormat="1" applyFont="1" applyFill="1" applyBorder="1" applyAlignment="1">
      <alignment horizontal="right" vertical="center" wrapText="1"/>
    </xf>
    <xf fontId="14" fillId="3" borderId="4" numFmtId="0" xfId="0" applyFont="1" applyFill="1" applyBorder="1" applyAlignment="1">
      <alignment vertical="center"/>
    </xf>
    <xf fontId="5" fillId="3" borderId="0" numFmtId="167" xfId="0" applyNumberFormat="1" applyFont="1" applyFill="1" applyAlignment="1">
      <alignment horizontal="left" vertical="center"/>
    </xf>
    <xf fontId="10" fillId="3" borderId="0" numFmtId="168" xfId="0" applyNumberFormat="1" applyFont="1" applyFill="1" applyAlignment="1">
      <alignment horizontal="left" vertical="top"/>
    </xf>
    <xf fontId="5" fillId="3" borderId="0" numFmtId="0" xfId="0" applyFont="1" applyFill="1" applyAlignment="1">
      <alignment horizontal="left" vertical="center"/>
    </xf>
    <xf fontId="5" fillId="3" borderId="0" numFmtId="162" xfId="0" applyNumberFormat="1" applyFont="1" applyFill="1" applyAlignment="1">
      <alignment horizontal="left" vertical="center"/>
    </xf>
    <xf fontId="5" fillId="3" borderId="0" numFmtId="163" xfId="0" applyNumberFormat="1" applyFont="1" applyFill="1" applyAlignment="1">
      <alignment horizontal="left" vertical="center"/>
    </xf>
  </cellXfs>
  <cellStyles count="109">
    <cellStyle name="Денежный 2" xfId="1"/>
    <cellStyle name="Обычный" xfId="0" builtinId="0"/>
    <cellStyle name="Обычный 10" xfId="2"/>
    <cellStyle name="Обычный 11" xfId="3"/>
    <cellStyle name="Обычный 12" xfId="4"/>
    <cellStyle name="Обычный 13" xfId="5"/>
    <cellStyle name="Обычный 13 2" xfId="6"/>
    <cellStyle name="Обычный 14" xfId="7"/>
    <cellStyle name="Обычный 14 2" xfId="8"/>
    <cellStyle name="Обычный 15" xfId="9"/>
    <cellStyle name="Обычный 16" xfId="10"/>
    <cellStyle name="Обычный 17" xfId="11"/>
    <cellStyle name="Обычный 18" xfId="12"/>
    <cellStyle name="Обычный 19" xfId="13"/>
    <cellStyle name="Обычный 2" xfId="14"/>
    <cellStyle name="Обычный 2 2" xfId="15"/>
    <cellStyle name="Обычный 2 3" xfId="16"/>
    <cellStyle name="Обычный 20" xfId="17"/>
    <cellStyle name="Обычный 21" xfId="18"/>
    <cellStyle name="Обычный 22" xfId="19"/>
    <cellStyle name="Обычный 22 2" xfId="20"/>
    <cellStyle name="Обычный 23" xfId="21"/>
    <cellStyle name="Обычный 24" xfId="22"/>
    <cellStyle name="Обычный 25" xfId="23"/>
    <cellStyle name="Обычный 26" xfId="24"/>
    <cellStyle name="Обычный 27" xfId="25"/>
    <cellStyle name="Обычный 28" xfId="26"/>
    <cellStyle name="Обычный 29" xfId="27"/>
    <cellStyle name="Обычный 3" xfId="28"/>
    <cellStyle name="Обычный 3 2" xfId="29"/>
    <cellStyle name="Обычный 3 3" xfId="30"/>
    <cellStyle name="Обычный 30" xfId="31"/>
    <cellStyle name="Обычный 31" xfId="32"/>
    <cellStyle name="Обычный 32" xfId="33"/>
    <cellStyle name="Обычный 33" xfId="34"/>
    <cellStyle name="Обычный 34" xfId="35"/>
    <cellStyle name="Обычный 35" xfId="36"/>
    <cellStyle name="Обычный 36" xfId="37"/>
    <cellStyle name="Обычный 37" xfId="38"/>
    <cellStyle name="Обычный 38" xfId="39"/>
    <cellStyle name="Обычный 39" xfId="40"/>
    <cellStyle name="Обычный 4" xfId="41"/>
    <cellStyle name="Обычный 40" xfId="42"/>
    <cellStyle name="Обычный 41" xfId="43"/>
    <cellStyle name="Обычный 42" xfId="44"/>
    <cellStyle name="Обычный 43" xfId="45"/>
    <cellStyle name="Обычный 44" xfId="46"/>
    <cellStyle name="Обычный 45" xfId="47"/>
    <cellStyle name="Обычный 46" xfId="48"/>
    <cellStyle name="Обычный 47" xfId="49"/>
    <cellStyle name="Обычный 48" xfId="50"/>
    <cellStyle name="Обычный 49" xfId="51"/>
    <cellStyle name="Обычный 5" xfId="52"/>
    <cellStyle name="Обычный 5 2" xfId="53"/>
    <cellStyle name="Обычный 50" xfId="54"/>
    <cellStyle name="Обычный 51" xfId="55"/>
    <cellStyle name="Обычный 52" xfId="56"/>
    <cellStyle name="Обычный 53" xfId="57"/>
    <cellStyle name="Обычный 54" xfId="58"/>
    <cellStyle name="Обычный 55" xfId="59"/>
    <cellStyle name="Обычный 56" xfId="60"/>
    <cellStyle name="Обычный 57" xfId="61"/>
    <cellStyle name="Обычный 58" xfId="62"/>
    <cellStyle name="Обычный 59" xfId="63"/>
    <cellStyle name="Обычный 6" xfId="64"/>
    <cellStyle name="Обычный 60" xfId="65"/>
    <cellStyle name="Обычный 61" xfId="66"/>
    <cellStyle name="Обычный 62" xfId="67"/>
    <cellStyle name="Обычный 63" xfId="68"/>
    <cellStyle name="Обычный 64" xfId="69"/>
    <cellStyle name="Обычный 65" xfId="70"/>
    <cellStyle name="Обычный 66" xfId="71"/>
    <cellStyle name="Обычный 67" xfId="72"/>
    <cellStyle name="Обычный 68" xfId="73"/>
    <cellStyle name="Обычный 69" xfId="74"/>
    <cellStyle name="Обычный 7" xfId="75"/>
    <cellStyle name="Обычный 70" xfId="76"/>
    <cellStyle name="Обычный 71" xfId="77"/>
    <cellStyle name="Обычный 72" xfId="78"/>
    <cellStyle name="Обычный 73" xfId="79"/>
    <cellStyle name="Обычный 73 2" xfId="80"/>
    <cellStyle name="Обычный 74" xfId="81"/>
    <cellStyle name="Обычный 75" xfId="82"/>
    <cellStyle name="Обычный 76" xfId="83"/>
    <cellStyle name="Обычный 77" xfId="84"/>
    <cellStyle name="Обычный 78" xfId="85"/>
    <cellStyle name="Обычный 79" xfId="86"/>
    <cellStyle name="Обычный 8" xfId="87"/>
    <cellStyle name="Обычный 80" xfId="88"/>
    <cellStyle name="Обычный 81" xfId="89"/>
    <cellStyle name="Обычный 82" xfId="90"/>
    <cellStyle name="Обычный 83" xfId="91"/>
    <cellStyle name="Обычный 84" xfId="92"/>
    <cellStyle name="Обычный 85" xfId="93"/>
    <cellStyle name="Обычный 86" xfId="94"/>
    <cellStyle name="Обычный 87" xfId="95"/>
    <cellStyle name="Обычный 88" xfId="96"/>
    <cellStyle name="Обычный 89" xfId="97"/>
    <cellStyle name="Обычный 9" xfId="98"/>
    <cellStyle name="Обычный 90" xfId="99"/>
    <cellStyle name="Обычный 91" xfId="100"/>
    <cellStyle name="Обычный 92" xfId="101"/>
    <cellStyle name="Обычный 93" xfId="102"/>
    <cellStyle name="Обычный 94" xfId="103"/>
    <cellStyle name="Обычный 95" xfId="104"/>
    <cellStyle name="Процентный 2" xfId="105"/>
    <cellStyle name="Процентный 2 2" xfId="106"/>
    <cellStyle name="Финансовый 2" xfId="107"/>
    <cellStyle name="Финансовый 3" xfId="1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1">
    <outlinePr applyStyles="0" summaryBelow="1" summaryRight="1" showOutlineSymbols="1"/>
    <pageSetUpPr autoPageBreaks="1" fitToPage="1"/>
  </sheetPr>
  <sheetViews>
    <sheetView view="normal" zoomScale="100" workbookViewId="0">
      <pane xSplit="4" ySplit="4" topLeftCell="E5" activePane="bottomRight" state="frozen"/>
      <selection activeCell="H47" activeCellId="0" sqref="H47:H49"/>
    </sheetView>
  </sheetViews>
  <sheetFormatPr defaultRowHeight="12.75"/>
  <cols>
    <col customWidth="1" hidden="1" min="1" max="1" style="1" width="8.28515625"/>
    <col customWidth="1" min="2" max="2" style="2" width="11.140625"/>
    <col customWidth="1" hidden="1" min="3" max="3" style="3" width="15.7109375"/>
    <col customWidth="1" min="4" max="4" style="1" width="65.85546875"/>
    <col customWidth="1" min="5" max="5" style="4" width="16.140625"/>
    <col customWidth="1" min="6" max="6" style="1" width="16.140625"/>
    <col customWidth="1" min="7" max="7" style="1" width="16.5703125"/>
    <col customWidth="1" min="8" max="8" style="4" width="16.00390625"/>
    <col customWidth="1" min="9" max="9" style="5" width="16.28125"/>
    <col customWidth="1" min="10" max="11" style="5" width="15.28515625"/>
    <col customWidth="1" min="12" max="12" style="5" width="15.7109375"/>
    <col customWidth="1" min="13" max="13" style="1" width="17.5703125"/>
    <col customWidth="1" min="14" max="14" style="1" width="15.8515625"/>
    <col customWidth="1" min="15" max="18" style="1" width="11.42578125"/>
    <col customWidth="1" min="19" max="36" style="1" width="9.140625"/>
    <col min="37" max="16384" style="1" width="9.140625"/>
  </cols>
  <sheetData>
    <row r="1" ht="17.25">
      <c r="A1" s="6" t="s">
        <v>0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1"/>
      <c r="T1" s="1"/>
      <c r="U1" s="1"/>
      <c r="V1" s="1"/>
      <c r="W1" s="1"/>
      <c r="X1" s="1"/>
      <c r="Y1" s="1"/>
      <c r="Z1" s="1"/>
    </row>
    <row r="2" ht="15">
      <c r="A2" s="8"/>
      <c r="B2" s="9"/>
      <c r="C2" s="10"/>
      <c r="D2" s="11"/>
      <c r="E2" s="12"/>
      <c r="F2" s="11"/>
      <c r="G2" s="11"/>
      <c r="H2" s="12"/>
      <c r="I2" s="13"/>
      <c r="J2" s="13"/>
      <c r="K2" s="13"/>
      <c r="L2" s="13"/>
      <c r="M2" s="11"/>
      <c r="N2" s="11"/>
      <c r="O2" s="11"/>
      <c r="P2" s="14"/>
      <c r="Q2" s="14"/>
      <c r="R2" s="15" t="s">
        <v>1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="16" customFormat="1" ht="15">
      <c r="A3" s="17" t="s">
        <v>2</v>
      </c>
      <c r="B3" s="18" t="s">
        <v>3</v>
      </c>
      <c r="C3" s="19" t="s">
        <v>4</v>
      </c>
      <c r="D3" s="20" t="s">
        <v>5</v>
      </c>
      <c r="E3" s="21" t="s">
        <v>6</v>
      </c>
      <c r="F3" s="22" t="s">
        <v>7</v>
      </c>
      <c r="G3" s="23"/>
      <c r="H3" s="24"/>
      <c r="I3" s="25" t="s">
        <v>8</v>
      </c>
      <c r="J3" s="26"/>
      <c r="K3" s="22" t="s">
        <v>9</v>
      </c>
      <c r="L3" s="23"/>
      <c r="M3" s="23"/>
      <c r="N3" s="24"/>
      <c r="O3" s="27" t="s">
        <v>10</v>
      </c>
      <c r="P3" s="28" t="s">
        <v>11</v>
      </c>
      <c r="Q3" s="28" t="s">
        <v>12</v>
      </c>
      <c r="R3" s="27" t="s">
        <v>13</v>
      </c>
      <c r="S3" s="16"/>
      <c r="T3" s="16"/>
      <c r="U3" s="16"/>
      <c r="V3" s="16"/>
      <c r="W3" s="16"/>
      <c r="X3" s="16"/>
      <c r="Y3" s="16"/>
      <c r="Z3" s="16"/>
    </row>
    <row r="4" s="16" customFormat="1" ht="47.25" customHeight="1">
      <c r="A4" s="29"/>
      <c r="B4" s="30"/>
      <c r="C4" s="31"/>
      <c r="D4" s="32"/>
      <c r="E4" s="33"/>
      <c r="F4" s="34" t="s">
        <v>14</v>
      </c>
      <c r="G4" s="35" t="s">
        <v>15</v>
      </c>
      <c r="H4" s="34" t="s">
        <v>16</v>
      </c>
      <c r="I4" s="36" t="s">
        <v>17</v>
      </c>
      <c r="J4" s="36" t="s">
        <v>16</v>
      </c>
      <c r="K4" s="37" t="s">
        <v>18</v>
      </c>
      <c r="L4" s="38" t="s">
        <v>19</v>
      </c>
      <c r="M4" s="37" t="s">
        <v>20</v>
      </c>
      <c r="N4" s="39" t="s">
        <v>21</v>
      </c>
      <c r="O4" s="40"/>
      <c r="P4" s="41"/>
      <c r="Q4" s="41"/>
      <c r="R4" s="40"/>
      <c r="S4" s="16"/>
      <c r="T4" s="16"/>
      <c r="U4" s="16"/>
      <c r="V4" s="16"/>
      <c r="W4" s="16"/>
      <c r="X4" s="16"/>
      <c r="Y4" s="16"/>
      <c r="Z4" s="16"/>
    </row>
    <row r="5" s="42" customFormat="1" ht="18" customHeight="1">
      <c r="A5" s="43"/>
      <c r="B5" s="44" t="s">
        <v>22</v>
      </c>
      <c r="C5" s="45"/>
      <c r="D5" s="46"/>
      <c r="E5" s="47">
        <f>SUM(E6:E16)</f>
        <v>18610114.108507462</v>
      </c>
      <c r="F5" s="47">
        <f>SUM(F6:F16)</f>
        <v>28065221.000000004</v>
      </c>
      <c r="G5" s="47">
        <f>SUM(G6:G16)</f>
        <v>23945690.399999999</v>
      </c>
      <c r="H5" s="47">
        <f>SUM(H6:H16)</f>
        <v>2744439.3000000003</v>
      </c>
      <c r="I5" s="47">
        <f>SUM(I6:I16)</f>
        <v>20805247.790000003</v>
      </c>
      <c r="J5" s="47">
        <f>SUM(J6:J16)</f>
        <v>708811.63</v>
      </c>
      <c r="K5" s="48">
        <f>SUM(K6:K16)</f>
        <v>2195133.6814925368</v>
      </c>
      <c r="L5" s="47">
        <f>SUM(L6:L16)</f>
        <v>-3140442.6100000013</v>
      </c>
      <c r="M5" s="48">
        <f>SUM(M6:M16)</f>
        <v>-7259973.21</v>
      </c>
      <c r="N5" s="47">
        <f>SUM(N6:N16)</f>
        <v>-2035627.6700000002</v>
      </c>
      <c r="O5" s="49">
        <f t="shared" ref="O5:O9" si="0">IFERROR(I5/E5,"")</f>
        <v>1.1179538002128129</v>
      </c>
      <c r="P5" s="50">
        <f t="shared" ref="P5:P9" si="1">IFERROR(J5/H5,"")</f>
        <v>0.2582719282587157</v>
      </c>
      <c r="Q5" s="51">
        <f t="shared" ref="Q5:Q9" si="2">IFERROR(I5/G5,"")</f>
        <v>0.86885144852620344</v>
      </c>
      <c r="R5" s="50">
        <f t="shared" ref="R5:R9" si="3">IFERROR(I5/F5,"")</f>
        <v>0.74131779649980312</v>
      </c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</row>
    <row r="6" ht="17.25">
      <c r="A6" s="52"/>
      <c r="B6" s="53" t="s">
        <v>23</v>
      </c>
      <c r="C6" s="54" t="s">
        <v>24</v>
      </c>
      <c r="D6" s="55" t="s">
        <v>25</v>
      </c>
      <c r="E6" s="56">
        <f>15620145.61/33.5*30</f>
        <v>13988190.098507462</v>
      </c>
      <c r="F6" s="56">
        <v>21478832.199999999</v>
      </c>
      <c r="G6" s="56">
        <v>18218465.300000001</v>
      </c>
      <c r="H6" s="57">
        <v>2044921.8</v>
      </c>
      <c r="I6" s="56">
        <v>15353198.549999999</v>
      </c>
      <c r="J6" s="56">
        <v>452242.72999999998</v>
      </c>
      <c r="K6" s="56">
        <f t="shared" ref="K6:K9" si="4">I6-E6</f>
        <v>1365008.4514925368</v>
      </c>
      <c r="L6" s="57">
        <f t="shared" ref="L6:L9" si="5">I6-G6</f>
        <v>-2865266.7500000019</v>
      </c>
      <c r="M6" s="56">
        <f t="shared" ref="M6:M9" si="6">I6-F6</f>
        <v>-6125633.6500000004</v>
      </c>
      <c r="N6" s="58">
        <f t="shared" ref="N6:N9" si="7">J6-H6</f>
        <v>-1592679.0700000001</v>
      </c>
      <c r="O6" s="59">
        <f t="shared" si="0"/>
        <v>1.0975829211556243</v>
      </c>
      <c r="P6" s="60">
        <f t="shared" si="1"/>
        <v>0.22115404608626107</v>
      </c>
      <c r="Q6" s="59">
        <f t="shared" si="2"/>
        <v>0.84272732621446433</v>
      </c>
      <c r="R6" s="61">
        <f t="shared" si="3"/>
        <v>0.71480601957493761</v>
      </c>
      <c r="S6" s="1"/>
      <c r="T6" s="1"/>
      <c r="U6" s="1"/>
      <c r="V6" s="1"/>
      <c r="W6" s="1"/>
      <c r="X6" s="1"/>
      <c r="Y6" s="1"/>
      <c r="Z6" s="1"/>
    </row>
    <row r="7" ht="17.25">
      <c r="A7" s="62"/>
      <c r="B7" s="63" t="s">
        <v>26</v>
      </c>
      <c r="C7" s="64" t="s">
        <v>27</v>
      </c>
      <c r="D7" s="65" t="s">
        <v>28</v>
      </c>
      <c r="E7" s="66">
        <v>69026.869999999995</v>
      </c>
      <c r="F7" s="66">
        <v>82008.100000000006</v>
      </c>
      <c r="G7" s="67">
        <v>72116.5</v>
      </c>
      <c r="H7" s="66">
        <v>3511</v>
      </c>
      <c r="I7" s="68">
        <v>69582.059999999998</v>
      </c>
      <c r="J7" s="66">
        <v>0</v>
      </c>
      <c r="K7" s="67">
        <f t="shared" si="4"/>
        <v>555.19000000000233</v>
      </c>
      <c r="L7" s="66">
        <f t="shared" si="5"/>
        <v>-2534.4400000000023</v>
      </c>
      <c r="M7" s="67">
        <f t="shared" si="6"/>
        <v>-12426.040000000008</v>
      </c>
      <c r="N7" s="66">
        <f t="shared" si="7"/>
        <v>-3511</v>
      </c>
      <c r="O7" s="69">
        <f t="shared" si="0"/>
        <v>1.0080430997378267</v>
      </c>
      <c r="P7" s="70">
        <f t="shared" si="1"/>
        <v>0</v>
      </c>
      <c r="Q7" s="71">
        <f t="shared" si="2"/>
        <v>0.96485630888908913</v>
      </c>
      <c r="R7" s="72">
        <f t="shared" si="3"/>
        <v>0.84847789425678677</v>
      </c>
      <c r="S7" s="1"/>
      <c r="T7" s="1"/>
      <c r="U7" s="1"/>
      <c r="V7" s="1"/>
      <c r="W7" s="1"/>
      <c r="X7" s="1"/>
      <c r="Y7" s="1"/>
      <c r="Z7" s="1"/>
    </row>
    <row r="8" ht="17.25">
      <c r="A8" s="62"/>
      <c r="B8" s="63" t="s">
        <v>23</v>
      </c>
      <c r="C8" s="73" t="s">
        <v>29</v>
      </c>
      <c r="D8" s="74" t="s">
        <v>30</v>
      </c>
      <c r="E8" s="66">
        <v>0</v>
      </c>
      <c r="F8" s="66">
        <v>52994.300000000003</v>
      </c>
      <c r="G8" s="66">
        <v>52994.300000000003</v>
      </c>
      <c r="H8" s="67">
        <v>0</v>
      </c>
      <c r="I8" s="66">
        <v>29806.459999999999</v>
      </c>
      <c r="J8" s="66">
        <v>234.38</v>
      </c>
      <c r="K8" s="66">
        <f t="shared" si="4"/>
        <v>29806.459999999999</v>
      </c>
      <c r="L8" s="67">
        <f t="shared" si="5"/>
        <v>-23187.840000000004</v>
      </c>
      <c r="M8" s="66">
        <f t="shared" si="6"/>
        <v>-23187.840000000004</v>
      </c>
      <c r="N8" s="67">
        <f t="shared" si="7"/>
        <v>234.38</v>
      </c>
      <c r="O8" s="70" t="str">
        <f t="shared" si="0"/>
        <v/>
      </c>
      <c r="P8" s="69" t="str">
        <f t="shared" si="1"/>
        <v/>
      </c>
      <c r="Q8" s="70">
        <f t="shared" si="2"/>
        <v>0.56244652726802691</v>
      </c>
      <c r="R8" s="72">
        <f t="shared" si="3"/>
        <v>0.56244652726802691</v>
      </c>
      <c r="S8" s="1"/>
      <c r="T8" s="1"/>
      <c r="U8" s="1"/>
      <c r="V8" s="1"/>
      <c r="W8" s="1"/>
      <c r="X8" s="1"/>
      <c r="Y8" s="1"/>
      <c r="Z8" s="1"/>
    </row>
    <row r="9" ht="17.25">
      <c r="A9" s="62"/>
      <c r="B9" s="63" t="s">
        <v>23</v>
      </c>
      <c r="C9" s="64" t="s">
        <v>31</v>
      </c>
      <c r="D9" s="65" t="s">
        <v>32</v>
      </c>
      <c r="E9" s="66">
        <v>1124145.25</v>
      </c>
      <c r="F9" s="66">
        <v>1259409.1000000001</v>
      </c>
      <c r="G9" s="66">
        <v>1229242.8999999999</v>
      </c>
      <c r="H9" s="66">
        <v>31595.700000000001</v>
      </c>
      <c r="I9" s="66">
        <v>1191925.27</v>
      </c>
      <c r="J9" s="66">
        <v>15074.380000000001</v>
      </c>
      <c r="K9" s="67">
        <f t="shared" si="4"/>
        <v>67780.020000000019</v>
      </c>
      <c r="L9" s="66">
        <f t="shared" si="5"/>
        <v>-37317.629999999888</v>
      </c>
      <c r="M9" s="67">
        <f t="shared" si="6"/>
        <v>-67483.830000000075</v>
      </c>
      <c r="N9" s="66">
        <f t="shared" si="7"/>
        <v>-16521.32</v>
      </c>
      <c r="O9" s="69">
        <f t="shared" si="0"/>
        <v>1.0602947172529529</v>
      </c>
      <c r="P9" s="70">
        <f t="shared" si="1"/>
        <v>0.47710226391565941</v>
      </c>
      <c r="Q9" s="71">
        <f t="shared" si="2"/>
        <v>0.96964177706456556</v>
      </c>
      <c r="R9" s="72">
        <f t="shared" si="3"/>
        <v>0.94641627569627684</v>
      </c>
      <c r="S9" s="1"/>
      <c r="T9" s="1"/>
      <c r="U9" s="1"/>
      <c r="V9" s="1"/>
      <c r="W9" s="1"/>
      <c r="X9" s="1"/>
      <c r="Y9" s="1"/>
      <c r="Z9" s="1"/>
    </row>
    <row r="10" ht="17.25">
      <c r="A10" s="62"/>
      <c r="B10" s="63" t="s">
        <v>23</v>
      </c>
      <c r="C10" s="73" t="s">
        <v>33</v>
      </c>
      <c r="D10" s="74" t="s">
        <v>34</v>
      </c>
      <c r="E10" s="66">
        <v>843.41999999999996</v>
      </c>
      <c r="F10" s="66">
        <v>0</v>
      </c>
      <c r="G10" s="67">
        <v>0</v>
      </c>
      <c r="H10" s="66">
        <v>0</v>
      </c>
      <c r="I10" s="68">
        <v>263.05000000000001</v>
      </c>
      <c r="J10" s="75">
        <v>-0.59999999999999998</v>
      </c>
      <c r="K10" s="66">
        <f t="shared" ref="K10:K47" si="8">I10-E10</f>
        <v>-580.36999999999989</v>
      </c>
      <c r="L10" s="67">
        <f t="shared" ref="L10:L73" si="9">I10-G10</f>
        <v>263.05000000000001</v>
      </c>
      <c r="M10" s="66">
        <f t="shared" ref="M10:M47" si="10">I10-F10</f>
        <v>263.05000000000001</v>
      </c>
      <c r="N10" s="67">
        <f t="shared" ref="N10:N47" si="11">J10-H10</f>
        <v>-0.59999999999999998</v>
      </c>
      <c r="O10" s="70">
        <f t="shared" ref="O10:O73" si="12">IFERROR(I10/E10,"")</f>
        <v>0.31188494463019611</v>
      </c>
      <c r="P10" s="69" t="str">
        <f t="shared" ref="P10:P73" si="13">IFERROR(J10/H10,"")</f>
        <v/>
      </c>
      <c r="Q10" s="70" t="str">
        <f t="shared" ref="Q10:Q73" si="14">IFERROR(I10/G10,"")</f>
        <v/>
      </c>
      <c r="R10" s="72" t="str">
        <f t="shared" ref="R10:R73" si="15">IFERROR(I10/F10,"")</f>
        <v/>
      </c>
      <c r="S10" s="1"/>
      <c r="T10" s="1"/>
      <c r="U10" s="1"/>
      <c r="V10" s="1"/>
      <c r="W10" s="1"/>
      <c r="X10" s="1"/>
      <c r="Y10" s="1"/>
      <c r="Z10" s="1"/>
    </row>
    <row r="11" ht="17.25">
      <c r="A11" s="62"/>
      <c r="B11" s="63" t="s">
        <v>23</v>
      </c>
      <c r="C11" s="64" t="s">
        <v>35</v>
      </c>
      <c r="D11" s="65" t="s">
        <v>36</v>
      </c>
      <c r="E11" s="66">
        <v>1366.99</v>
      </c>
      <c r="F11" s="66">
        <v>1208.9000000000001</v>
      </c>
      <c r="G11" s="66">
        <v>1208.9000000000001</v>
      </c>
      <c r="H11" s="67">
        <v>0</v>
      </c>
      <c r="I11" s="66">
        <v>1197.02</v>
      </c>
      <c r="J11" s="66">
        <v>0</v>
      </c>
      <c r="K11" s="67">
        <f t="shared" si="8"/>
        <v>-169.97000000000003</v>
      </c>
      <c r="L11" s="66">
        <f t="shared" si="9"/>
        <v>-11.880000000000109</v>
      </c>
      <c r="M11" s="67">
        <f t="shared" si="10"/>
        <v>-11.880000000000109</v>
      </c>
      <c r="N11" s="66">
        <f t="shared" si="11"/>
        <v>0</v>
      </c>
      <c r="O11" s="69">
        <f t="shared" si="12"/>
        <v>0.87566112407552354</v>
      </c>
      <c r="P11" s="70" t="str">
        <f t="shared" si="13"/>
        <v/>
      </c>
      <c r="Q11" s="71">
        <f t="shared" si="14"/>
        <v>0.9901728844404003</v>
      </c>
      <c r="R11" s="72">
        <f t="shared" si="15"/>
        <v>0.9901728844404003</v>
      </c>
      <c r="S11" s="1"/>
      <c r="T11" s="1"/>
      <c r="U11" s="1"/>
      <c r="V11" s="1"/>
      <c r="W11" s="1"/>
      <c r="X11" s="1"/>
      <c r="Y11" s="1"/>
      <c r="Z11" s="1"/>
    </row>
    <row r="12" ht="17.25">
      <c r="A12" s="62"/>
      <c r="B12" s="63" t="s">
        <v>23</v>
      </c>
      <c r="C12" s="73" t="s">
        <v>37</v>
      </c>
      <c r="D12" s="74" t="s">
        <v>38</v>
      </c>
      <c r="E12" s="66">
        <v>335007.76000000001</v>
      </c>
      <c r="F12" s="66">
        <v>615839.40000000002</v>
      </c>
      <c r="G12" s="67">
        <v>342592.29999999999</v>
      </c>
      <c r="H12" s="66">
        <v>1000</v>
      </c>
      <c r="I12" s="68">
        <v>362046.08999999997</v>
      </c>
      <c r="J12" s="75">
        <v>1421.48</v>
      </c>
      <c r="K12" s="66">
        <f t="shared" si="8"/>
        <v>27038.329999999958</v>
      </c>
      <c r="L12" s="67">
        <f t="shared" si="9"/>
        <v>19453.789999999979</v>
      </c>
      <c r="M12" s="66">
        <f t="shared" si="10"/>
        <v>-253793.31000000006</v>
      </c>
      <c r="N12" s="67">
        <f t="shared" si="11"/>
        <v>421.48000000000002</v>
      </c>
      <c r="O12" s="70">
        <f t="shared" si="12"/>
        <v>1.0807095632650419</v>
      </c>
      <c r="P12" s="69">
        <f t="shared" si="13"/>
        <v>1.4214800000000001</v>
      </c>
      <c r="Q12" s="70">
        <f t="shared" si="14"/>
        <v>1.0567840841723528</v>
      </c>
      <c r="R12" s="72">
        <f t="shared" si="15"/>
        <v>0.58789043052458145</v>
      </c>
      <c r="S12" s="1"/>
      <c r="T12" s="1"/>
      <c r="U12" s="1"/>
      <c r="V12" s="1"/>
      <c r="W12" s="1"/>
      <c r="X12" s="1"/>
      <c r="Y12" s="1"/>
      <c r="Z12" s="1"/>
    </row>
    <row r="13" ht="17.25">
      <c r="A13" s="62"/>
      <c r="B13" s="63" t="s">
        <v>39</v>
      </c>
      <c r="C13" s="64" t="s">
        <v>40</v>
      </c>
      <c r="D13" s="65" t="s">
        <v>41</v>
      </c>
      <c r="E13" s="66">
        <v>640680.52000000002</v>
      </c>
      <c r="F13" s="66">
        <v>1486170.1000000001</v>
      </c>
      <c r="G13" s="66">
        <v>1076900</v>
      </c>
      <c r="H13" s="67">
        <v>468000</v>
      </c>
      <c r="I13" s="66">
        <v>802720.9800000001</v>
      </c>
      <c r="J13" s="66">
        <v>171670.34999999998</v>
      </c>
      <c r="K13" s="67">
        <f t="shared" si="8"/>
        <v>162040.46000000008</v>
      </c>
      <c r="L13" s="66">
        <f t="shared" si="9"/>
        <v>-274179.0199999999</v>
      </c>
      <c r="M13" s="67">
        <f t="shared" si="10"/>
        <v>-683449.12</v>
      </c>
      <c r="N13" s="66">
        <f t="shared" si="11"/>
        <v>-296329.65000000002</v>
      </c>
      <c r="O13" s="69">
        <f t="shared" si="12"/>
        <v>1.2529192865111618</v>
      </c>
      <c r="P13" s="70">
        <f t="shared" si="13"/>
        <v>0.36681698717948713</v>
      </c>
      <c r="Q13" s="71">
        <f t="shared" si="14"/>
        <v>0.74539973999442855</v>
      </c>
      <c r="R13" s="72">
        <f t="shared" si="15"/>
        <v>0.5401272573038578</v>
      </c>
      <c r="S13" s="1"/>
      <c r="T13" s="1"/>
      <c r="U13" s="1"/>
      <c r="V13" s="1"/>
      <c r="W13" s="1"/>
      <c r="X13" s="1"/>
      <c r="Y13" s="1"/>
      <c r="Z13" s="1"/>
    </row>
    <row r="14" ht="17.25">
      <c r="A14" s="62"/>
      <c r="B14" s="63" t="s">
        <v>39</v>
      </c>
      <c r="C14" s="73" t="s">
        <v>42</v>
      </c>
      <c r="D14" s="74" t="s">
        <v>43</v>
      </c>
      <c r="E14" s="66">
        <v>2168428.1499999999</v>
      </c>
      <c r="F14" s="66">
        <v>2439929.7999999998</v>
      </c>
      <c r="G14" s="67">
        <v>2359824.8999999999</v>
      </c>
      <c r="H14" s="66">
        <v>139576.20000000001</v>
      </c>
      <c r="I14" s="68">
        <v>2413863.5300000003</v>
      </c>
      <c r="J14" s="75">
        <v>39198.759999999995</v>
      </c>
      <c r="K14" s="66">
        <f t="shared" si="8"/>
        <v>245435.38000000035</v>
      </c>
      <c r="L14" s="67">
        <f t="shared" si="9"/>
        <v>54038.630000000354</v>
      </c>
      <c r="M14" s="66">
        <f t="shared" si="10"/>
        <v>-26066.269999999553</v>
      </c>
      <c r="N14" s="76">
        <f t="shared" si="11"/>
        <v>-100377.44000000002</v>
      </c>
      <c r="O14" s="70">
        <f t="shared" si="12"/>
        <v>1.1131858484681636</v>
      </c>
      <c r="P14" s="69">
        <f t="shared" si="13"/>
        <v>0.28084128956082766</v>
      </c>
      <c r="Q14" s="70">
        <f t="shared" si="14"/>
        <v>1.0228994235970645</v>
      </c>
      <c r="R14" s="72">
        <f t="shared" si="15"/>
        <v>0.98931679509795756</v>
      </c>
      <c r="S14" s="1"/>
      <c r="T14" s="1"/>
      <c r="U14" s="1"/>
      <c r="V14" s="1"/>
      <c r="W14" s="1"/>
      <c r="X14" s="1"/>
      <c r="Y14" s="1"/>
      <c r="Z14" s="1"/>
    </row>
    <row r="15" ht="17.25">
      <c r="A15" s="62"/>
      <c r="B15" s="63"/>
      <c r="C15" s="64" t="s">
        <v>44</v>
      </c>
      <c r="D15" s="65" t="s">
        <v>45</v>
      </c>
      <c r="E15" s="66">
        <v>282695.44</v>
      </c>
      <c r="F15" s="66">
        <v>648829.09999999998</v>
      </c>
      <c r="G15" s="66">
        <v>592345.30000000005</v>
      </c>
      <c r="H15" s="67">
        <v>55834.599999999999</v>
      </c>
      <c r="I15" s="66">
        <v>580644.78000000003</v>
      </c>
      <c r="J15" s="66">
        <v>28970.150000000001</v>
      </c>
      <c r="K15" s="67">
        <f t="shared" si="8"/>
        <v>297949.34000000003</v>
      </c>
      <c r="L15" s="66">
        <f t="shared" si="9"/>
        <v>-11700.520000000019</v>
      </c>
      <c r="M15" s="66">
        <f t="shared" si="10"/>
        <v>-68184.319999999949</v>
      </c>
      <c r="N15" s="77">
        <f t="shared" si="11"/>
        <v>-26864.449999999997</v>
      </c>
      <c r="O15" s="70">
        <f t="shared" si="12"/>
        <v>2.0539587762717364</v>
      </c>
      <c r="P15" s="70">
        <f t="shared" si="13"/>
        <v>0.51885658713414262</v>
      </c>
      <c r="Q15" s="70">
        <f t="shared" si="14"/>
        <v>0.98024712950368642</v>
      </c>
      <c r="R15" s="72">
        <f t="shared" si="15"/>
        <v>0.8949117417822352</v>
      </c>
      <c r="S15" s="1"/>
      <c r="T15" s="1"/>
      <c r="U15" s="1"/>
      <c r="V15" s="1"/>
      <c r="W15" s="1"/>
      <c r="X15" s="1"/>
      <c r="Y15" s="1"/>
      <c r="Z15" s="1"/>
    </row>
    <row r="16" ht="18.75" customHeight="1">
      <c r="A16" s="62"/>
      <c r="B16" s="63" t="s">
        <v>39</v>
      </c>
      <c r="C16" s="73" t="s">
        <v>46</v>
      </c>
      <c r="D16" s="74" t="s">
        <v>47</v>
      </c>
      <c r="E16" s="66">
        <v>-270.38999999999999</v>
      </c>
      <c r="F16" s="66">
        <v>0</v>
      </c>
      <c r="G16" s="67">
        <v>0</v>
      </c>
      <c r="H16" s="66">
        <v>0</v>
      </c>
      <c r="I16" s="66">
        <v>0</v>
      </c>
      <c r="J16" s="66">
        <v>0</v>
      </c>
      <c r="K16" s="66">
        <f t="shared" si="8"/>
        <v>270.38999999999999</v>
      </c>
      <c r="L16" s="67">
        <f t="shared" si="9"/>
        <v>0</v>
      </c>
      <c r="M16" s="66">
        <f t="shared" si="10"/>
        <v>0</v>
      </c>
      <c r="N16" s="67">
        <f t="shared" si="11"/>
        <v>0</v>
      </c>
      <c r="O16" s="70">
        <f t="shared" si="12"/>
        <v>0</v>
      </c>
      <c r="P16" s="69" t="str">
        <f t="shared" si="13"/>
        <v/>
      </c>
      <c r="Q16" s="70" t="str">
        <f t="shared" si="14"/>
        <v/>
      </c>
      <c r="R16" s="72" t="str">
        <f t="shared" si="15"/>
        <v/>
      </c>
      <c r="S16" s="1"/>
      <c r="T16" s="1"/>
      <c r="U16" s="1"/>
      <c r="V16" s="1"/>
      <c r="W16" s="1"/>
      <c r="X16" s="1"/>
      <c r="Y16" s="1"/>
      <c r="Z16" s="1"/>
    </row>
    <row r="17" s="42" customFormat="1" ht="21" customHeight="1">
      <c r="A17" s="78" t="s">
        <v>48</v>
      </c>
      <c r="B17" s="79"/>
      <c r="C17" s="80"/>
      <c r="D17" s="81"/>
      <c r="E17" s="82">
        <f>E21+E25+E34+E48+E56+E59+E62+E71</f>
        <v>6907208.8000000007</v>
      </c>
      <c r="F17" s="82">
        <f>F21+F25+F34+F48+F56+F59+F62+F71</f>
        <v>7828488.9699999997</v>
      </c>
      <c r="G17" s="83">
        <f>G21+G25+G34+G48+G56+G59+G62+G71</f>
        <v>7152026.8699999992</v>
      </c>
      <c r="H17" s="84">
        <f>H21+H25+H34+H48+H56+H59+H62+H71</f>
        <v>670519.10000000009</v>
      </c>
      <c r="I17" s="85">
        <f>I21+I25+I34+I48+I56+I59+I62+I71</f>
        <v>6677157.0800000001</v>
      </c>
      <c r="J17" s="86">
        <f>J21+J25+J34+J48+J56+J59+J62+J71</f>
        <v>206099.83999999997</v>
      </c>
      <c r="K17" s="83">
        <f t="shared" si="8"/>
        <v>-230051.72000000067</v>
      </c>
      <c r="L17" s="83">
        <f t="shared" si="9"/>
        <v>-474869.78999999911</v>
      </c>
      <c r="M17" s="84">
        <f t="shared" si="10"/>
        <v>-1151331.8899999997</v>
      </c>
      <c r="N17" s="83">
        <f t="shared" si="11"/>
        <v>-464419.26000000013</v>
      </c>
      <c r="O17" s="87">
        <f t="shared" si="12"/>
        <v>0.96669396761250348</v>
      </c>
      <c r="P17" s="88">
        <f t="shared" si="13"/>
        <v>0.30737355580176601</v>
      </c>
      <c r="Q17" s="89">
        <f t="shared" si="14"/>
        <v>0.93360346673306061</v>
      </c>
      <c r="R17" s="90">
        <f t="shared" si="15"/>
        <v>0.85293050875947019</v>
      </c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</row>
    <row r="18" ht="18" customHeight="1">
      <c r="A18" s="91" t="s">
        <v>49</v>
      </c>
      <c r="B18" s="92" t="s">
        <v>26</v>
      </c>
      <c r="C18" s="93" t="s">
        <v>50</v>
      </c>
      <c r="D18" s="94" t="s">
        <v>51</v>
      </c>
      <c r="E18" s="56">
        <v>206102.57000000001</v>
      </c>
      <c r="F18" s="56">
        <v>261278.39999999999</v>
      </c>
      <c r="G18" s="57">
        <v>239103.39999999999</v>
      </c>
      <c r="H18" s="56">
        <v>24047.799999999999</v>
      </c>
      <c r="I18" s="95">
        <v>257566.54999999999</v>
      </c>
      <c r="J18" s="56">
        <v>11953.01</v>
      </c>
      <c r="K18" s="57">
        <f t="shared" si="8"/>
        <v>51463.979999999981</v>
      </c>
      <c r="L18" s="56">
        <f t="shared" si="9"/>
        <v>18463.149999999994</v>
      </c>
      <c r="M18" s="56">
        <f t="shared" si="10"/>
        <v>-3711.8500000000058</v>
      </c>
      <c r="N18" s="58">
        <f t="shared" si="11"/>
        <v>-12094.789999999999</v>
      </c>
      <c r="O18" s="59">
        <f t="shared" si="12"/>
        <v>1.2497008164429972</v>
      </c>
      <c r="P18" s="60">
        <f t="shared" si="13"/>
        <v>0.49705212119195935</v>
      </c>
      <c r="Q18" s="59">
        <f t="shared" si="14"/>
        <v>1.0772182662396268</v>
      </c>
      <c r="R18" s="61">
        <f t="shared" si="15"/>
        <v>0.9857935060839319</v>
      </c>
      <c r="S18" s="1"/>
      <c r="T18" s="1"/>
      <c r="U18" s="1"/>
      <c r="V18" s="1"/>
      <c r="W18" s="1"/>
      <c r="X18" s="1"/>
      <c r="Y18" s="1"/>
      <c r="Z18" s="1"/>
    </row>
    <row r="19" ht="17.25">
      <c r="A19" s="96"/>
      <c r="B19" s="97"/>
      <c r="C19" s="64" t="s">
        <v>52</v>
      </c>
      <c r="D19" s="98" t="s">
        <v>53</v>
      </c>
      <c r="E19" s="99">
        <v>4074.3499999999999</v>
      </c>
      <c r="F19" s="99">
        <v>3515.5999999999999</v>
      </c>
      <c r="G19" s="99">
        <v>3515.5999999999999</v>
      </c>
      <c r="H19" s="100">
        <v>0</v>
      </c>
      <c r="I19" s="99">
        <v>647</v>
      </c>
      <c r="J19" s="99">
        <v>0</v>
      </c>
      <c r="K19" s="99">
        <f t="shared" si="8"/>
        <v>-3427.3499999999999</v>
      </c>
      <c r="L19" s="100">
        <f t="shared" si="9"/>
        <v>-2868.5999999999999</v>
      </c>
      <c r="M19" s="99">
        <f t="shared" si="10"/>
        <v>-2868.5999999999999</v>
      </c>
      <c r="N19" s="101">
        <f t="shared" si="11"/>
        <v>0</v>
      </c>
      <c r="O19" s="69">
        <f t="shared" si="12"/>
        <v>0.15879833593088469</v>
      </c>
      <c r="P19" s="70" t="str">
        <f t="shared" si="13"/>
        <v/>
      </c>
      <c r="Q19" s="71">
        <f t="shared" si="14"/>
        <v>0.18403686426214588</v>
      </c>
      <c r="R19" s="72">
        <f t="shared" si="15"/>
        <v>0.18403686426214588</v>
      </c>
      <c r="S19" s="1"/>
      <c r="T19" s="1"/>
      <c r="U19" s="1"/>
      <c r="V19" s="1"/>
      <c r="W19" s="1"/>
      <c r="X19" s="1"/>
      <c r="Y19" s="1"/>
      <c r="Z19" s="1"/>
    </row>
    <row r="20" ht="17.25">
      <c r="A20" s="96"/>
      <c r="B20" s="97"/>
      <c r="C20" s="73" t="s">
        <v>54</v>
      </c>
      <c r="D20" s="102" t="s">
        <v>55</v>
      </c>
      <c r="E20" s="99">
        <v>140566.98000000001</v>
      </c>
      <c r="F20" s="99">
        <v>240354.89999999999</v>
      </c>
      <c r="G20" s="100">
        <v>217754.89999999999</v>
      </c>
      <c r="H20" s="99">
        <v>22600</v>
      </c>
      <c r="I20" s="99">
        <v>225999.38</v>
      </c>
      <c r="J20" s="99">
        <v>10174.43</v>
      </c>
      <c r="K20" s="100">
        <f t="shared" si="8"/>
        <v>85432.399999999994</v>
      </c>
      <c r="L20" s="99">
        <f t="shared" si="9"/>
        <v>8244.4800000000105</v>
      </c>
      <c r="M20" s="100">
        <f t="shared" si="10"/>
        <v>-14355.51999999999</v>
      </c>
      <c r="N20" s="101">
        <f t="shared" si="11"/>
        <v>-12425.57</v>
      </c>
      <c r="O20" s="70">
        <f t="shared" si="12"/>
        <v>1.6077700467065592</v>
      </c>
      <c r="P20" s="69">
        <f t="shared" si="13"/>
        <v>0.45019601769911505</v>
      </c>
      <c r="Q20" s="70">
        <f t="shared" si="14"/>
        <v>1.0378612834889136</v>
      </c>
      <c r="R20" s="72">
        <f t="shared" si="15"/>
        <v>0.94027365366797189</v>
      </c>
      <c r="S20" s="1"/>
      <c r="T20" s="1"/>
      <c r="U20" s="1"/>
      <c r="V20" s="1"/>
      <c r="W20" s="1"/>
      <c r="X20" s="1"/>
      <c r="Y20" s="1"/>
      <c r="Z20" s="1"/>
    </row>
    <row r="21" s="103" customFormat="1" ht="17.25">
      <c r="A21" s="96"/>
      <c r="B21" s="104"/>
      <c r="C21" s="105"/>
      <c r="D21" s="106" t="s">
        <v>56</v>
      </c>
      <c r="E21" s="107">
        <f>SUM(E18:E20)</f>
        <v>350743.90000000002</v>
      </c>
      <c r="F21" s="107">
        <f>SUM(F18:F20)</f>
        <v>505148.90000000002</v>
      </c>
      <c r="G21" s="107">
        <f>SUM(G18:G20)</f>
        <v>460373.90000000002</v>
      </c>
      <c r="H21" s="108">
        <f>SUM(H18:H20)</f>
        <v>46647.800000000003</v>
      </c>
      <c r="I21" s="107">
        <f>SUM(I18:I20)</f>
        <v>484212.92999999999</v>
      </c>
      <c r="J21" s="108">
        <f>SUM(J18:J20)</f>
        <v>22127.440000000002</v>
      </c>
      <c r="K21" s="107">
        <f t="shared" si="8"/>
        <v>133469.02999999997</v>
      </c>
      <c r="L21" s="108">
        <f t="shared" si="9"/>
        <v>23839.02999999997</v>
      </c>
      <c r="M21" s="107">
        <f t="shared" si="10"/>
        <v>-20935.97000000003</v>
      </c>
      <c r="N21" s="108">
        <f t="shared" si="11"/>
        <v>-24520.360000000001</v>
      </c>
      <c r="O21" s="109">
        <f t="shared" si="12"/>
        <v>1.3805312936304808</v>
      </c>
      <c r="P21" s="109">
        <f t="shared" si="13"/>
        <v>0.47435120198594577</v>
      </c>
      <c r="Q21" s="109">
        <f t="shared" si="14"/>
        <v>1.0517818885909909</v>
      </c>
      <c r="R21" s="110">
        <f t="shared" si="15"/>
        <v>0.95855485382626782</v>
      </c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</row>
    <row r="22" ht="34.5">
      <c r="A22" s="111">
        <v>951</v>
      </c>
      <c r="B22" s="92" t="s">
        <v>23</v>
      </c>
      <c r="C22" s="112" t="s">
        <v>57</v>
      </c>
      <c r="D22" s="113" t="s">
        <v>58</v>
      </c>
      <c r="E22" s="56">
        <v>101910.2</v>
      </c>
      <c r="F22" s="56">
        <v>104746.7</v>
      </c>
      <c r="G22" s="57">
        <v>92989.600000000006</v>
      </c>
      <c r="H22" s="56">
        <v>9042</v>
      </c>
      <c r="I22" s="114">
        <v>111683.85000000001</v>
      </c>
      <c r="J22" s="56">
        <v>9188.5499999999993</v>
      </c>
      <c r="K22" s="56">
        <f t="shared" si="8"/>
        <v>9773.6500000000087</v>
      </c>
      <c r="L22" s="56">
        <f t="shared" si="9"/>
        <v>18694.25</v>
      </c>
      <c r="M22" s="57">
        <f t="shared" si="10"/>
        <v>6937.1500000000087</v>
      </c>
      <c r="N22" s="56">
        <f t="shared" si="11"/>
        <v>146.54999999999927</v>
      </c>
      <c r="O22" s="60">
        <f t="shared" si="12"/>
        <v>1.0959045316366762</v>
      </c>
      <c r="P22" s="59">
        <f t="shared" si="13"/>
        <v>1.0162076974120768</v>
      </c>
      <c r="Q22" s="115">
        <f t="shared" si="14"/>
        <v>1.2010359222966869</v>
      </c>
      <c r="R22" s="61">
        <f t="shared" si="15"/>
        <v>1.0662278620710726</v>
      </c>
      <c r="S22" s="1"/>
      <c r="T22" s="1"/>
      <c r="U22" s="1"/>
      <c r="V22" s="1"/>
      <c r="W22" s="1"/>
      <c r="X22" s="1"/>
      <c r="Y22" s="1"/>
      <c r="Z22" s="1"/>
    </row>
    <row r="23" ht="17.25">
      <c r="A23" s="116"/>
      <c r="B23" s="97"/>
      <c r="C23" s="117" t="s">
        <v>59</v>
      </c>
      <c r="D23" s="98" t="s">
        <v>60</v>
      </c>
      <c r="E23" s="99">
        <v>14993.24</v>
      </c>
      <c r="F23" s="99">
        <v>11046.9</v>
      </c>
      <c r="G23" s="99">
        <v>10318</v>
      </c>
      <c r="H23" s="99">
        <v>1334.7</v>
      </c>
      <c r="I23" s="99">
        <v>14129.790000000001</v>
      </c>
      <c r="J23" s="99">
        <v>262.18000000000001</v>
      </c>
      <c r="K23" s="99">
        <f t="shared" si="8"/>
        <v>-863.44999999999891</v>
      </c>
      <c r="L23" s="99">
        <f t="shared" si="9"/>
        <v>3811.7900000000009</v>
      </c>
      <c r="M23" s="99">
        <f t="shared" si="10"/>
        <v>3082.8900000000012</v>
      </c>
      <c r="N23" s="99">
        <f t="shared" si="11"/>
        <v>-1072.52</v>
      </c>
      <c r="O23" s="70">
        <f t="shared" si="12"/>
        <v>0.94241071309470137</v>
      </c>
      <c r="P23" s="70">
        <f t="shared" si="13"/>
        <v>0.19643365550310932</v>
      </c>
      <c r="Q23" s="70">
        <f t="shared" si="14"/>
        <v>1.3694310912967631</v>
      </c>
      <c r="R23" s="72">
        <f t="shared" si="15"/>
        <v>1.2790728620699021</v>
      </c>
      <c r="S23" s="1"/>
      <c r="T23" s="1"/>
      <c r="U23" s="1"/>
      <c r="V23" s="1"/>
      <c r="W23" s="1"/>
      <c r="X23" s="1"/>
      <c r="Y23" s="1"/>
      <c r="Z23" s="1"/>
    </row>
    <row r="24" ht="17.25">
      <c r="A24" s="118"/>
      <c r="B24" s="119"/>
      <c r="C24" s="120" t="s">
        <v>61</v>
      </c>
      <c r="D24" s="121" t="s">
        <v>62</v>
      </c>
      <c r="E24" s="122">
        <v>305.52999999999997</v>
      </c>
      <c r="F24" s="123">
        <v>1050.9000000000001</v>
      </c>
      <c r="G24" s="124">
        <v>962.70000000000005</v>
      </c>
      <c r="H24" s="100">
        <v>88.200000000000003</v>
      </c>
      <c r="I24" s="99">
        <v>2413.5999999999999</v>
      </c>
      <c r="J24" s="125">
        <v>136.68000000000001</v>
      </c>
      <c r="K24" s="99">
        <f t="shared" si="8"/>
        <v>2108.0699999999997</v>
      </c>
      <c r="L24" s="99">
        <f t="shared" si="9"/>
        <v>1450.8999999999999</v>
      </c>
      <c r="M24" s="99">
        <f t="shared" si="10"/>
        <v>1362.6999999999998</v>
      </c>
      <c r="N24" s="100">
        <f t="shared" si="11"/>
        <v>48.480000000000004</v>
      </c>
      <c r="O24" s="70">
        <f t="shared" si="12"/>
        <v>7.8997152489117273</v>
      </c>
      <c r="P24" s="69">
        <f t="shared" si="13"/>
        <v>1.5496598639455783</v>
      </c>
      <c r="Q24" s="70">
        <f t="shared" si="14"/>
        <v>2.5071154045912536</v>
      </c>
      <c r="R24" s="72">
        <f t="shared" si="15"/>
        <v>2.2966980683223901</v>
      </c>
      <c r="S24" s="1"/>
      <c r="T24" s="1"/>
      <c r="U24" s="1"/>
      <c r="V24" s="1"/>
      <c r="W24" s="1"/>
      <c r="X24" s="1"/>
      <c r="Y24" s="1"/>
      <c r="Z24" s="1"/>
    </row>
    <row r="25" s="103" customFormat="1" ht="17.25">
      <c r="A25" s="118"/>
      <c r="B25" s="104"/>
      <c r="C25" s="126"/>
      <c r="D25" s="127" t="s">
        <v>56</v>
      </c>
      <c r="E25" s="107">
        <f>E22+E23+E24</f>
        <v>117208.97</v>
      </c>
      <c r="F25" s="107">
        <f>F22+F23+F24</f>
        <v>116844.49999999999</v>
      </c>
      <c r="G25" s="107">
        <f>G22+G23+G24</f>
        <v>104270.3</v>
      </c>
      <c r="H25" s="107">
        <f>H22+H23+H24</f>
        <v>10464.900000000001</v>
      </c>
      <c r="I25" s="107">
        <f>I22+I23+I24</f>
        <v>128227.24000000002</v>
      </c>
      <c r="J25" s="107">
        <f>J22+J23+J24</f>
        <v>9587.4099999999999</v>
      </c>
      <c r="K25" s="107">
        <f t="shared" si="8"/>
        <v>11018.270000000019</v>
      </c>
      <c r="L25" s="107">
        <f t="shared" si="9"/>
        <v>23956.940000000017</v>
      </c>
      <c r="M25" s="108">
        <f t="shared" si="10"/>
        <v>11382.740000000034</v>
      </c>
      <c r="N25" s="107">
        <f t="shared" si="11"/>
        <v>-877.4900000000016</v>
      </c>
      <c r="O25" s="128">
        <f t="shared" si="12"/>
        <v>1.0940053478842107</v>
      </c>
      <c r="P25" s="109">
        <f t="shared" si="13"/>
        <v>0.91614922263948995</v>
      </c>
      <c r="Q25" s="129">
        <f t="shared" si="14"/>
        <v>1.2297580423188579</v>
      </c>
      <c r="R25" s="110">
        <f t="shared" si="15"/>
        <v>1.0974178502197367</v>
      </c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</row>
    <row r="26" ht="17.25">
      <c r="A26" s="91" t="s">
        <v>63</v>
      </c>
      <c r="B26" s="92" t="s">
        <v>64</v>
      </c>
      <c r="C26" s="130" t="s">
        <v>65</v>
      </c>
      <c r="D26" s="131" t="s">
        <v>66</v>
      </c>
      <c r="E26" s="56">
        <v>7403.8299999999999</v>
      </c>
      <c r="F26" s="56">
        <v>7680</v>
      </c>
      <c r="G26" s="56">
        <v>7680</v>
      </c>
      <c r="H26" s="57">
        <v>0</v>
      </c>
      <c r="I26" s="56">
        <v>0</v>
      </c>
      <c r="J26" s="56">
        <v>0</v>
      </c>
      <c r="K26" s="56">
        <f t="shared" si="8"/>
        <v>-7403.8299999999999</v>
      </c>
      <c r="L26" s="57">
        <f t="shared" si="9"/>
        <v>-7680</v>
      </c>
      <c r="M26" s="56">
        <f t="shared" si="10"/>
        <v>-7680</v>
      </c>
      <c r="N26" s="57">
        <f t="shared" si="11"/>
        <v>0</v>
      </c>
      <c r="O26" s="59">
        <f t="shared" si="12"/>
        <v>0</v>
      </c>
      <c r="P26" s="60" t="str">
        <f t="shared" si="13"/>
        <v/>
      </c>
      <c r="Q26" s="59">
        <f t="shared" si="14"/>
        <v>0</v>
      </c>
      <c r="R26" s="61">
        <f t="shared" si="15"/>
        <v>0</v>
      </c>
      <c r="S26" s="1"/>
      <c r="T26" s="1"/>
      <c r="U26" s="1"/>
      <c r="V26" s="1"/>
      <c r="W26" s="1"/>
      <c r="X26" s="1"/>
      <c r="Y26" s="1"/>
      <c r="Z26" s="1"/>
    </row>
    <row r="27" ht="17.25">
      <c r="A27" s="91"/>
      <c r="B27" s="97"/>
      <c r="C27" s="73" t="s">
        <v>67</v>
      </c>
      <c r="D27" s="132" t="s">
        <v>68</v>
      </c>
      <c r="E27" s="99">
        <v>67797.139999999999</v>
      </c>
      <c r="F27" s="124">
        <v>80987</v>
      </c>
      <c r="G27" s="100">
        <v>73100</v>
      </c>
      <c r="H27" s="99">
        <v>6500</v>
      </c>
      <c r="I27" s="114">
        <v>68534.589999999997</v>
      </c>
      <c r="J27" s="99">
        <v>2189.5799999999999</v>
      </c>
      <c r="K27" s="99">
        <f t="shared" si="8"/>
        <v>737.44999999999709</v>
      </c>
      <c r="L27" s="99">
        <f t="shared" si="9"/>
        <v>-4565.4100000000035</v>
      </c>
      <c r="M27" s="100">
        <f t="shared" si="10"/>
        <v>-12452.410000000003</v>
      </c>
      <c r="N27" s="99">
        <f t="shared" si="11"/>
        <v>-4310.4200000000001</v>
      </c>
      <c r="O27" s="69">
        <f t="shared" si="12"/>
        <v>1.0108773024938809</v>
      </c>
      <c r="P27" s="70">
        <f t="shared" si="13"/>
        <v>0.33685846153846155</v>
      </c>
      <c r="Q27" s="71">
        <f t="shared" si="14"/>
        <v>0.93754569083447326</v>
      </c>
      <c r="R27" s="72">
        <f t="shared" si="15"/>
        <v>0.84624186597849038</v>
      </c>
      <c r="S27" s="1"/>
      <c r="T27" s="1"/>
      <c r="U27" s="1"/>
      <c r="V27" s="1"/>
      <c r="W27" s="1"/>
      <c r="X27" s="1"/>
      <c r="Y27" s="1"/>
      <c r="Z27" s="1"/>
    </row>
    <row r="28" ht="17.25">
      <c r="A28" s="91"/>
      <c r="B28" s="97"/>
      <c r="C28" s="133" t="s">
        <v>69</v>
      </c>
      <c r="D28" s="134" t="s">
        <v>70</v>
      </c>
      <c r="E28" s="99">
        <v>1193.4300000000001</v>
      </c>
      <c r="F28" s="99">
        <v>557</v>
      </c>
      <c r="G28" s="99">
        <v>510.5</v>
      </c>
      <c r="H28" s="100">
        <v>46.399999999999999</v>
      </c>
      <c r="I28" s="99">
        <v>1135.7</v>
      </c>
      <c r="J28" s="99">
        <v>89.530000000000001</v>
      </c>
      <c r="K28" s="99">
        <f t="shared" si="8"/>
        <v>-57.730000000000018</v>
      </c>
      <c r="L28" s="100">
        <f t="shared" si="9"/>
        <v>625.20000000000005</v>
      </c>
      <c r="M28" s="99">
        <f t="shared" si="10"/>
        <v>578.70000000000005</v>
      </c>
      <c r="N28" s="100">
        <f t="shared" si="11"/>
        <v>43.130000000000003</v>
      </c>
      <c r="O28" s="70">
        <f t="shared" si="12"/>
        <v>0.95162682352546857</v>
      </c>
      <c r="P28" s="69">
        <f t="shared" si="13"/>
        <v>1.9295258620689657</v>
      </c>
      <c r="Q28" s="70">
        <f t="shared" si="14"/>
        <v>2.2246816846229187</v>
      </c>
      <c r="R28" s="72">
        <f t="shared" si="15"/>
        <v>2.0389587073608619</v>
      </c>
      <c r="S28" s="1"/>
      <c r="T28" s="1"/>
      <c r="U28" s="1"/>
      <c r="V28" s="1"/>
      <c r="W28" s="1"/>
      <c r="X28" s="1"/>
      <c r="Y28" s="1"/>
      <c r="Z28" s="1"/>
    </row>
    <row r="29" ht="17.25">
      <c r="A29" s="91"/>
      <c r="B29" s="97"/>
      <c r="C29" s="3" t="s">
        <v>71</v>
      </c>
      <c r="D29" s="135" t="s">
        <v>72</v>
      </c>
      <c r="E29" s="99">
        <v>0</v>
      </c>
      <c r="F29" s="99">
        <v>13867.5</v>
      </c>
      <c r="G29" s="100">
        <v>3000</v>
      </c>
      <c r="H29" s="99">
        <v>0</v>
      </c>
      <c r="I29" s="99">
        <v>16560</v>
      </c>
      <c r="J29" s="99">
        <v>0</v>
      </c>
      <c r="K29" s="99">
        <f t="shared" si="8"/>
        <v>16560</v>
      </c>
      <c r="L29" s="99">
        <f t="shared" si="9"/>
        <v>13560</v>
      </c>
      <c r="M29" s="100">
        <f t="shared" si="10"/>
        <v>2692.5</v>
      </c>
      <c r="N29" s="99">
        <f t="shared" si="11"/>
        <v>0</v>
      </c>
      <c r="O29" s="69" t="str">
        <f t="shared" si="12"/>
        <v/>
      </c>
      <c r="P29" s="70" t="str">
        <f t="shared" si="13"/>
        <v/>
      </c>
      <c r="Q29" s="71">
        <f t="shared" si="14"/>
        <v>5.5199999999999996</v>
      </c>
      <c r="R29" s="72">
        <f t="shared" si="15"/>
        <v>1.1941590048674959</v>
      </c>
      <c r="S29" s="1"/>
      <c r="T29" s="1"/>
      <c r="U29" s="1"/>
      <c r="V29" s="1"/>
      <c r="W29" s="1"/>
      <c r="X29" s="1"/>
      <c r="Y29" s="1"/>
      <c r="Z29" s="1"/>
    </row>
    <row r="30" s="1" customFormat="1" ht="17.25">
      <c r="A30" s="91"/>
      <c r="B30" s="97"/>
      <c r="C30" s="133" t="s">
        <v>73</v>
      </c>
      <c r="D30" s="134" t="s">
        <v>74</v>
      </c>
      <c r="E30" s="99">
        <f>E31+E33+E32</f>
        <v>315015.13999999996</v>
      </c>
      <c r="F30" s="99">
        <f>F31+F33+F32</f>
        <v>84753.799999999988</v>
      </c>
      <c r="G30" s="99">
        <f>G31+G33+G32</f>
        <v>79557.900000000009</v>
      </c>
      <c r="H30" s="99">
        <f>H31+H33+H32</f>
        <v>9384</v>
      </c>
      <c r="I30" s="99">
        <f>I31+I33+I32</f>
        <v>89653.149999999994</v>
      </c>
      <c r="J30" s="100">
        <f>J31+J33+J32</f>
        <v>1155.1300000000001</v>
      </c>
      <c r="K30" s="99">
        <f t="shared" si="8"/>
        <v>-225361.98999999996</v>
      </c>
      <c r="L30" s="100">
        <f t="shared" si="9"/>
        <v>10095.249999999985</v>
      </c>
      <c r="M30" s="99">
        <f t="shared" si="10"/>
        <v>4899.3500000000058</v>
      </c>
      <c r="N30" s="100">
        <f t="shared" si="11"/>
        <v>-8228.869999999999</v>
      </c>
      <c r="O30" s="70">
        <f t="shared" si="12"/>
        <v>0.28459949575756899</v>
      </c>
      <c r="P30" s="69">
        <f t="shared" si="13"/>
        <v>0.12309569479965901</v>
      </c>
      <c r="Q30" s="70">
        <f t="shared" si="14"/>
        <v>1.126891861147667</v>
      </c>
      <c r="R30" s="72">
        <f t="shared" si="15"/>
        <v>1.0578068475985738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="136" customFormat="1" ht="17.25" customHeight="1">
      <c r="A31" s="137"/>
      <c r="B31" s="138"/>
      <c r="C31" s="139" t="s">
        <v>75</v>
      </c>
      <c r="D31" s="140" t="s">
        <v>76</v>
      </c>
      <c r="E31" s="141">
        <v>287116.22999999998</v>
      </c>
      <c r="F31" s="141">
        <v>45675.099999999999</v>
      </c>
      <c r="G31" s="142">
        <v>44419.900000000001</v>
      </c>
      <c r="H31" s="141">
        <v>6000</v>
      </c>
      <c r="I31" s="141">
        <v>59048.559999999998</v>
      </c>
      <c r="J31" s="141">
        <v>0</v>
      </c>
      <c r="K31" s="141">
        <f t="shared" si="8"/>
        <v>-228067.66999999998</v>
      </c>
      <c r="L31" s="141">
        <f t="shared" si="9"/>
        <v>14628.659999999996</v>
      </c>
      <c r="M31" s="142">
        <f t="shared" si="10"/>
        <v>13373.459999999999</v>
      </c>
      <c r="N31" s="141">
        <f t="shared" si="11"/>
        <v>-6000</v>
      </c>
      <c r="O31" s="143">
        <f t="shared" si="12"/>
        <v>0.20566082244810752</v>
      </c>
      <c r="P31" s="144">
        <f t="shared" si="13"/>
        <v>0</v>
      </c>
      <c r="Q31" s="145">
        <f t="shared" si="14"/>
        <v>1.3293267206814963</v>
      </c>
      <c r="R31" s="146">
        <f t="shared" si="15"/>
        <v>1.292795418072429</v>
      </c>
      <c r="S31" s="136"/>
      <c r="T31" s="136"/>
      <c r="U31" s="136"/>
      <c r="V31" s="136"/>
      <c r="W31" s="136"/>
      <c r="X31" s="136"/>
      <c r="Y31" s="136"/>
      <c r="Z31" s="136"/>
    </row>
    <row r="32" s="136" customFormat="1" ht="16.5" customHeight="1">
      <c r="A32" s="137"/>
      <c r="B32" s="138"/>
      <c r="C32" s="147" t="s">
        <v>77</v>
      </c>
      <c r="D32" s="148" t="s">
        <v>78</v>
      </c>
      <c r="E32" s="141">
        <v>0</v>
      </c>
      <c r="F32" s="141">
        <v>481</v>
      </c>
      <c r="G32" s="141">
        <v>457.60000000000002</v>
      </c>
      <c r="H32" s="141">
        <v>0</v>
      </c>
      <c r="I32" s="141">
        <v>0</v>
      </c>
      <c r="J32" s="141">
        <v>0</v>
      </c>
      <c r="K32" s="141">
        <f t="shared" si="8"/>
        <v>0</v>
      </c>
      <c r="L32" s="142">
        <f t="shared" si="9"/>
        <v>-457.60000000000002</v>
      </c>
      <c r="M32" s="141">
        <f t="shared" si="10"/>
        <v>-481</v>
      </c>
      <c r="N32" s="142">
        <f t="shared" si="11"/>
        <v>0</v>
      </c>
      <c r="O32" s="149" t="str">
        <f t="shared" si="12"/>
        <v/>
      </c>
      <c r="P32" s="150" t="str">
        <f t="shared" si="13"/>
        <v/>
      </c>
      <c r="Q32" s="144">
        <f t="shared" si="14"/>
        <v>0</v>
      </c>
      <c r="R32" s="146">
        <f t="shared" si="15"/>
        <v>0</v>
      </c>
      <c r="S32" s="136"/>
      <c r="T32" s="136"/>
      <c r="U32" s="136"/>
      <c r="V32" s="136"/>
      <c r="W32" s="136"/>
      <c r="X32" s="136"/>
      <c r="Y32" s="136"/>
      <c r="Z32" s="136"/>
    </row>
    <row r="33" s="136" customFormat="1" ht="17.25" customHeight="1">
      <c r="A33" s="137"/>
      <c r="B33" s="138"/>
      <c r="C33" s="139" t="s">
        <v>79</v>
      </c>
      <c r="D33" s="140" t="s">
        <v>80</v>
      </c>
      <c r="E33" s="151">
        <v>27898.91</v>
      </c>
      <c r="F33" s="152">
        <v>38597.699999999997</v>
      </c>
      <c r="G33" s="142">
        <v>34680.400000000001</v>
      </c>
      <c r="H33" s="141">
        <v>3384</v>
      </c>
      <c r="I33" s="142">
        <v>30604.59</v>
      </c>
      <c r="J33" s="141">
        <v>1155.1300000000001</v>
      </c>
      <c r="K33" s="141">
        <f t="shared" si="8"/>
        <v>2705.6800000000003</v>
      </c>
      <c r="L33" s="141">
        <f t="shared" si="9"/>
        <v>-4075.8100000000013</v>
      </c>
      <c r="M33" s="142">
        <f t="shared" si="10"/>
        <v>-7993.1099999999969</v>
      </c>
      <c r="N33" s="141">
        <f t="shared" si="11"/>
        <v>-2228.8699999999999</v>
      </c>
      <c r="O33" s="143">
        <f t="shared" si="12"/>
        <v>1.0969815666633571</v>
      </c>
      <c r="P33" s="144">
        <f t="shared" si="13"/>
        <v>0.34135047281323883</v>
      </c>
      <c r="Q33" s="145">
        <f t="shared" si="14"/>
        <v>0.88247511562727066</v>
      </c>
      <c r="R33" s="146">
        <f t="shared" si="15"/>
        <v>0.792912271974755</v>
      </c>
      <c r="S33" s="136"/>
      <c r="T33" s="136"/>
      <c r="U33" s="136"/>
      <c r="V33" s="136"/>
      <c r="W33" s="136"/>
      <c r="X33" s="136"/>
      <c r="Y33" s="136"/>
      <c r="Z33" s="136"/>
    </row>
    <row r="34" s="103" customFormat="1" ht="17.25">
      <c r="A34" s="91"/>
      <c r="B34" s="153"/>
      <c r="C34" s="105"/>
      <c r="D34" s="106" t="s">
        <v>56</v>
      </c>
      <c r="E34" s="154">
        <f>SUM(E26:E30)</f>
        <v>391409.53999999992</v>
      </c>
      <c r="F34" s="125">
        <f>SUM(F26:F30)</f>
        <v>187845.29999999999</v>
      </c>
      <c r="G34" s="107">
        <f>SUM(G26:G30)</f>
        <v>163848.40000000002</v>
      </c>
      <c r="H34" s="108">
        <f>SUM(H26:H30)</f>
        <v>15930.4</v>
      </c>
      <c r="I34" s="107">
        <f>SUM(I26:I30)</f>
        <v>175883.44</v>
      </c>
      <c r="J34" s="108">
        <f>SUM(J26:J30)</f>
        <v>3434.2400000000002</v>
      </c>
      <c r="K34" s="107">
        <f t="shared" si="8"/>
        <v>-215526.09999999992</v>
      </c>
      <c r="L34" s="108">
        <f t="shared" si="9"/>
        <v>12035.039999999979</v>
      </c>
      <c r="M34" s="107">
        <f t="shared" si="10"/>
        <v>-11961.859999999986</v>
      </c>
      <c r="N34" s="108">
        <f t="shared" si="11"/>
        <v>-12496.16</v>
      </c>
      <c r="O34" s="109">
        <f t="shared" si="12"/>
        <v>0.44935910351086494</v>
      </c>
      <c r="P34" s="128">
        <f t="shared" si="13"/>
        <v>0.21557776327022551</v>
      </c>
      <c r="Q34" s="109">
        <f t="shared" si="14"/>
        <v>1.0734522888230826</v>
      </c>
      <c r="R34" s="110">
        <f t="shared" si="15"/>
        <v>0.93632068515954359</v>
      </c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</row>
    <row r="35" ht="19.5" customHeight="1">
      <c r="A35" s="91" t="s">
        <v>81</v>
      </c>
      <c r="B35" s="155" t="s">
        <v>39</v>
      </c>
      <c r="C35" s="156" t="s">
        <v>82</v>
      </c>
      <c r="D35" s="113" t="s">
        <v>83</v>
      </c>
      <c r="E35" s="56">
        <v>260497.48000000001</v>
      </c>
      <c r="F35" s="157">
        <v>293156.20000000001</v>
      </c>
      <c r="G35" s="57">
        <v>284800</v>
      </c>
      <c r="H35" s="56">
        <v>16900</v>
      </c>
      <c r="I35" s="95">
        <v>253733.81</v>
      </c>
      <c r="J35" s="56">
        <v>8184.2200000000003</v>
      </c>
      <c r="K35" s="56">
        <f t="shared" si="8"/>
        <v>-6763.6700000000128</v>
      </c>
      <c r="L35" s="56">
        <f t="shared" si="9"/>
        <v>-31066.190000000002</v>
      </c>
      <c r="M35" s="57">
        <f t="shared" si="10"/>
        <v>-39422.390000000014</v>
      </c>
      <c r="N35" s="56">
        <f t="shared" si="11"/>
        <v>-8715.7799999999988</v>
      </c>
      <c r="O35" s="60">
        <f t="shared" si="12"/>
        <v>0.97403556456668983</v>
      </c>
      <c r="P35" s="59">
        <f t="shared" si="13"/>
        <v>0.48427337278106508</v>
      </c>
      <c r="Q35" s="115">
        <f t="shared" si="14"/>
        <v>0.89091927668539328</v>
      </c>
      <c r="R35" s="61">
        <f t="shared" si="15"/>
        <v>0.86552428364128065</v>
      </c>
      <c r="S35" s="1"/>
      <c r="T35" s="1"/>
      <c r="U35" s="1"/>
      <c r="V35" s="1"/>
      <c r="W35" s="1"/>
      <c r="X35" s="1"/>
      <c r="Y35" s="1"/>
      <c r="Z35" s="1"/>
    </row>
    <row r="36" ht="37.5" customHeight="1">
      <c r="A36" s="96"/>
      <c r="B36" s="158"/>
      <c r="C36" s="64" t="s">
        <v>84</v>
      </c>
      <c r="D36" s="134" t="s">
        <v>85</v>
      </c>
      <c r="E36" s="99">
        <v>69050.550000000003</v>
      </c>
      <c r="F36" s="99">
        <v>100194.10000000001</v>
      </c>
      <c r="G36" s="99">
        <v>99942</v>
      </c>
      <c r="H36" s="100">
        <v>700</v>
      </c>
      <c r="I36" s="99">
        <v>209453.25</v>
      </c>
      <c r="J36" s="99">
        <v>2043.6400000000003</v>
      </c>
      <c r="K36" s="99">
        <f t="shared" si="8"/>
        <v>140402.70000000001</v>
      </c>
      <c r="L36" s="100">
        <f t="shared" si="9"/>
        <v>109511.25</v>
      </c>
      <c r="M36" s="99">
        <f t="shared" si="10"/>
        <v>109259.14999999999</v>
      </c>
      <c r="N36" s="100">
        <f t="shared" si="11"/>
        <v>1343.6400000000003</v>
      </c>
      <c r="O36" s="70">
        <f t="shared" si="12"/>
        <v>3.0333321023511037</v>
      </c>
      <c r="P36" s="69">
        <f t="shared" si="13"/>
        <v>2.9194857142857149</v>
      </c>
      <c r="Q36" s="70">
        <f t="shared" si="14"/>
        <v>2.0957480338596386</v>
      </c>
      <c r="R36" s="72">
        <f t="shared" si="15"/>
        <v>2.0904748882419222</v>
      </c>
      <c r="S36" s="1"/>
      <c r="T36" s="1"/>
      <c r="U36" s="1"/>
      <c r="V36" s="1"/>
      <c r="W36" s="1"/>
      <c r="X36" s="1"/>
      <c r="Y36" s="1"/>
      <c r="Z36" s="1"/>
    </row>
    <row r="37" ht="34.5">
      <c r="A37" s="96"/>
      <c r="B37" s="158"/>
      <c r="C37" s="73" t="s">
        <v>86</v>
      </c>
      <c r="D37" s="159" t="s">
        <v>87</v>
      </c>
      <c r="E37" s="99">
        <v>40144.720000000001</v>
      </c>
      <c r="F37" s="99">
        <v>53573.900000000001</v>
      </c>
      <c r="G37" s="100">
        <v>51826</v>
      </c>
      <c r="H37" s="99">
        <v>3830</v>
      </c>
      <c r="I37" s="114">
        <v>80941.430000000008</v>
      </c>
      <c r="J37" s="99">
        <v>4190.1099999999997</v>
      </c>
      <c r="K37" s="99">
        <f t="shared" si="8"/>
        <v>40796.710000000006</v>
      </c>
      <c r="L37" s="99">
        <f t="shared" si="9"/>
        <v>29115.430000000008</v>
      </c>
      <c r="M37" s="100">
        <f t="shared" si="10"/>
        <v>27367.530000000006</v>
      </c>
      <c r="N37" s="99">
        <f t="shared" si="11"/>
        <v>360.10999999999967</v>
      </c>
      <c r="O37" s="69">
        <f t="shared" si="12"/>
        <v>2.0162409900978262</v>
      </c>
      <c r="P37" s="70">
        <f t="shared" si="13"/>
        <v>1.094023498694517</v>
      </c>
      <c r="Q37" s="71">
        <f t="shared" si="14"/>
        <v>1.5617919577046271</v>
      </c>
      <c r="R37" s="72">
        <f t="shared" si="15"/>
        <v>1.5108369933867052</v>
      </c>
      <c r="S37" s="1"/>
      <c r="T37" s="1"/>
      <c r="U37" s="1"/>
      <c r="V37" s="1"/>
      <c r="W37" s="1"/>
      <c r="X37" s="1"/>
      <c r="Y37" s="1"/>
      <c r="Z37" s="1"/>
    </row>
    <row r="38" ht="36" customHeight="1">
      <c r="A38" s="96"/>
      <c r="B38" s="158"/>
      <c r="C38" s="64" t="s">
        <v>88</v>
      </c>
      <c r="D38" s="134" t="s">
        <v>89</v>
      </c>
      <c r="E38" s="99">
        <v>413235.04999999999</v>
      </c>
      <c r="F38" s="99">
        <v>115809.2</v>
      </c>
      <c r="G38" s="99">
        <v>115809.2</v>
      </c>
      <c r="H38" s="100">
        <v>0</v>
      </c>
      <c r="I38" s="99">
        <v>12693.950000000001</v>
      </c>
      <c r="J38" s="99">
        <v>0</v>
      </c>
      <c r="K38" s="99">
        <f t="shared" si="8"/>
        <v>-400541.09999999998</v>
      </c>
      <c r="L38" s="99">
        <f t="shared" si="9"/>
        <v>-103115.25</v>
      </c>
      <c r="M38" s="99">
        <f t="shared" si="10"/>
        <v>-103115.25</v>
      </c>
      <c r="N38" s="99">
        <f t="shared" si="11"/>
        <v>0</v>
      </c>
      <c r="O38" s="70">
        <f t="shared" si="12"/>
        <v>0.030718473662870564</v>
      </c>
      <c r="P38" s="70" t="str">
        <f t="shared" si="13"/>
        <v/>
      </c>
      <c r="Q38" s="70">
        <f t="shared" si="14"/>
        <v>0.109610894471251</v>
      </c>
      <c r="R38" s="72">
        <f t="shared" si="15"/>
        <v>0.109610894471251</v>
      </c>
      <c r="S38" s="1"/>
      <c r="T38" s="1"/>
      <c r="U38" s="1"/>
      <c r="V38" s="1"/>
      <c r="W38" s="1"/>
      <c r="X38" s="1"/>
      <c r="Y38" s="1"/>
      <c r="Z38" s="1"/>
    </row>
    <row r="39" s="1" customFormat="1" ht="17.25">
      <c r="A39" s="96"/>
      <c r="B39" s="158"/>
      <c r="C39" s="117" t="s">
        <v>69</v>
      </c>
      <c r="D39" s="135" t="s">
        <v>70</v>
      </c>
      <c r="E39" s="99">
        <v>2964.2600000000002</v>
      </c>
      <c r="F39" s="99">
        <v>3014.8000000000002</v>
      </c>
      <c r="G39" s="99">
        <v>2590</v>
      </c>
      <c r="H39" s="99">
        <v>425</v>
      </c>
      <c r="I39" s="99">
        <v>2199.1599999999999</v>
      </c>
      <c r="J39" s="99">
        <v>59.469999999999999</v>
      </c>
      <c r="K39" s="99">
        <f t="shared" si="8"/>
        <v>-765.10000000000036</v>
      </c>
      <c r="L39" s="100">
        <f t="shared" si="9"/>
        <v>-390.84000000000015</v>
      </c>
      <c r="M39" s="99">
        <f t="shared" si="10"/>
        <v>-815.64000000000033</v>
      </c>
      <c r="N39" s="100">
        <f t="shared" si="11"/>
        <v>-365.52999999999997</v>
      </c>
      <c r="O39" s="70">
        <f t="shared" si="12"/>
        <v>0.74189173689217536</v>
      </c>
      <c r="P39" s="69">
        <f t="shared" si="13"/>
        <v>0.13992941176470589</v>
      </c>
      <c r="Q39" s="70">
        <f t="shared" si="14"/>
        <v>0.849096525096525</v>
      </c>
      <c r="R39" s="72">
        <f t="shared" si="15"/>
        <v>0.72945469019503772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="1" customFormat="1" ht="17.25">
      <c r="A40" s="96"/>
      <c r="B40" s="158"/>
      <c r="C40" s="73" t="s">
        <v>90</v>
      </c>
      <c r="D40" s="159" t="s">
        <v>91</v>
      </c>
      <c r="E40" s="99">
        <v>3917.0700000000002</v>
      </c>
      <c r="F40" s="99">
        <v>3436.3000000000002</v>
      </c>
      <c r="G40" s="100">
        <v>2473</v>
      </c>
      <c r="H40" s="99">
        <v>0</v>
      </c>
      <c r="I40" s="114">
        <v>2976.1100000000001</v>
      </c>
      <c r="J40" s="99">
        <v>0.37</v>
      </c>
      <c r="K40" s="99">
        <f t="shared" si="8"/>
        <v>-940.96000000000004</v>
      </c>
      <c r="L40" s="99">
        <f t="shared" si="9"/>
        <v>503.11000000000013</v>
      </c>
      <c r="M40" s="100">
        <f t="shared" si="10"/>
        <v>-460.19000000000005</v>
      </c>
      <c r="N40" s="99">
        <f t="shared" si="11"/>
        <v>0.37</v>
      </c>
      <c r="O40" s="69">
        <f t="shared" si="12"/>
        <v>0.75977963120393555</v>
      </c>
      <c r="P40" s="70" t="str">
        <f t="shared" si="13"/>
        <v/>
      </c>
      <c r="Q40" s="71">
        <f t="shared" si="14"/>
        <v>1.2034411645774363</v>
      </c>
      <c r="R40" s="72">
        <f t="shared" si="15"/>
        <v>0.86607979512848121</v>
      </c>
      <c r="S40" s="1"/>
      <c r="T40" s="1"/>
      <c r="U40" s="1"/>
      <c r="V40" s="1"/>
      <c r="W40" s="1"/>
      <c r="X40" s="1"/>
      <c r="Y40" s="1"/>
      <c r="Z40" s="1"/>
    </row>
    <row r="41" s="1" customFormat="1" ht="17.25">
      <c r="A41" s="96"/>
      <c r="B41" s="158"/>
      <c r="C41" s="64" t="s">
        <v>92</v>
      </c>
      <c r="D41" s="98" t="s">
        <v>93</v>
      </c>
      <c r="E41" s="99">
        <v>1388.8699999999999</v>
      </c>
      <c r="F41" s="99">
        <v>0</v>
      </c>
      <c r="G41" s="99">
        <v>0</v>
      </c>
      <c r="H41" s="100">
        <v>0</v>
      </c>
      <c r="I41" s="99">
        <v>859.83000000000004</v>
      </c>
      <c r="J41" s="99">
        <v>0</v>
      </c>
      <c r="K41" s="99">
        <f t="shared" si="8"/>
        <v>-529.03999999999985</v>
      </c>
      <c r="L41" s="100">
        <f t="shared" si="9"/>
        <v>859.83000000000004</v>
      </c>
      <c r="M41" s="99">
        <f t="shared" si="10"/>
        <v>859.83000000000004</v>
      </c>
      <c r="N41" s="100">
        <f t="shared" si="11"/>
        <v>0</v>
      </c>
      <c r="O41" s="70">
        <f t="shared" si="12"/>
        <v>0.6190860195698662</v>
      </c>
      <c r="P41" s="69" t="str">
        <f t="shared" si="13"/>
        <v/>
      </c>
      <c r="Q41" s="70" t="str">
        <f t="shared" si="14"/>
        <v/>
      </c>
      <c r="R41" s="72" t="str">
        <f t="shared" si="15"/>
        <v/>
      </c>
      <c r="S41" s="1"/>
      <c r="T41" s="1"/>
      <c r="U41" s="1"/>
      <c r="V41" s="1"/>
      <c r="W41" s="1"/>
      <c r="X41" s="1"/>
      <c r="Y41" s="1"/>
      <c r="Z41" s="1"/>
    </row>
    <row r="42" s="1" customFormat="1" ht="34.5">
      <c r="A42" s="96"/>
      <c r="B42" s="158"/>
      <c r="C42" s="3" t="s">
        <v>94</v>
      </c>
      <c r="D42" s="160" t="s">
        <v>95</v>
      </c>
      <c r="E42" s="99">
        <v>209372.06</v>
      </c>
      <c r="F42" s="99">
        <v>202788.70000000001</v>
      </c>
      <c r="G42" s="100">
        <v>183730</v>
      </c>
      <c r="H42" s="99">
        <v>19500</v>
      </c>
      <c r="I42" s="114">
        <v>160969.46000000002</v>
      </c>
      <c r="J42" s="99">
        <v>10770.030000000001</v>
      </c>
      <c r="K42" s="100">
        <f t="shared" si="8"/>
        <v>-48402.599999999977</v>
      </c>
      <c r="L42" s="99">
        <f t="shared" si="9"/>
        <v>-22760.539999999979</v>
      </c>
      <c r="M42" s="100">
        <f t="shared" si="10"/>
        <v>-41819.239999999991</v>
      </c>
      <c r="N42" s="99">
        <f t="shared" si="11"/>
        <v>-8729.9699999999993</v>
      </c>
      <c r="O42" s="69">
        <f t="shared" si="12"/>
        <v>0.76882015680602289</v>
      </c>
      <c r="P42" s="70">
        <f t="shared" si="13"/>
        <v>0.55230923076923077</v>
      </c>
      <c r="Q42" s="71">
        <f t="shared" si="14"/>
        <v>0.87611963206879673</v>
      </c>
      <c r="R42" s="72">
        <f t="shared" si="15"/>
        <v>0.79377923917851445</v>
      </c>
      <c r="S42" s="1"/>
      <c r="T42" s="1"/>
      <c r="U42" s="1"/>
      <c r="V42" s="1"/>
      <c r="W42" s="1"/>
      <c r="X42" s="1"/>
      <c r="Y42" s="1"/>
      <c r="Z42" s="1"/>
    </row>
    <row r="43" s="1" customFormat="1" ht="34.5">
      <c r="A43" s="96"/>
      <c r="B43" s="158"/>
      <c r="C43" s="133" t="s">
        <v>96</v>
      </c>
      <c r="D43" s="134" t="s">
        <v>97</v>
      </c>
      <c r="E43" s="99">
        <v>5017.3199999999997</v>
      </c>
      <c r="F43" s="99">
        <v>0</v>
      </c>
      <c r="G43" s="99">
        <v>0</v>
      </c>
      <c r="H43" s="100">
        <v>0</v>
      </c>
      <c r="I43" s="99">
        <v>18706.459999999999</v>
      </c>
      <c r="J43" s="99">
        <v>0</v>
      </c>
      <c r="K43" s="99">
        <f t="shared" si="8"/>
        <v>13689.139999999999</v>
      </c>
      <c r="L43" s="100">
        <f t="shared" si="9"/>
        <v>18706.459999999999</v>
      </c>
      <c r="M43" s="99">
        <f t="shared" si="10"/>
        <v>18706.459999999999</v>
      </c>
      <c r="N43" s="100">
        <f t="shared" si="11"/>
        <v>0</v>
      </c>
      <c r="O43" s="70">
        <f t="shared" si="12"/>
        <v>3.7283769024100515</v>
      </c>
      <c r="P43" s="69" t="str">
        <f t="shared" si="13"/>
        <v/>
      </c>
      <c r="Q43" s="70" t="str">
        <f t="shared" si="14"/>
        <v/>
      </c>
      <c r="R43" s="72" t="str">
        <f t="shared" si="15"/>
        <v/>
      </c>
      <c r="S43" s="1"/>
      <c r="T43" s="1"/>
      <c r="U43" s="1"/>
      <c r="V43" s="1"/>
      <c r="W43" s="1"/>
      <c r="X43" s="1"/>
      <c r="Y43" s="1"/>
      <c r="Z43" s="1"/>
    </row>
    <row r="44" s="1" customFormat="1" ht="34.5">
      <c r="A44" s="96"/>
      <c r="B44" s="158"/>
      <c r="C44" s="3" t="s">
        <v>98</v>
      </c>
      <c r="D44" s="160" t="s">
        <v>99</v>
      </c>
      <c r="E44" s="99">
        <v>125239.13</v>
      </c>
      <c r="F44" s="99">
        <v>96901.899999999994</v>
      </c>
      <c r="G44" s="100">
        <v>86200</v>
      </c>
      <c r="H44" s="99">
        <v>10650</v>
      </c>
      <c r="I44" s="114">
        <v>73618</v>
      </c>
      <c r="J44" s="99">
        <v>4079.9099999999999</v>
      </c>
      <c r="K44" s="100">
        <f t="shared" si="8"/>
        <v>-51621.130000000005</v>
      </c>
      <c r="L44" s="99">
        <f t="shared" si="9"/>
        <v>-12582</v>
      </c>
      <c r="M44" s="100">
        <f t="shared" si="10"/>
        <v>-23283.899999999994</v>
      </c>
      <c r="N44" s="99">
        <f t="shared" si="11"/>
        <v>-6570.0900000000001</v>
      </c>
      <c r="O44" s="69">
        <f t="shared" si="12"/>
        <v>0.58781947782613941</v>
      </c>
      <c r="P44" s="70">
        <f t="shared" si="13"/>
        <v>0.38309014084507043</v>
      </c>
      <c r="Q44" s="71">
        <f t="shared" si="14"/>
        <v>0.85403712296983758</v>
      </c>
      <c r="R44" s="72">
        <f t="shared" si="15"/>
        <v>0.75971678573897938</v>
      </c>
      <c r="S44" s="1"/>
      <c r="T44" s="1"/>
      <c r="U44" s="1"/>
      <c r="V44" s="1"/>
      <c r="W44" s="1"/>
      <c r="X44" s="1"/>
      <c r="Y44" s="1"/>
      <c r="Z44" s="1"/>
    </row>
    <row r="45" s="1" customFormat="1" ht="44.25" customHeight="1">
      <c r="A45" s="96"/>
      <c r="B45" s="158"/>
      <c r="C45" s="133" t="s">
        <v>100</v>
      </c>
      <c r="D45" s="134" t="s">
        <v>101</v>
      </c>
      <c r="E45" s="99">
        <v>9009.7999999999993</v>
      </c>
      <c r="F45" s="99">
        <v>0</v>
      </c>
      <c r="G45" s="99">
        <v>0</v>
      </c>
      <c r="H45" s="100">
        <v>0</v>
      </c>
      <c r="I45" s="99">
        <v>6495.0900000000001</v>
      </c>
      <c r="J45" s="99">
        <v>0</v>
      </c>
      <c r="K45" s="99">
        <f t="shared" si="8"/>
        <v>-2514.7099999999991</v>
      </c>
      <c r="L45" s="100">
        <f t="shared" si="9"/>
        <v>6495.0900000000001</v>
      </c>
      <c r="M45" s="99">
        <f t="shared" si="10"/>
        <v>6495.0900000000001</v>
      </c>
      <c r="N45" s="100">
        <f t="shared" si="11"/>
        <v>0</v>
      </c>
      <c r="O45" s="70">
        <f t="shared" si="12"/>
        <v>0.72089169570911682</v>
      </c>
      <c r="P45" s="69" t="str">
        <f t="shared" si="13"/>
        <v/>
      </c>
      <c r="Q45" s="70" t="str">
        <f t="shared" si="14"/>
        <v/>
      </c>
      <c r="R45" s="72"/>
      <c r="S45" s="1"/>
      <c r="T45" s="1"/>
      <c r="U45" s="1"/>
      <c r="V45" s="1"/>
      <c r="W45" s="1"/>
      <c r="X45" s="1"/>
      <c r="Y45" s="1"/>
      <c r="Z45" s="1"/>
    </row>
    <row r="46" s="1" customFormat="1" ht="17.25">
      <c r="A46" s="96"/>
      <c r="B46" s="158"/>
      <c r="C46" s="73" t="s">
        <v>54</v>
      </c>
      <c r="D46" s="159" t="s">
        <v>55</v>
      </c>
      <c r="E46" s="99">
        <v>13607.129999999999</v>
      </c>
      <c r="F46" s="124">
        <v>12978</v>
      </c>
      <c r="G46" s="100">
        <v>9906</v>
      </c>
      <c r="H46" s="99">
        <v>0</v>
      </c>
      <c r="I46" s="114">
        <v>8345.4899999999998</v>
      </c>
      <c r="J46" s="99">
        <v>103.93000000000001</v>
      </c>
      <c r="K46" s="99">
        <f t="shared" si="8"/>
        <v>-5261.6399999999994</v>
      </c>
      <c r="L46" s="99">
        <f t="shared" si="9"/>
        <v>-1560.5100000000002</v>
      </c>
      <c r="M46" s="100">
        <f t="shared" si="10"/>
        <v>-4632.5100000000002</v>
      </c>
      <c r="N46" s="99">
        <f t="shared" si="11"/>
        <v>103.93000000000001</v>
      </c>
      <c r="O46" s="69">
        <f t="shared" si="12"/>
        <v>0.61331742990623295</v>
      </c>
      <c r="P46" s="70" t="str">
        <f t="shared" si="13"/>
        <v/>
      </c>
      <c r="Q46" s="71">
        <f t="shared" si="14"/>
        <v>0.84246820109024834</v>
      </c>
      <c r="R46" s="72">
        <f t="shared" si="15"/>
        <v>0.64304900601017101</v>
      </c>
      <c r="S46" s="1"/>
      <c r="T46" s="1"/>
      <c r="U46" s="1"/>
      <c r="V46" s="1"/>
      <c r="W46" s="1"/>
      <c r="X46" s="1"/>
      <c r="Y46" s="1"/>
      <c r="Z46" s="1"/>
    </row>
    <row r="47" s="1" customFormat="1" ht="34.5">
      <c r="A47" s="96"/>
      <c r="B47" s="158"/>
      <c r="C47" s="64" t="s">
        <v>102</v>
      </c>
      <c r="D47" s="98" t="s">
        <v>103</v>
      </c>
      <c r="E47" s="99">
        <v>61961.849999999999</v>
      </c>
      <c r="F47" s="100">
        <v>65450.300000000003</v>
      </c>
      <c r="G47" s="99">
        <v>61000</v>
      </c>
      <c r="H47" s="100">
        <v>6500</v>
      </c>
      <c r="I47" s="99">
        <v>56097.57</v>
      </c>
      <c r="J47" s="99">
        <v>868.66999999999996</v>
      </c>
      <c r="K47" s="99">
        <f t="shared" si="8"/>
        <v>-5864.2799999999988</v>
      </c>
      <c r="L47" s="100">
        <f t="shared" si="9"/>
        <v>-4902.4300000000003</v>
      </c>
      <c r="M47" s="99">
        <f t="shared" si="10"/>
        <v>-9352.7300000000032</v>
      </c>
      <c r="N47" s="100">
        <f t="shared" si="11"/>
        <v>-5631.3299999999999</v>
      </c>
      <c r="O47" s="70">
        <f t="shared" si="12"/>
        <v>0.90535660249008065</v>
      </c>
      <c r="P47" s="69">
        <f t="shared" si="13"/>
        <v>0.13364153846153845</v>
      </c>
      <c r="Q47" s="70">
        <f t="shared" si="14"/>
        <v>0.9196322950819672</v>
      </c>
      <c r="R47" s="72">
        <f t="shared" si="15"/>
        <v>0.85710180090847554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="103" customFormat="1" ht="17.25">
      <c r="A48" s="96"/>
      <c r="B48" s="161"/>
      <c r="C48" s="105"/>
      <c r="D48" s="127" t="s">
        <v>56</v>
      </c>
      <c r="E48" s="162">
        <f>SUM(E35:E47)</f>
        <v>1215405.29</v>
      </c>
      <c r="F48" s="162">
        <f>SUM(F35:F47)</f>
        <v>947303.40000000026</v>
      </c>
      <c r="G48" s="163">
        <f>SUM(G35:G47)</f>
        <v>898276.19999999995</v>
      </c>
      <c r="H48" s="162">
        <f>SUM(H35:H47)</f>
        <v>58505</v>
      </c>
      <c r="I48" s="162">
        <f>SUM(I35:I47)</f>
        <v>887089.60999999987</v>
      </c>
      <c r="J48" s="162">
        <f>SUM(J35:J47)</f>
        <v>30300.350000000002</v>
      </c>
      <c r="K48" s="162">
        <f>SUM(K35:K47)</f>
        <v>-328315.67999999993</v>
      </c>
      <c r="L48" s="162">
        <f t="shared" si="9"/>
        <v>-11186.590000000084</v>
      </c>
      <c r="M48" s="163">
        <f>SUM(M35:M47)</f>
        <v>-60213.790000000008</v>
      </c>
      <c r="N48" s="162">
        <f>SUM(N35:N47)</f>
        <v>-28204.650000000001</v>
      </c>
      <c r="O48" s="128">
        <f t="shared" si="12"/>
        <v>0.72987144066157539</v>
      </c>
      <c r="P48" s="109">
        <f t="shared" si="13"/>
        <v>0.51791043500555511</v>
      </c>
      <c r="Q48" s="129">
        <f t="shared" si="14"/>
        <v>0.98754660314945442</v>
      </c>
      <c r="R48" s="110">
        <f t="shared" si="15"/>
        <v>0.93643663687895518</v>
      </c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</row>
    <row r="49" ht="17.25">
      <c r="A49" s="164" t="s">
        <v>104</v>
      </c>
      <c r="B49" s="165" t="s">
        <v>105</v>
      </c>
      <c r="C49" s="166" t="s">
        <v>106</v>
      </c>
      <c r="D49" s="167" t="s">
        <v>107</v>
      </c>
      <c r="E49" s="168">
        <v>507061.5</v>
      </c>
      <c r="F49" s="169">
        <v>653882.09999999998</v>
      </c>
      <c r="G49" s="168">
        <v>595096.09999999998</v>
      </c>
      <c r="H49" s="168">
        <v>66070.199999999997</v>
      </c>
      <c r="I49" s="168">
        <v>504950.90999999997</v>
      </c>
      <c r="J49" s="168">
        <v>156.97999999999999</v>
      </c>
      <c r="K49" s="168">
        <f t="shared" ref="K49:K83" si="16">I49-E49</f>
        <v>-2110.5900000000256</v>
      </c>
      <c r="L49" s="168">
        <f t="shared" si="9"/>
        <v>-90145.190000000002</v>
      </c>
      <c r="M49" s="168">
        <f t="shared" ref="M49:M83" si="17">I49-F49</f>
        <v>-148931.19</v>
      </c>
      <c r="N49" s="168">
        <f t="shared" ref="N49:N83" si="18">J49-H49</f>
        <v>-65913.220000000001</v>
      </c>
      <c r="O49" s="170">
        <f t="shared" si="12"/>
        <v>0.99583760549755795</v>
      </c>
      <c r="P49" s="170">
        <f t="shared" si="13"/>
        <v>0.0023759576934835975</v>
      </c>
      <c r="Q49" s="170">
        <f t="shared" si="14"/>
        <v>0.8485199449299029</v>
      </c>
      <c r="R49" s="170">
        <f t="shared" si="15"/>
        <v>0.77223540757576936</v>
      </c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ht="17.25">
      <c r="A50" s="96"/>
      <c r="B50" s="165"/>
      <c r="C50" s="64" t="s">
        <v>108</v>
      </c>
      <c r="D50" s="159" t="s">
        <v>109</v>
      </c>
      <c r="E50" s="99">
        <v>350135.34000000003</v>
      </c>
      <c r="F50" s="124">
        <v>423200.79999999999</v>
      </c>
      <c r="G50" s="99">
        <v>389748.79999999999</v>
      </c>
      <c r="H50" s="99">
        <v>36078.199999999997</v>
      </c>
      <c r="I50" s="99">
        <v>389831.34000000003</v>
      </c>
      <c r="J50" s="99">
        <v>0</v>
      </c>
      <c r="K50" s="99">
        <f t="shared" si="16"/>
        <v>39696</v>
      </c>
      <c r="L50" s="99">
        <f t="shared" si="9"/>
        <v>82.540000000037253</v>
      </c>
      <c r="M50" s="99">
        <f t="shared" si="17"/>
        <v>-33369.459999999963</v>
      </c>
      <c r="N50" s="99">
        <f t="shared" si="18"/>
        <v>-36078.199999999997</v>
      </c>
      <c r="O50" s="70">
        <f t="shared" si="12"/>
        <v>1.1133733030204835</v>
      </c>
      <c r="P50" s="70">
        <f t="shared" si="13"/>
        <v>0</v>
      </c>
      <c r="Q50" s="70">
        <f t="shared" si="14"/>
        <v>1.000211777432028</v>
      </c>
      <c r="R50" s="70">
        <f t="shared" si="15"/>
        <v>0.92114981824230968</v>
      </c>
      <c r="S50" s="1"/>
      <c r="T50" s="1"/>
      <c r="U50" s="1"/>
      <c r="V50" s="1"/>
      <c r="W50" s="1"/>
      <c r="X50" s="1"/>
      <c r="Y50" s="1"/>
      <c r="Z50" s="1"/>
    </row>
    <row r="51" ht="34.5">
      <c r="A51" s="96"/>
      <c r="B51" s="165"/>
      <c r="C51" s="64" t="s">
        <v>110</v>
      </c>
      <c r="D51" s="159" t="s">
        <v>111</v>
      </c>
      <c r="E51" s="99">
        <v>3559298.3799999999</v>
      </c>
      <c r="F51" s="124">
        <v>4515290.5999999996</v>
      </c>
      <c r="G51" s="99">
        <v>4111234.8999999999</v>
      </c>
      <c r="H51" s="99">
        <v>390816.09999999998</v>
      </c>
      <c r="I51" s="99">
        <v>3592374.46</v>
      </c>
      <c r="J51" s="99">
        <v>129130.25999999999</v>
      </c>
      <c r="K51" s="99">
        <f t="shared" si="16"/>
        <v>33076.080000000075</v>
      </c>
      <c r="L51" s="99">
        <f t="shared" si="9"/>
        <v>-518860.43999999994</v>
      </c>
      <c r="M51" s="99">
        <f t="shared" si="17"/>
        <v>-922916.13999999966</v>
      </c>
      <c r="N51" s="101">
        <f t="shared" si="18"/>
        <v>-261685.83999999997</v>
      </c>
      <c r="O51" s="70">
        <f t="shared" si="12"/>
        <v>1.0092928651854134</v>
      </c>
      <c r="P51" s="70">
        <f t="shared" si="13"/>
        <v>0.3304118228496728</v>
      </c>
      <c r="Q51" s="70">
        <f t="shared" si="14"/>
        <v>0.87379450393359914</v>
      </c>
      <c r="R51" s="70">
        <f t="shared" si="15"/>
        <v>0.79560205050811128</v>
      </c>
      <c r="S51" s="1"/>
      <c r="T51" s="1"/>
      <c r="U51" s="1"/>
      <c r="V51" s="1"/>
      <c r="W51" s="1"/>
      <c r="X51" s="1"/>
      <c r="Y51" s="1"/>
      <c r="Z51" s="1"/>
    </row>
    <row r="52" ht="17.25">
      <c r="A52" s="96"/>
      <c r="B52" s="165"/>
      <c r="C52" s="64"/>
      <c r="D52" s="171" t="s">
        <v>112</v>
      </c>
      <c r="E52" s="172">
        <f>E49+E50+E51</f>
        <v>4416495.2199999997</v>
      </c>
      <c r="F52" s="172">
        <f>F49+F50+F51</f>
        <v>5592373.5</v>
      </c>
      <c r="G52" s="172">
        <f>G51+G50+G49</f>
        <v>5096079.7999999998</v>
      </c>
      <c r="H52" s="172">
        <f>H51+H50+H49</f>
        <v>492964.5</v>
      </c>
      <c r="I52" s="172">
        <f>I49+I50+I51</f>
        <v>4487156.71</v>
      </c>
      <c r="J52" s="172">
        <f>J49+J50+J51</f>
        <v>129287.23999999999</v>
      </c>
      <c r="K52" s="173">
        <f t="shared" si="16"/>
        <v>70661.490000000224</v>
      </c>
      <c r="L52" s="173">
        <f t="shared" si="9"/>
        <v>-608923.08999999985</v>
      </c>
      <c r="M52" s="173">
        <f t="shared" si="17"/>
        <v>-1105216.79</v>
      </c>
      <c r="N52" s="174">
        <f t="shared" si="18"/>
        <v>-363677.26000000001</v>
      </c>
      <c r="O52" s="175">
        <f t="shared" si="12"/>
        <v>1.0159994489929507</v>
      </c>
      <c r="P52" s="175">
        <f t="shared" si="13"/>
        <v>0.26226480811498593</v>
      </c>
      <c r="Q52" s="175">
        <f t="shared" si="14"/>
        <v>0.88051146883531928</v>
      </c>
      <c r="R52" s="175">
        <f t="shared" si="15"/>
        <v>0.80237071254271553</v>
      </c>
      <c r="S52" s="1"/>
      <c r="T52" s="1"/>
      <c r="U52" s="1"/>
      <c r="V52" s="1"/>
      <c r="W52" s="1"/>
      <c r="X52" s="1"/>
      <c r="Y52" s="1"/>
      <c r="Z52" s="1"/>
    </row>
    <row r="53" ht="34.5">
      <c r="A53" s="96"/>
      <c r="B53" s="165"/>
      <c r="C53" s="64" t="s">
        <v>113</v>
      </c>
      <c r="D53" s="167" t="s">
        <v>114</v>
      </c>
      <c r="E53" s="168">
        <v>744.52999999999997</v>
      </c>
      <c r="F53" s="169">
        <v>4371.8000000000002</v>
      </c>
      <c r="G53" s="168">
        <v>3909.8000000000002</v>
      </c>
      <c r="H53" s="100">
        <v>467.30000000000001</v>
      </c>
      <c r="I53" s="168">
        <v>2409.46</v>
      </c>
      <c r="J53" s="168">
        <v>226.15000000000001</v>
      </c>
      <c r="K53" s="99">
        <f t="shared" si="16"/>
        <v>1664.9300000000001</v>
      </c>
      <c r="L53" s="99">
        <f t="shared" si="9"/>
        <v>-1500.3400000000001</v>
      </c>
      <c r="M53" s="99">
        <f t="shared" si="17"/>
        <v>-1962.3400000000001</v>
      </c>
      <c r="N53" s="101">
        <f t="shared" si="18"/>
        <v>-241.15000000000001</v>
      </c>
      <c r="O53" s="70">
        <f t="shared" si="12"/>
        <v>3.236216136354479</v>
      </c>
      <c r="P53" s="70">
        <f t="shared" si="13"/>
        <v>0.48395035309223194</v>
      </c>
      <c r="Q53" s="70">
        <f t="shared" si="14"/>
        <v>0.61626170136579872</v>
      </c>
      <c r="R53" s="70">
        <f t="shared" si="15"/>
        <v>0.55113683151104809</v>
      </c>
      <c r="S53" s="1"/>
      <c r="T53" s="1"/>
      <c r="U53" s="1"/>
      <c r="V53" s="1"/>
      <c r="W53" s="1"/>
      <c r="X53" s="1"/>
      <c r="Y53" s="1"/>
      <c r="Z53" s="1"/>
    </row>
    <row r="54" s="176" customFormat="1" ht="17.25">
      <c r="A54" s="96"/>
      <c r="B54" s="177"/>
      <c r="C54" s="64" t="s">
        <v>115</v>
      </c>
      <c r="D54" s="178" t="s">
        <v>116</v>
      </c>
      <c r="E54" s="99">
        <v>0</v>
      </c>
      <c r="F54" s="99">
        <v>0</v>
      </c>
      <c r="G54" s="99">
        <v>0</v>
      </c>
      <c r="H54" s="99">
        <v>0</v>
      </c>
      <c r="I54" s="99">
        <v>4845.8299999999999</v>
      </c>
      <c r="J54" s="99">
        <v>0</v>
      </c>
      <c r="K54" s="99">
        <f t="shared" si="16"/>
        <v>4845.8299999999999</v>
      </c>
      <c r="L54" s="99">
        <f t="shared" si="9"/>
        <v>4845.8299999999999</v>
      </c>
      <c r="M54" s="99">
        <f t="shared" si="17"/>
        <v>4845.8299999999999</v>
      </c>
      <c r="N54" s="101">
        <f t="shared" si="18"/>
        <v>0</v>
      </c>
      <c r="O54" s="70" t="str">
        <f t="shared" si="12"/>
        <v/>
      </c>
      <c r="P54" s="70" t="str">
        <f t="shared" si="13"/>
        <v/>
      </c>
      <c r="Q54" s="70" t="str">
        <f t="shared" si="14"/>
        <v/>
      </c>
      <c r="R54" s="70" t="str">
        <f t="shared" si="15"/>
        <v/>
      </c>
      <c r="S54" s="176"/>
      <c r="T54" s="176"/>
      <c r="U54" s="176"/>
      <c r="V54" s="176"/>
      <c r="W54" s="176"/>
      <c r="X54" s="176"/>
      <c r="Y54" s="176"/>
      <c r="Z54" s="176"/>
      <c r="AA54" s="176"/>
      <c r="AB54" s="176"/>
      <c r="AC54" s="176"/>
      <c r="AD54" s="176"/>
      <c r="AE54" s="176"/>
      <c r="AF54" s="176"/>
      <c r="AG54" s="176"/>
      <c r="AH54" s="176"/>
      <c r="AI54" s="176"/>
      <c r="AJ54" s="176"/>
    </row>
    <row r="55" ht="17.25">
      <c r="A55" s="96"/>
      <c r="B55" s="165"/>
      <c r="C55" s="120" t="s">
        <v>117</v>
      </c>
      <c r="D55" s="179" t="s">
        <v>55</v>
      </c>
      <c r="E55" s="99">
        <v>65885.220000000001</v>
      </c>
      <c r="F55" s="124">
        <v>41597</v>
      </c>
      <c r="G55" s="124">
        <v>38550</v>
      </c>
      <c r="H55" s="99">
        <v>4000</v>
      </c>
      <c r="I55" s="100">
        <v>92045.330000000002</v>
      </c>
      <c r="J55" s="99">
        <v>2328.6300000000001</v>
      </c>
      <c r="K55" s="99">
        <f t="shared" si="16"/>
        <v>26160.110000000001</v>
      </c>
      <c r="L55" s="99">
        <f t="shared" si="9"/>
        <v>53495.330000000002</v>
      </c>
      <c r="M55" s="99">
        <f t="shared" si="17"/>
        <v>50448.330000000002</v>
      </c>
      <c r="N55" s="101">
        <f t="shared" si="18"/>
        <v>-1671.3699999999999</v>
      </c>
      <c r="O55" s="70">
        <f t="shared" si="12"/>
        <v>1.3970558191958682</v>
      </c>
      <c r="P55" s="70">
        <f t="shared" si="13"/>
        <v>0.58215749999999999</v>
      </c>
      <c r="Q55" s="70">
        <f t="shared" si="14"/>
        <v>2.3876869001297019</v>
      </c>
      <c r="R55" s="70">
        <f t="shared" si="15"/>
        <v>2.2127877010361323</v>
      </c>
      <c r="S55" s="1"/>
      <c r="T55" s="1"/>
      <c r="U55" s="1"/>
      <c r="V55" s="1"/>
      <c r="W55" s="1"/>
      <c r="X55" s="1"/>
      <c r="Y55" s="1"/>
      <c r="Z55" s="1"/>
    </row>
    <row r="56" s="103" customFormat="1" ht="17.25">
      <c r="A56" s="96"/>
      <c r="B56" s="180"/>
      <c r="C56" s="105"/>
      <c r="D56" s="106" t="s">
        <v>56</v>
      </c>
      <c r="E56" s="107">
        <f>E52+E53+E54+E55</f>
        <v>4483124.9699999997</v>
      </c>
      <c r="F56" s="107">
        <f>F52+F53+F54+F55</f>
        <v>5638342.2999999998</v>
      </c>
      <c r="G56" s="107">
        <f>G52+G53+G54+G55</f>
        <v>5138539.5999999996</v>
      </c>
      <c r="H56" s="107">
        <f>H52+H53+H54+H55</f>
        <v>497431.79999999999</v>
      </c>
      <c r="I56" s="107">
        <f>I52+I53+I54+I55</f>
        <v>4586457.3300000001</v>
      </c>
      <c r="J56" s="107">
        <f>J52+J53+J54+J55</f>
        <v>131842.01999999999</v>
      </c>
      <c r="K56" s="107">
        <f t="shared" si="16"/>
        <v>103332.36000000034</v>
      </c>
      <c r="L56" s="108">
        <f t="shared" si="9"/>
        <v>-552082.26999999955</v>
      </c>
      <c r="M56" s="107">
        <f t="shared" si="17"/>
        <v>-1051884.9699999997</v>
      </c>
      <c r="N56" s="108">
        <f t="shared" si="18"/>
        <v>-365589.78000000003</v>
      </c>
      <c r="O56" s="109">
        <f t="shared" si="12"/>
        <v>1.0230491812500155</v>
      </c>
      <c r="P56" s="128">
        <f t="shared" si="13"/>
        <v>0.2650454192916496</v>
      </c>
      <c r="Q56" s="109">
        <f t="shared" si="14"/>
        <v>0.89256047185079601</v>
      </c>
      <c r="R56" s="109">
        <f t="shared" si="15"/>
        <v>0.81344073948827122</v>
      </c>
      <c r="S56" s="103"/>
      <c r="T56" s="103"/>
      <c r="U56" s="103"/>
      <c r="V56" s="103"/>
      <c r="W56" s="103"/>
      <c r="X56" s="103"/>
      <c r="Y56" s="103"/>
      <c r="Z56" s="103"/>
      <c r="AA56" s="103"/>
      <c r="AB56" s="103"/>
      <c r="AC56" s="103"/>
      <c r="AD56" s="103"/>
    </row>
    <row r="57" ht="17.25">
      <c r="A57" s="111">
        <v>991</v>
      </c>
      <c r="B57" s="92" t="s">
        <v>118</v>
      </c>
      <c r="C57" s="156" t="s">
        <v>69</v>
      </c>
      <c r="D57" s="113" t="s">
        <v>119</v>
      </c>
      <c r="E57" s="56">
        <v>56234.870000000003</v>
      </c>
      <c r="F57" s="157">
        <v>66470.800000000003</v>
      </c>
      <c r="G57" s="57">
        <v>60500</v>
      </c>
      <c r="H57" s="56">
        <v>5900</v>
      </c>
      <c r="I57" s="95">
        <v>58903.32</v>
      </c>
      <c r="J57" s="181">
        <v>2408.9099999999999</v>
      </c>
      <c r="K57" s="56">
        <f t="shared" si="16"/>
        <v>2668.4499999999971</v>
      </c>
      <c r="L57" s="56">
        <f t="shared" si="9"/>
        <v>-1596.6800000000003</v>
      </c>
      <c r="M57" s="57">
        <f t="shared" si="17"/>
        <v>-7567.4800000000032</v>
      </c>
      <c r="N57" s="56">
        <f t="shared" si="18"/>
        <v>-3491.0900000000001</v>
      </c>
      <c r="O57" s="60">
        <f t="shared" si="12"/>
        <v>1.0474518746108954</v>
      </c>
      <c r="P57" s="59">
        <f t="shared" si="13"/>
        <v>0.40828983050847456</v>
      </c>
      <c r="Q57" s="115">
        <f t="shared" si="14"/>
        <v>0.97360859504132236</v>
      </c>
      <c r="R57" s="61">
        <f t="shared" si="15"/>
        <v>0.88615331844960488</v>
      </c>
      <c r="S57" s="1"/>
      <c r="T57" s="1"/>
      <c r="U57" s="1"/>
      <c r="V57" s="1"/>
      <c r="W57" s="1"/>
      <c r="X57" s="1"/>
      <c r="Y57" s="1"/>
      <c r="Z57" s="1"/>
    </row>
    <row r="58" ht="17.25">
      <c r="A58" s="116"/>
      <c r="B58" s="97"/>
      <c r="C58" s="64" t="s">
        <v>120</v>
      </c>
      <c r="D58" s="98" t="s">
        <v>121</v>
      </c>
      <c r="E58" s="99">
        <v>7908.29</v>
      </c>
      <c r="F58" s="99">
        <v>0</v>
      </c>
      <c r="G58" s="99">
        <v>0</v>
      </c>
      <c r="H58" s="100">
        <v>0</v>
      </c>
      <c r="I58" s="99">
        <v>3888.4099999999999</v>
      </c>
      <c r="J58" s="99">
        <v>0</v>
      </c>
      <c r="K58" s="100">
        <f t="shared" si="16"/>
        <v>-4019.8800000000001</v>
      </c>
      <c r="L58" s="99">
        <f t="shared" si="9"/>
        <v>3888.4099999999999</v>
      </c>
      <c r="M58" s="99">
        <f t="shared" si="17"/>
        <v>3888.4099999999999</v>
      </c>
      <c r="N58" s="100">
        <f t="shared" si="18"/>
        <v>0</v>
      </c>
      <c r="O58" s="70">
        <f t="shared" si="12"/>
        <v>0.49168783643493091</v>
      </c>
      <c r="P58" s="69" t="str">
        <f t="shared" si="13"/>
        <v/>
      </c>
      <c r="Q58" s="70" t="str">
        <f t="shared" si="14"/>
        <v/>
      </c>
      <c r="R58" s="72" t="str">
        <f t="shared" si="15"/>
        <v/>
      </c>
      <c r="S58" s="1"/>
      <c r="T58" s="1"/>
      <c r="U58" s="1"/>
      <c r="V58" s="1"/>
      <c r="W58" s="1"/>
      <c r="X58" s="1"/>
      <c r="Y58" s="1"/>
      <c r="Z58" s="1"/>
    </row>
    <row r="59" s="103" customFormat="1" ht="17.25">
      <c r="A59" s="116"/>
      <c r="B59" s="104"/>
      <c r="C59" s="126"/>
      <c r="D59" s="127" t="s">
        <v>56</v>
      </c>
      <c r="E59" s="107">
        <f>SUM(E57:E58)</f>
        <v>64143.160000000003</v>
      </c>
      <c r="F59" s="107">
        <f>SUM(F57:F58)</f>
        <v>66470.800000000003</v>
      </c>
      <c r="G59" s="108">
        <f>SUM(G57:G58)</f>
        <v>60500</v>
      </c>
      <c r="H59" s="107">
        <f>SUM(H57:H58)</f>
        <v>5900</v>
      </c>
      <c r="I59" s="107">
        <f>SUM(I57:I58)</f>
        <v>62791.729999999996</v>
      </c>
      <c r="J59" s="107">
        <f>SUM(J57:J58)</f>
        <v>2408.9099999999999</v>
      </c>
      <c r="K59" s="107">
        <f t="shared" si="16"/>
        <v>-1351.4300000000076</v>
      </c>
      <c r="L59" s="108">
        <f t="shared" si="9"/>
        <v>2291.7299999999959</v>
      </c>
      <c r="M59" s="107">
        <f t="shared" si="17"/>
        <v>-3679.070000000007</v>
      </c>
      <c r="N59" s="107">
        <f t="shared" si="18"/>
        <v>-3491.0900000000001</v>
      </c>
      <c r="O59" s="128">
        <f t="shared" si="12"/>
        <v>0.97893103489132738</v>
      </c>
      <c r="P59" s="109">
        <f t="shared" si="13"/>
        <v>0.40828983050847456</v>
      </c>
      <c r="Q59" s="129">
        <f t="shared" si="14"/>
        <v>1.0378798347107436</v>
      </c>
      <c r="R59" s="110">
        <f t="shared" si="15"/>
        <v>0.94465133562406345</v>
      </c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</row>
    <row r="60" ht="17.25">
      <c r="A60" s="164" t="s">
        <v>122</v>
      </c>
      <c r="B60" s="92" t="s">
        <v>123</v>
      </c>
      <c r="C60" s="130" t="s">
        <v>124</v>
      </c>
      <c r="D60" s="131" t="s">
        <v>125</v>
      </c>
      <c r="E60" s="56">
        <v>26598.419999999998</v>
      </c>
      <c r="F60" s="157">
        <v>51086</v>
      </c>
      <c r="G60" s="56">
        <v>50733.300000000003</v>
      </c>
      <c r="H60" s="57">
        <v>157.80000000000001</v>
      </c>
      <c r="I60" s="56">
        <v>58633</v>
      </c>
      <c r="J60" s="56">
        <v>0.88</v>
      </c>
      <c r="K60" s="56">
        <f t="shared" si="16"/>
        <v>32034.580000000002</v>
      </c>
      <c r="L60" s="56">
        <f t="shared" si="9"/>
        <v>7899.6999999999971</v>
      </c>
      <c r="M60" s="57">
        <f t="shared" si="17"/>
        <v>7547</v>
      </c>
      <c r="N60" s="56">
        <f t="shared" si="18"/>
        <v>-156.92000000000002</v>
      </c>
      <c r="O60" s="59">
        <f t="shared" si="12"/>
        <v>2.204379057101888</v>
      </c>
      <c r="P60" s="60">
        <f t="shared" si="13"/>
        <v>0.0055766793409378953</v>
      </c>
      <c r="Q60" s="59">
        <f t="shared" si="14"/>
        <v>1.1557103519778922</v>
      </c>
      <c r="R60" s="61">
        <f t="shared" si="15"/>
        <v>1.1477312766707122</v>
      </c>
      <c r="S60" s="1"/>
      <c r="T60" s="1"/>
      <c r="U60" s="1"/>
      <c r="V60" s="1"/>
      <c r="W60" s="1"/>
      <c r="X60" s="1"/>
      <c r="Y60" s="1"/>
      <c r="Z60" s="1"/>
    </row>
    <row r="61" ht="17.25">
      <c r="A61" s="96"/>
      <c r="B61" s="97"/>
      <c r="C61" s="73" t="s">
        <v>126</v>
      </c>
      <c r="D61" s="159" t="s">
        <v>127</v>
      </c>
      <c r="E61" s="99">
        <v>110455.61</v>
      </c>
      <c r="F61" s="124">
        <v>50550.300000000003</v>
      </c>
      <c r="G61" s="100">
        <v>39700</v>
      </c>
      <c r="H61" s="99">
        <v>10000</v>
      </c>
      <c r="I61" s="99">
        <v>96281.139999999999</v>
      </c>
      <c r="J61" s="99">
        <v>1785.23</v>
      </c>
      <c r="K61" s="99">
        <f t="shared" si="16"/>
        <v>-14174.470000000001</v>
      </c>
      <c r="L61" s="99">
        <f t="shared" si="9"/>
        <v>56581.139999999999</v>
      </c>
      <c r="M61" s="99">
        <f t="shared" si="17"/>
        <v>45730.839999999997</v>
      </c>
      <c r="N61" s="100">
        <f t="shared" si="18"/>
        <v>-8214.7700000000004</v>
      </c>
      <c r="O61" s="70">
        <f t="shared" si="12"/>
        <v>0.87167270182112067</v>
      </c>
      <c r="P61" s="70">
        <f t="shared" si="13"/>
        <v>0.17852300000000002</v>
      </c>
      <c r="Q61" s="71">
        <f t="shared" si="14"/>
        <v>2.4252176322418135</v>
      </c>
      <c r="R61" s="72">
        <f t="shared" si="15"/>
        <v>1.9046601108203116</v>
      </c>
      <c r="S61" s="1"/>
      <c r="T61" s="1"/>
      <c r="U61" s="1"/>
      <c r="V61" s="1"/>
      <c r="W61" s="1"/>
      <c r="X61" s="1"/>
      <c r="Y61" s="1"/>
      <c r="Z61" s="1"/>
    </row>
    <row r="62" s="103" customFormat="1" ht="17.25">
      <c r="A62" s="96"/>
      <c r="B62" s="104"/>
      <c r="C62" s="105"/>
      <c r="D62" s="106" t="s">
        <v>56</v>
      </c>
      <c r="E62" s="107">
        <f>SUM(E60:E61)</f>
        <v>137054.03</v>
      </c>
      <c r="F62" s="107">
        <f>SUM(F60:F61)</f>
        <v>101636.3</v>
      </c>
      <c r="G62" s="107">
        <f>SUM(G60:G61)</f>
        <v>90433.300000000003</v>
      </c>
      <c r="H62" s="107">
        <f>SUM(H60:H61)</f>
        <v>10157.799999999999</v>
      </c>
      <c r="I62" s="107">
        <f>SUM(I60:I61)</f>
        <v>154914.14000000001</v>
      </c>
      <c r="J62" s="108">
        <f>SUM(J60:J61)</f>
        <v>1786.1100000000001</v>
      </c>
      <c r="K62" s="107">
        <f t="shared" si="16"/>
        <v>17860.110000000015</v>
      </c>
      <c r="L62" s="108">
        <f t="shared" si="9"/>
        <v>64480.840000000011</v>
      </c>
      <c r="M62" s="107">
        <f t="shared" si="17"/>
        <v>53277.840000000011</v>
      </c>
      <c r="N62" s="107">
        <f t="shared" si="18"/>
        <v>-8371.6899999999987</v>
      </c>
      <c r="O62" s="128">
        <f t="shared" si="12"/>
        <v>1.1303143730979675</v>
      </c>
      <c r="P62" s="109">
        <f t="shared" si="13"/>
        <v>0.17583630313650597</v>
      </c>
      <c r="Q62" s="109">
        <f t="shared" si="14"/>
        <v>1.7130209778919934</v>
      </c>
      <c r="R62" s="110">
        <f t="shared" si="15"/>
        <v>1.5242009006624602</v>
      </c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</row>
    <row r="63" ht="17.25">
      <c r="A63" s="118"/>
      <c r="B63" s="155" t="s">
        <v>128</v>
      </c>
      <c r="C63" s="54" t="s">
        <v>129</v>
      </c>
      <c r="D63" s="182" t="s">
        <v>130</v>
      </c>
      <c r="E63" s="56">
        <v>366.63</v>
      </c>
      <c r="F63" s="56">
        <v>30.699999999999999</v>
      </c>
      <c r="G63" s="57">
        <v>30.699999999999999</v>
      </c>
      <c r="H63" s="56">
        <v>0</v>
      </c>
      <c r="I63" s="114">
        <v>3286.9400000000001</v>
      </c>
      <c r="J63" s="56">
        <v>16.25</v>
      </c>
      <c r="K63" s="56">
        <f t="shared" si="16"/>
        <v>2920.3099999999999</v>
      </c>
      <c r="L63" s="56">
        <f t="shared" si="9"/>
        <v>3256.2400000000002</v>
      </c>
      <c r="M63" s="57">
        <f t="shared" si="17"/>
        <v>3256.2400000000002</v>
      </c>
      <c r="N63" s="56">
        <f t="shared" si="18"/>
        <v>16.25</v>
      </c>
      <c r="O63" s="59">
        <f t="shared" si="12"/>
        <v>8.9652783460164205</v>
      </c>
      <c r="P63" s="60" t="str">
        <f t="shared" si="13"/>
        <v/>
      </c>
      <c r="Q63" s="59">
        <f t="shared" si="14"/>
        <v>107.06644951140066</v>
      </c>
      <c r="R63" s="61">
        <f t="shared" si="15"/>
        <v>107.06644951140066</v>
      </c>
      <c r="S63" s="1"/>
      <c r="T63" s="1"/>
      <c r="U63" s="1"/>
      <c r="V63" s="1"/>
      <c r="W63" s="1"/>
      <c r="X63" s="1"/>
      <c r="Y63" s="1"/>
      <c r="Z63" s="1"/>
    </row>
    <row r="64" ht="17.25">
      <c r="A64" s="116"/>
      <c r="B64" s="158"/>
      <c r="C64" s="64" t="s">
        <v>90</v>
      </c>
      <c r="D64" s="98" t="s">
        <v>131</v>
      </c>
      <c r="E64" s="101">
        <v>707.22000000000003</v>
      </c>
      <c r="F64" s="101">
        <v>26</v>
      </c>
      <c r="G64" s="101">
        <v>26</v>
      </c>
      <c r="H64" s="101">
        <v>0</v>
      </c>
      <c r="I64" s="99">
        <v>1777.98</v>
      </c>
      <c r="J64" s="99">
        <v>0.01</v>
      </c>
      <c r="K64" s="99">
        <f t="shared" si="16"/>
        <v>1070.76</v>
      </c>
      <c r="L64" s="99">
        <f t="shared" si="9"/>
        <v>1751.98</v>
      </c>
      <c r="M64" s="99">
        <f t="shared" si="17"/>
        <v>1751.98</v>
      </c>
      <c r="N64" s="100">
        <f t="shared" si="18"/>
        <v>0.01</v>
      </c>
      <c r="O64" s="70">
        <f t="shared" si="12"/>
        <v>2.5140408925086959</v>
      </c>
      <c r="P64" s="70" t="str">
        <f t="shared" si="13"/>
        <v/>
      </c>
      <c r="Q64" s="71">
        <f t="shared" si="14"/>
        <v>68.38384615384615</v>
      </c>
      <c r="R64" s="183">
        <f t="shared" si="15"/>
        <v>68.38384615384615</v>
      </c>
      <c r="S64" s="1"/>
      <c r="T64" s="1"/>
      <c r="U64" s="1"/>
      <c r="V64" s="1"/>
      <c r="W64" s="1"/>
      <c r="X64" s="1"/>
      <c r="Y64" s="1"/>
      <c r="Z64" s="1"/>
    </row>
    <row r="65" ht="17.25">
      <c r="A65" s="116"/>
      <c r="B65" s="158"/>
      <c r="C65" s="73" t="s">
        <v>52</v>
      </c>
      <c r="D65" s="102" t="s">
        <v>53</v>
      </c>
      <c r="E65" s="99">
        <v>352.19999999999999</v>
      </c>
      <c r="F65" s="99">
        <v>371</v>
      </c>
      <c r="G65" s="99">
        <v>371</v>
      </c>
      <c r="H65" s="99">
        <v>0</v>
      </c>
      <c r="I65" s="99">
        <v>0</v>
      </c>
      <c r="J65" s="99">
        <v>0</v>
      </c>
      <c r="K65" s="99">
        <f t="shared" si="16"/>
        <v>-352.19999999999999</v>
      </c>
      <c r="L65" s="99">
        <f t="shared" si="9"/>
        <v>-371</v>
      </c>
      <c r="M65" s="100">
        <f t="shared" si="17"/>
        <v>-371</v>
      </c>
      <c r="N65" s="99">
        <f t="shared" si="18"/>
        <v>0</v>
      </c>
      <c r="O65" s="69">
        <f t="shared" si="12"/>
        <v>0</v>
      </c>
      <c r="P65" s="70" t="str">
        <f t="shared" si="13"/>
        <v/>
      </c>
      <c r="Q65" s="70">
        <f t="shared" si="14"/>
        <v>0</v>
      </c>
      <c r="R65" s="72">
        <f t="shared" si="15"/>
        <v>0</v>
      </c>
      <c r="S65" s="1"/>
      <c r="T65" s="1"/>
      <c r="U65" s="1"/>
      <c r="V65" s="1"/>
      <c r="W65" s="1"/>
      <c r="X65" s="1"/>
      <c r="Y65" s="1"/>
      <c r="Z65" s="1"/>
    </row>
    <row r="66" ht="34.5">
      <c r="A66" s="116"/>
      <c r="B66" s="158"/>
      <c r="C66" s="64" t="s">
        <v>132</v>
      </c>
      <c r="D66" s="98" t="s">
        <v>133</v>
      </c>
      <c r="E66" s="99">
        <v>83298.720000000001</v>
      </c>
      <c r="F66" s="99">
        <f>55221.1-F24</f>
        <v>54170.199999999997</v>
      </c>
      <c r="G66" s="99">
        <v>50569.900000000001</v>
      </c>
      <c r="H66" s="99">
        <v>3095.5</v>
      </c>
      <c r="I66" s="100">
        <v>64009.739999999998</v>
      </c>
      <c r="J66" s="99">
        <v>1243.1099999999999</v>
      </c>
      <c r="K66" s="99">
        <f t="shared" si="16"/>
        <v>-19288.980000000003</v>
      </c>
      <c r="L66" s="99">
        <f t="shared" si="9"/>
        <v>13439.839999999997</v>
      </c>
      <c r="M66" s="99">
        <f t="shared" si="17"/>
        <v>9839.5400000000009</v>
      </c>
      <c r="N66" s="100">
        <f t="shared" si="18"/>
        <v>-1852.3900000000001</v>
      </c>
      <c r="O66" s="70">
        <f t="shared" si="12"/>
        <v>0.76843605760088507</v>
      </c>
      <c r="P66" s="69">
        <f t="shared" si="13"/>
        <v>0.40158617347762876</v>
      </c>
      <c r="Q66" s="70">
        <f t="shared" si="14"/>
        <v>1.2657675811105025</v>
      </c>
      <c r="R66" s="72">
        <f t="shared" si="15"/>
        <v>1.1816411975588055</v>
      </c>
      <c r="S66" s="1"/>
      <c r="T66" s="1"/>
      <c r="U66" s="1"/>
      <c r="V66" s="1"/>
      <c r="W66" s="1"/>
      <c r="X66" s="1"/>
      <c r="Y66" s="1"/>
      <c r="Z66" s="1"/>
    </row>
    <row r="67" ht="17.25">
      <c r="A67" s="116"/>
      <c r="B67" s="158"/>
      <c r="C67" s="73" t="s">
        <v>54</v>
      </c>
      <c r="D67" s="102" t="s">
        <v>55</v>
      </c>
      <c r="E67" s="99">
        <v>59383.089999999997</v>
      </c>
      <c r="F67" s="99">
        <f>213281.6-F55</f>
        <v>171684.60000000001</v>
      </c>
      <c r="G67" s="99">
        <v>146172.60000000001</v>
      </c>
      <c r="H67" s="99">
        <v>22385.900000000001</v>
      </c>
      <c r="I67" s="99">
        <v>81758.389999999999</v>
      </c>
      <c r="J67" s="99">
        <v>4090.77</v>
      </c>
      <c r="K67" s="99">
        <f t="shared" si="16"/>
        <v>22375.300000000003</v>
      </c>
      <c r="L67" s="99">
        <f t="shared" si="9"/>
        <v>-64414.210000000006</v>
      </c>
      <c r="M67" s="100">
        <f t="shared" si="17"/>
        <v>-89926.210000000006</v>
      </c>
      <c r="N67" s="99">
        <f t="shared" si="18"/>
        <v>-18295.130000000001</v>
      </c>
      <c r="O67" s="69">
        <f t="shared" si="12"/>
        <v>1.3767958184729021</v>
      </c>
      <c r="P67" s="70">
        <f t="shared" si="13"/>
        <v>0.18273868819212091</v>
      </c>
      <c r="Q67" s="71">
        <f t="shared" si="14"/>
        <v>0.5593277399457901</v>
      </c>
      <c r="R67" s="72">
        <f t="shared" si="15"/>
        <v>0.47621271797237491</v>
      </c>
      <c r="S67" s="1"/>
      <c r="T67" s="1"/>
      <c r="U67" s="1"/>
      <c r="V67" s="1"/>
      <c r="W67" s="1"/>
      <c r="X67" s="1"/>
      <c r="Y67" s="1"/>
      <c r="Z67" s="1"/>
    </row>
    <row r="68" ht="17.25">
      <c r="A68" s="116"/>
      <c r="B68" s="158"/>
      <c r="C68" s="64" t="s">
        <v>134</v>
      </c>
      <c r="D68" s="98" t="s">
        <v>135</v>
      </c>
      <c r="E68" s="99">
        <v>44.530000000000001</v>
      </c>
      <c r="F68" s="99">
        <v>0</v>
      </c>
      <c r="G68" s="99">
        <v>0</v>
      </c>
      <c r="H68" s="100">
        <v>0</v>
      </c>
      <c r="I68" s="99">
        <v>304.19999999999999</v>
      </c>
      <c r="J68" s="99">
        <v>-741.80999999999995</v>
      </c>
      <c r="K68" s="99">
        <f t="shared" si="16"/>
        <v>259.66999999999996</v>
      </c>
      <c r="L68" s="100">
        <f t="shared" si="9"/>
        <v>304.19999999999999</v>
      </c>
      <c r="M68" s="99">
        <f t="shared" si="17"/>
        <v>304.19999999999999</v>
      </c>
      <c r="N68" s="100">
        <f t="shared" si="18"/>
        <v>-741.80999999999995</v>
      </c>
      <c r="O68" s="70">
        <f t="shared" si="12"/>
        <v>6.8313496519200534</v>
      </c>
      <c r="P68" s="69" t="str">
        <f t="shared" si="13"/>
        <v/>
      </c>
      <c r="Q68" s="70" t="str">
        <f t="shared" si="14"/>
        <v/>
      </c>
      <c r="R68" s="72" t="str">
        <f t="shared" si="15"/>
        <v/>
      </c>
      <c r="S68" s="1"/>
      <c r="T68" s="1"/>
      <c r="U68" s="1"/>
      <c r="V68" s="1"/>
      <c r="W68" s="1"/>
      <c r="X68" s="1"/>
      <c r="Y68" s="1"/>
      <c r="Z68" s="1"/>
    </row>
    <row r="69" ht="17.25">
      <c r="A69" s="116"/>
      <c r="B69" s="158"/>
      <c r="C69" s="73" t="s">
        <v>136</v>
      </c>
      <c r="D69" s="102" t="s">
        <v>137</v>
      </c>
      <c r="E69" s="99">
        <v>3393.1399999999999</v>
      </c>
      <c r="F69" s="99">
        <v>38614.970000000001</v>
      </c>
      <c r="G69" s="99">
        <v>38614.970000000001</v>
      </c>
      <c r="H69" s="99">
        <v>0</v>
      </c>
      <c r="I69" s="99">
        <v>40591.290000000001</v>
      </c>
      <c r="J69" s="99">
        <v>5.0300000000000002</v>
      </c>
      <c r="K69" s="100">
        <f t="shared" si="16"/>
        <v>37198.150000000001</v>
      </c>
      <c r="L69" s="99">
        <f t="shared" si="9"/>
        <v>1976.3199999999997</v>
      </c>
      <c r="M69" s="100">
        <f t="shared" si="17"/>
        <v>1976.3199999999997</v>
      </c>
      <c r="N69" s="99">
        <f t="shared" si="18"/>
        <v>5.0300000000000002</v>
      </c>
      <c r="O69" s="69">
        <f t="shared" si="12"/>
        <v>11.962751315890298</v>
      </c>
      <c r="P69" s="70" t="str">
        <f t="shared" si="13"/>
        <v/>
      </c>
      <c r="Q69" s="71">
        <f t="shared" si="14"/>
        <v>1.0511801511175587</v>
      </c>
      <c r="R69" s="72">
        <f t="shared" si="15"/>
        <v>1.0511801511175587</v>
      </c>
      <c r="S69" s="1"/>
      <c r="T69" s="1"/>
      <c r="U69" s="1"/>
      <c r="V69" s="1"/>
      <c r="W69" s="1"/>
      <c r="X69" s="1"/>
      <c r="Y69" s="1"/>
      <c r="Z69" s="1"/>
    </row>
    <row r="70" ht="22.5">
      <c r="A70" s="116"/>
      <c r="B70" s="158"/>
      <c r="C70" s="64" t="s">
        <v>138</v>
      </c>
      <c r="D70" s="98" t="s">
        <v>139</v>
      </c>
      <c r="E70" s="99">
        <v>573.40999999999997</v>
      </c>
      <c r="F70" s="99">
        <v>0</v>
      </c>
      <c r="G70" s="99">
        <v>0</v>
      </c>
      <c r="H70" s="100">
        <v>0</v>
      </c>
      <c r="I70" s="99">
        <v>5852.1199999999999</v>
      </c>
      <c r="J70" s="99">
        <v>0</v>
      </c>
      <c r="K70" s="99">
        <f t="shared" si="16"/>
        <v>5278.71</v>
      </c>
      <c r="L70" s="100">
        <f t="shared" si="9"/>
        <v>5852.1199999999999</v>
      </c>
      <c r="M70" s="99">
        <f t="shared" si="17"/>
        <v>5852.1199999999999</v>
      </c>
      <c r="N70" s="100">
        <f t="shared" si="18"/>
        <v>0</v>
      </c>
      <c r="O70" s="70">
        <f t="shared" si="12"/>
        <v>10.205821314591654</v>
      </c>
      <c r="P70" s="69" t="str">
        <f t="shared" si="13"/>
        <v/>
      </c>
      <c r="Q70" s="70" t="str">
        <f t="shared" si="14"/>
        <v/>
      </c>
      <c r="R70" s="72" t="str">
        <f t="shared" si="15"/>
        <v/>
      </c>
      <c r="S70" s="1"/>
      <c r="T70" s="1"/>
      <c r="U70" s="1"/>
      <c r="V70" s="1"/>
      <c r="W70" s="1"/>
      <c r="X70" s="1"/>
      <c r="Y70" s="1"/>
      <c r="Z70" s="1"/>
    </row>
    <row r="71" s="103" customFormat="1">
      <c r="A71" s="116"/>
      <c r="B71" s="184"/>
      <c r="C71" s="126"/>
      <c r="D71" s="127" t="s">
        <v>56</v>
      </c>
      <c r="E71" s="107">
        <f>SUM(E63:E70)</f>
        <v>148118.94</v>
      </c>
      <c r="F71" s="107">
        <f>SUM(F63:F70)</f>
        <v>264897.46999999997</v>
      </c>
      <c r="G71" s="108">
        <f>SUM(G63:G70)</f>
        <v>235785.17000000001</v>
      </c>
      <c r="H71" s="107">
        <f>SUM(H63:H70)</f>
        <v>25481.400000000001</v>
      </c>
      <c r="I71" s="125">
        <f>SUM(I63:I70)</f>
        <v>197580.66</v>
      </c>
      <c r="J71" s="107">
        <f>SUM(J63:J70)</f>
        <v>4613.3599999999997</v>
      </c>
      <c r="K71" s="108">
        <f t="shared" si="16"/>
        <v>49461.720000000001</v>
      </c>
      <c r="L71" s="107">
        <f t="shared" si="9"/>
        <v>-38204.510000000009</v>
      </c>
      <c r="M71" s="108">
        <f t="shared" si="17"/>
        <v>-67316.809999999969</v>
      </c>
      <c r="N71" s="107">
        <f t="shared" si="18"/>
        <v>-20868.040000000001</v>
      </c>
      <c r="O71" s="128">
        <f t="shared" si="12"/>
        <v>1.3339324464514801</v>
      </c>
      <c r="P71" s="109">
        <f t="shared" si="13"/>
        <v>0.18104813707253131</v>
      </c>
      <c r="Q71" s="129">
        <f t="shared" si="14"/>
        <v>0.83796898676876075</v>
      </c>
      <c r="R71" s="110">
        <f t="shared" si="15"/>
        <v>0.74587597986496446</v>
      </c>
      <c r="S71" s="103"/>
      <c r="T71" s="103"/>
      <c r="U71" s="103"/>
      <c r="V71" s="103"/>
      <c r="W71" s="103"/>
      <c r="X71" s="103"/>
      <c r="Y71" s="103"/>
      <c r="Z71" s="103"/>
      <c r="AA71" s="103"/>
      <c r="AB71" s="103"/>
      <c r="AC71" s="103"/>
      <c r="AD71" s="103"/>
    </row>
    <row r="72" s="42" customFormat="1" ht="20.25" customHeight="1">
      <c r="A72" s="185"/>
      <c r="B72" s="186" t="s">
        <v>140</v>
      </c>
      <c r="C72" s="187"/>
      <c r="D72" s="188"/>
      <c r="E72" s="189">
        <f>E5+E17</f>
        <v>25517322.908507463</v>
      </c>
      <c r="F72" s="190">
        <f>F5+F17</f>
        <v>35893709.970000006</v>
      </c>
      <c r="G72" s="189">
        <f>G5+G17</f>
        <v>31097717.269999996</v>
      </c>
      <c r="H72" s="190">
        <f>H5+H17</f>
        <v>3414958.4000000004</v>
      </c>
      <c r="I72" s="189">
        <f>I5+I17</f>
        <v>27482404.870000005</v>
      </c>
      <c r="J72" s="190">
        <f>J5+J17</f>
        <v>914911.46999999997</v>
      </c>
      <c r="K72" s="189">
        <f t="shared" si="16"/>
        <v>1965081.9614925422</v>
      </c>
      <c r="L72" s="190">
        <f t="shared" si="9"/>
        <v>-3615312.3999999911</v>
      </c>
      <c r="M72" s="189">
        <f t="shared" si="17"/>
        <v>-8411305.1000000015</v>
      </c>
      <c r="N72" s="190">
        <f t="shared" si="18"/>
        <v>-2500046.9300000006</v>
      </c>
      <c r="O72" s="191">
        <f t="shared" si="12"/>
        <v>1.0770097227102686</v>
      </c>
      <c r="P72" s="192">
        <f t="shared" si="13"/>
        <v>0.26791291806072948</v>
      </c>
      <c r="Q72" s="191">
        <f t="shared" si="14"/>
        <v>0.88374347967052591</v>
      </c>
      <c r="R72" s="193">
        <f t="shared" si="15"/>
        <v>0.76566074927807193</v>
      </c>
      <c r="S72" s="42"/>
      <c r="T72" s="42"/>
      <c r="U72" s="42"/>
      <c r="V72" s="42"/>
      <c r="W72" s="42"/>
      <c r="X72" s="42"/>
      <c r="Y72" s="42"/>
      <c r="Z72" s="42"/>
    </row>
    <row r="73" s="42" customFormat="1" ht="18.75" customHeight="1">
      <c r="A73" s="194"/>
      <c r="B73" s="195" t="s">
        <v>141</v>
      </c>
      <c r="C73" s="196"/>
      <c r="D73" s="197"/>
      <c r="E73" s="198">
        <f>SUM(E74:E82)</f>
        <v>22612915.950000003</v>
      </c>
      <c r="F73" s="198">
        <f>SUM(F74:F82)</f>
        <v>28013369.859999999</v>
      </c>
      <c r="G73" s="86">
        <f>SUM(G74:G82)</f>
        <v>22826759.800000001</v>
      </c>
      <c r="H73" s="198">
        <f>SUM(H74:H82)</f>
        <v>1620875.5</v>
      </c>
      <c r="I73" s="172">
        <f>SUM(I74:I82)</f>
        <v>22567940.289999999</v>
      </c>
      <c r="J73" s="198">
        <f>SUM(J74:J82)</f>
        <v>1555119.1299999999</v>
      </c>
      <c r="K73" s="86">
        <f t="shared" si="16"/>
        <v>-44975.660000003874</v>
      </c>
      <c r="L73" s="198">
        <f t="shared" si="9"/>
        <v>-258819.51000000164</v>
      </c>
      <c r="M73" s="86">
        <f t="shared" si="17"/>
        <v>-5445429.5700000003</v>
      </c>
      <c r="N73" s="198">
        <f t="shared" si="18"/>
        <v>-65756.370000000112</v>
      </c>
      <c r="O73" s="49">
        <f t="shared" si="12"/>
        <v>0.99801106323043653</v>
      </c>
      <c r="P73" s="199">
        <f t="shared" si="13"/>
        <v>0.9594315726284961</v>
      </c>
      <c r="Q73" s="51">
        <f t="shared" si="14"/>
        <v>0.98866157473650718</v>
      </c>
      <c r="R73" s="199">
        <f t="shared" si="15"/>
        <v>0.80561319122925401</v>
      </c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</row>
    <row r="74" ht="22.5">
      <c r="A74" s="200"/>
      <c r="B74" s="201"/>
      <c r="C74" s="64" t="s">
        <v>142</v>
      </c>
      <c r="D74" s="202" t="s">
        <v>143</v>
      </c>
      <c r="E74" s="99">
        <v>396670.53999999998</v>
      </c>
      <c r="F74" s="99">
        <v>449533.20000000001</v>
      </c>
      <c r="G74" s="99">
        <v>449533.20000000001</v>
      </c>
      <c r="H74" s="100">
        <v>75101.800000000003</v>
      </c>
      <c r="I74" s="99">
        <v>567246.69999999995</v>
      </c>
      <c r="J74" s="99">
        <v>148379.20000000001</v>
      </c>
      <c r="K74" s="99">
        <f t="shared" si="16"/>
        <v>170576.15999999997</v>
      </c>
      <c r="L74" s="100">
        <f t="shared" ref="L74:L83" si="19">I74-G74</f>
        <v>117713.49999999994</v>
      </c>
      <c r="M74" s="99">
        <f t="shared" si="17"/>
        <v>117713.49999999994</v>
      </c>
      <c r="N74" s="100">
        <f t="shared" si="18"/>
        <v>73277.400000000009</v>
      </c>
      <c r="O74" s="70">
        <f t="shared" ref="O74:O83" si="20">IFERROR(I74/E74,"")</f>
        <v>1.4300197337568854</v>
      </c>
      <c r="P74" s="69">
        <f t="shared" ref="P74:P83" si="21">IFERROR(J74/H74,"")</f>
        <v>1.9757076394973223</v>
      </c>
      <c r="Q74" s="70">
        <f t="shared" ref="Q74:Q83" si="22">IFERROR(I74/G74,"")</f>
        <v>1.2618571887460146</v>
      </c>
      <c r="R74" s="70">
        <f t="shared" ref="R74:R83" si="23">IFERROR(I74/F74,"")</f>
        <v>1.2618571887460146</v>
      </c>
      <c r="S74" s="1"/>
      <c r="T74" s="1"/>
      <c r="U74" s="1"/>
      <c r="V74" s="1"/>
      <c r="W74" s="1"/>
      <c r="X74" s="1"/>
      <c r="Y74" s="1"/>
      <c r="Z74" s="1"/>
    </row>
    <row r="75" ht="18" customHeight="1">
      <c r="A75" s="203"/>
      <c r="B75" s="204"/>
      <c r="C75" s="73" t="s">
        <v>144</v>
      </c>
      <c r="D75" s="205" t="s">
        <v>145</v>
      </c>
      <c r="E75" s="99">
        <v>5494454.8300000001</v>
      </c>
      <c r="F75" s="99">
        <v>7454891.8300000001</v>
      </c>
      <c r="G75" s="206">
        <v>4751051.6699999999</v>
      </c>
      <c r="H75" s="207">
        <v>368262.71000000002</v>
      </c>
      <c r="I75" s="99">
        <v>4431448.5100000007</v>
      </c>
      <c r="J75" s="99">
        <v>234144.32999999999</v>
      </c>
      <c r="K75" s="100">
        <f t="shared" si="16"/>
        <v>-1063006.3199999994</v>
      </c>
      <c r="L75" s="99">
        <f t="shared" si="19"/>
        <v>-319603.15999999922</v>
      </c>
      <c r="M75" s="100">
        <f t="shared" si="17"/>
        <v>-3023443.3199999994</v>
      </c>
      <c r="N75" s="99">
        <f t="shared" si="18"/>
        <v>-134118.38000000003</v>
      </c>
      <c r="O75" s="69">
        <f t="shared" si="20"/>
        <v>0.8065310657945659</v>
      </c>
      <c r="P75" s="70">
        <f t="shared" si="21"/>
        <v>0.63580787204873379</v>
      </c>
      <c r="Q75" s="71">
        <f t="shared" si="22"/>
        <v>0.93273001806776834</v>
      </c>
      <c r="R75" s="70">
        <f t="shared" si="23"/>
        <v>0.59443498457844168</v>
      </c>
      <c r="S75" s="1"/>
      <c r="T75" s="1"/>
      <c r="U75" s="1"/>
      <c r="V75" s="1"/>
      <c r="W75" s="1"/>
      <c r="X75" s="1"/>
      <c r="Y75" s="1"/>
      <c r="Z75" s="1"/>
    </row>
    <row r="76" ht="16.5" customHeight="1">
      <c r="A76" s="203"/>
      <c r="B76" s="204"/>
      <c r="C76" s="64" t="s">
        <v>146</v>
      </c>
      <c r="D76" s="202" t="s">
        <v>147</v>
      </c>
      <c r="E76" s="99">
        <v>12807812.34</v>
      </c>
      <c r="F76" s="99">
        <v>16860705.699999999</v>
      </c>
      <c r="G76" s="207">
        <v>14788869.550000001</v>
      </c>
      <c r="H76" s="206">
        <v>1094861.22</v>
      </c>
      <c r="I76" s="99">
        <v>14783614.540000001</v>
      </c>
      <c r="J76" s="99">
        <v>1089606.22</v>
      </c>
      <c r="K76" s="99">
        <f t="shared" si="16"/>
        <v>1975802.2000000011</v>
      </c>
      <c r="L76" s="100">
        <f t="shared" si="19"/>
        <v>-5255.0099999997765</v>
      </c>
      <c r="M76" s="99">
        <f t="shared" si="17"/>
        <v>-2077091.1599999983</v>
      </c>
      <c r="N76" s="100">
        <f t="shared" si="18"/>
        <v>-5255</v>
      </c>
      <c r="O76" s="70">
        <f t="shared" si="20"/>
        <v>1.1542653926798556</v>
      </c>
      <c r="P76" s="69">
        <f t="shared" si="21"/>
        <v>0.99520030492997091</v>
      </c>
      <c r="Q76" s="70">
        <f t="shared" si="22"/>
        <v>0.99964466452407108</v>
      </c>
      <c r="R76" s="70">
        <f t="shared" si="23"/>
        <v>0.87680876489054671</v>
      </c>
      <c r="S76" s="1"/>
      <c r="T76" s="1"/>
      <c r="U76" s="1"/>
      <c r="V76" s="1"/>
      <c r="W76" s="1"/>
      <c r="X76" s="1"/>
      <c r="Y76" s="1"/>
      <c r="Z76" s="1"/>
    </row>
    <row r="77" ht="22.5">
      <c r="A77" s="203"/>
      <c r="B77" s="204"/>
      <c r="C77" s="73" t="s">
        <v>148</v>
      </c>
      <c r="D77" s="208" t="s">
        <v>149</v>
      </c>
      <c r="E77" s="99">
        <v>3000826.73</v>
      </c>
      <c r="F77" s="99">
        <v>3196758.23</v>
      </c>
      <c r="G77" s="207">
        <v>2785824.48</v>
      </c>
      <c r="H77" s="207">
        <v>82649.770000000004</v>
      </c>
      <c r="I77" s="99">
        <v>2781529.5</v>
      </c>
      <c r="J77" s="99">
        <v>82649.770000000004</v>
      </c>
      <c r="K77" s="100">
        <f t="shared" si="16"/>
        <v>-219297.22999999998</v>
      </c>
      <c r="L77" s="99">
        <f t="shared" si="19"/>
        <v>-4294.9799999999814</v>
      </c>
      <c r="M77" s="100">
        <f t="shared" si="17"/>
        <v>-415228.72999999998</v>
      </c>
      <c r="N77" s="99">
        <f t="shared" si="18"/>
        <v>0</v>
      </c>
      <c r="O77" s="69">
        <f t="shared" si="20"/>
        <v>0.92692106218342041</v>
      </c>
      <c r="P77" s="70">
        <f t="shared" si="21"/>
        <v>1</v>
      </c>
      <c r="Q77" s="71">
        <f t="shared" si="22"/>
        <v>0.99845827329365699</v>
      </c>
      <c r="R77" s="70">
        <f t="shared" si="23"/>
        <v>0.87010943583306266</v>
      </c>
      <c r="S77" s="1"/>
      <c r="T77" s="1"/>
      <c r="U77" s="1"/>
      <c r="V77" s="1"/>
      <c r="W77" s="1"/>
      <c r="X77" s="1"/>
      <c r="Y77" s="1"/>
      <c r="Z77" s="1"/>
    </row>
    <row r="78" ht="33">
      <c r="A78" s="203"/>
      <c r="B78" s="204"/>
      <c r="C78" s="64" t="s">
        <v>150</v>
      </c>
      <c r="D78" s="209" t="s">
        <v>151</v>
      </c>
      <c r="E78" s="99">
        <v>450.31999999999999</v>
      </c>
      <c r="F78" s="99">
        <v>0</v>
      </c>
      <c r="G78" s="99">
        <v>0</v>
      </c>
      <c r="H78" s="100">
        <v>0</v>
      </c>
      <c r="I78" s="99">
        <v>7710.8400000000001</v>
      </c>
      <c r="J78" s="99">
        <v>0</v>
      </c>
      <c r="K78" s="99">
        <f t="shared" si="16"/>
        <v>7260.5200000000004</v>
      </c>
      <c r="L78" s="100">
        <f t="shared" si="19"/>
        <v>7710.8400000000001</v>
      </c>
      <c r="M78" s="99">
        <f t="shared" si="17"/>
        <v>7710.8400000000001</v>
      </c>
      <c r="N78" s="100">
        <f t="shared" si="18"/>
        <v>0</v>
      </c>
      <c r="O78" s="70">
        <f t="shared" si="20"/>
        <v>17.123023627642567</v>
      </c>
      <c r="P78" s="69" t="str">
        <f t="shared" si="21"/>
        <v/>
      </c>
      <c r="Q78" s="70" t="str">
        <f t="shared" si="22"/>
        <v/>
      </c>
      <c r="R78" s="70" t="str">
        <f t="shared" si="23"/>
        <v/>
      </c>
      <c r="S78" s="1"/>
      <c r="T78" s="1"/>
      <c r="U78" s="1"/>
      <c r="V78" s="1"/>
      <c r="W78" s="1"/>
      <c r="X78" s="1"/>
      <c r="Y78" s="1"/>
      <c r="Z78" s="1"/>
    </row>
    <row r="79" ht="19.5" customHeight="1">
      <c r="A79" s="203"/>
      <c r="B79" s="204"/>
      <c r="C79" s="64" t="s">
        <v>152</v>
      </c>
      <c r="D79" s="208" t="s">
        <v>153</v>
      </c>
      <c r="E79" s="99">
        <v>1035220.7</v>
      </c>
      <c r="F79" s="99">
        <v>44836.290000000001</v>
      </c>
      <c r="G79" s="100">
        <v>44836.290000000001</v>
      </c>
      <c r="H79" s="99">
        <v>0</v>
      </c>
      <c r="I79" s="99">
        <v>44836.290000000001</v>
      </c>
      <c r="J79" s="99">
        <v>0</v>
      </c>
      <c r="K79" s="99">
        <f t="shared" si="16"/>
        <v>-990384.40999999992</v>
      </c>
      <c r="L79" s="99">
        <f t="shared" si="19"/>
        <v>0</v>
      </c>
      <c r="M79" s="99">
        <f t="shared" si="17"/>
        <v>0</v>
      </c>
      <c r="N79" s="99">
        <f t="shared" si="18"/>
        <v>0</v>
      </c>
      <c r="O79" s="70">
        <f t="shared" si="20"/>
        <v>0.043310851492826603</v>
      </c>
      <c r="P79" s="70" t="str">
        <f t="shared" si="21"/>
        <v/>
      </c>
      <c r="Q79" s="70">
        <f t="shared" si="22"/>
        <v>1</v>
      </c>
      <c r="R79" s="70">
        <f t="shared" si="23"/>
        <v>1</v>
      </c>
      <c r="S79" s="1"/>
      <c r="T79" s="1"/>
      <c r="U79" s="1"/>
      <c r="V79" s="1"/>
      <c r="W79" s="1"/>
      <c r="X79" s="1"/>
      <c r="Y79" s="1"/>
      <c r="Z79" s="1"/>
    </row>
    <row r="80" ht="30" customHeight="1">
      <c r="A80" s="210"/>
      <c r="B80" s="204"/>
      <c r="C80" s="64" t="s">
        <v>154</v>
      </c>
      <c r="D80" s="211" t="s">
        <v>155</v>
      </c>
      <c r="E80" s="66">
        <v>0</v>
      </c>
      <c r="F80" s="66">
        <v>0</v>
      </c>
      <c r="G80" s="66">
        <v>0</v>
      </c>
      <c r="H80" s="67">
        <v>0</v>
      </c>
      <c r="I80" s="66">
        <v>0</v>
      </c>
      <c r="J80" s="66">
        <v>335.73000000000002</v>
      </c>
      <c r="K80" s="66">
        <f t="shared" si="16"/>
        <v>0</v>
      </c>
      <c r="L80" s="67">
        <f t="shared" si="19"/>
        <v>0</v>
      </c>
      <c r="M80" s="66">
        <f t="shared" si="17"/>
        <v>0</v>
      </c>
      <c r="N80" s="67">
        <f t="shared" si="18"/>
        <v>335.73000000000002</v>
      </c>
      <c r="O80" s="212" t="str">
        <f t="shared" si="20"/>
        <v/>
      </c>
      <c r="P80" s="69" t="str">
        <f t="shared" si="21"/>
        <v/>
      </c>
      <c r="Q80" s="70" t="str">
        <f t="shared" si="22"/>
        <v/>
      </c>
      <c r="R80" s="70" t="str">
        <f t="shared" si="23"/>
        <v/>
      </c>
      <c r="S80" s="1"/>
      <c r="T80" s="1"/>
      <c r="U80" s="1"/>
      <c r="V80" s="1"/>
      <c r="W80" s="1"/>
      <c r="X80" s="1"/>
      <c r="Y80" s="1"/>
      <c r="Z80" s="1"/>
    </row>
    <row r="81" ht="33">
      <c r="A81" s="203"/>
      <c r="B81" s="204"/>
      <c r="C81" s="213" t="s">
        <v>156</v>
      </c>
      <c r="D81" s="214" t="s">
        <v>157</v>
      </c>
      <c r="E81" s="99">
        <v>92466.350000000006</v>
      </c>
      <c r="F81" s="99">
        <v>6644.6099999999997</v>
      </c>
      <c r="G81" s="100">
        <v>6644.6099999999997</v>
      </c>
      <c r="H81" s="99">
        <v>0</v>
      </c>
      <c r="I81" s="99">
        <v>27705.27</v>
      </c>
      <c r="J81" s="99">
        <v>11.94</v>
      </c>
      <c r="K81" s="100">
        <f t="shared" si="16"/>
        <v>-64761.080000000002</v>
      </c>
      <c r="L81" s="99">
        <f t="shared" si="19"/>
        <v>21060.66</v>
      </c>
      <c r="M81" s="100">
        <f t="shared" si="17"/>
        <v>21060.66</v>
      </c>
      <c r="N81" s="99">
        <f t="shared" si="18"/>
        <v>11.94</v>
      </c>
      <c r="O81" s="69">
        <f t="shared" si="20"/>
        <v>0.29962543130555058</v>
      </c>
      <c r="P81" s="70" t="str">
        <f t="shared" si="21"/>
        <v/>
      </c>
      <c r="Q81" s="71">
        <f t="shared" si="22"/>
        <v>4.1695855738711529</v>
      </c>
      <c r="R81" s="70">
        <f t="shared" si="23"/>
        <v>4.1695855738711529</v>
      </c>
      <c r="S81" s="1"/>
      <c r="T81" s="1"/>
      <c r="U81" s="1"/>
      <c r="V81" s="1"/>
      <c r="W81" s="1"/>
      <c r="X81" s="1"/>
      <c r="Y81" s="1"/>
      <c r="Z81" s="1"/>
    </row>
    <row r="82" ht="18.75" customHeight="1">
      <c r="A82" s="203"/>
      <c r="B82" s="201"/>
      <c r="C82" s="215" t="s">
        <v>158</v>
      </c>
      <c r="D82" s="216" t="s">
        <v>159</v>
      </c>
      <c r="E82" s="99">
        <v>-214985.85999999999</v>
      </c>
      <c r="F82" s="99">
        <v>0</v>
      </c>
      <c r="G82" s="99">
        <v>0</v>
      </c>
      <c r="H82" s="100">
        <v>0</v>
      </c>
      <c r="I82" s="99">
        <v>-76151.360000000001</v>
      </c>
      <c r="J82" s="99">
        <v>-8.0600000000000005</v>
      </c>
      <c r="K82" s="125">
        <f t="shared" si="16"/>
        <v>138834.5</v>
      </c>
      <c r="L82" s="100">
        <f t="shared" si="19"/>
        <v>-76151.360000000001</v>
      </c>
      <c r="M82" s="125">
        <f t="shared" si="17"/>
        <v>-76151.360000000001</v>
      </c>
      <c r="N82" s="100">
        <f t="shared" si="18"/>
        <v>-8.0600000000000005</v>
      </c>
      <c r="O82" s="217">
        <f t="shared" si="20"/>
        <v>0.35421566795137133</v>
      </c>
      <c r="P82" s="69" t="str">
        <f t="shared" si="21"/>
        <v/>
      </c>
      <c r="Q82" s="217" t="str">
        <f t="shared" si="22"/>
        <v/>
      </c>
      <c r="R82" s="217" t="str">
        <f t="shared" si="23"/>
        <v/>
      </c>
      <c r="S82" s="1"/>
      <c r="T82" s="1"/>
      <c r="U82" s="1"/>
      <c r="V82" s="1"/>
      <c r="W82" s="1"/>
      <c r="X82" s="1"/>
      <c r="Y82" s="1"/>
      <c r="Z82" s="1"/>
    </row>
    <row r="83" s="42" customFormat="1" ht="21.75" customHeight="1">
      <c r="A83" s="218"/>
      <c r="B83" s="186" t="s">
        <v>160</v>
      </c>
      <c r="C83" s="187"/>
      <c r="D83" s="188"/>
      <c r="E83" s="189">
        <f>E72+E73</f>
        <v>48130238.858507469</v>
      </c>
      <c r="F83" s="189">
        <f>F72+F73</f>
        <v>63907079.830000006</v>
      </c>
      <c r="G83" s="189">
        <f>G72+G73</f>
        <v>53924477.069999993</v>
      </c>
      <c r="H83" s="189">
        <f>H72+H73</f>
        <v>5035833.9000000004</v>
      </c>
      <c r="I83" s="189">
        <f>I72+I73</f>
        <v>50050345.160000004</v>
      </c>
      <c r="J83" s="189">
        <f>J72+J73</f>
        <v>2470030.5999999996</v>
      </c>
      <c r="K83" s="189">
        <f t="shared" si="16"/>
        <v>1920106.3014925346</v>
      </c>
      <c r="L83" s="189">
        <f t="shared" si="19"/>
        <v>-3874131.909999989</v>
      </c>
      <c r="M83" s="189">
        <f t="shared" si="17"/>
        <v>-13856734.670000002</v>
      </c>
      <c r="N83" s="189">
        <f t="shared" si="18"/>
        <v>-2565803.3000000007</v>
      </c>
      <c r="O83" s="191">
        <f t="shared" si="20"/>
        <v>1.0398939699247542</v>
      </c>
      <c r="P83" s="191">
        <f t="shared" si="21"/>
        <v>0.49049087977266276</v>
      </c>
      <c r="Q83" s="191">
        <f t="shared" si="22"/>
        <v>0.92815633789140073</v>
      </c>
      <c r="R83" s="199">
        <f t="shared" si="23"/>
        <v>0.78317371554355997</v>
      </c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</row>
    <row r="84">
      <c r="A84" s="219" t="s">
        <v>161</v>
      </c>
      <c r="B84" s="220" t="s">
        <v>162</v>
      </c>
      <c r="C84" s="3"/>
      <c r="D84" s="221"/>
      <c r="E84" s="222"/>
      <c r="F84" s="222"/>
      <c r="G84" s="222"/>
      <c r="H84" s="222"/>
      <c r="I84" s="223"/>
      <c r="J84" s="223"/>
      <c r="K84" s="223"/>
      <c r="L84" s="223"/>
      <c r="M84" s="222"/>
      <c r="N84" s="222"/>
      <c r="O84" s="222"/>
      <c r="S84" s="1"/>
      <c r="T84" s="1"/>
      <c r="U84" s="1"/>
      <c r="V84" s="1"/>
      <c r="W84" s="1"/>
      <c r="X84" s="1"/>
      <c r="Y84" s="1"/>
    </row>
    <row r="85" ht="12.75">
      <c r="E85" s="4"/>
      <c r="F85" s="1"/>
      <c r="G85" s="1"/>
      <c r="H85" s="4"/>
      <c r="I85" s="5"/>
      <c r="J85" s="5"/>
      <c r="S85" s="1"/>
      <c r="T85" s="1"/>
      <c r="U85" s="1"/>
      <c r="V85" s="1"/>
      <c r="W85" s="1"/>
      <c r="X85" s="1"/>
      <c r="Y85" s="1"/>
    </row>
    <row r="86" ht="12.75">
      <c r="S86" s="1"/>
      <c r="T86" s="1"/>
      <c r="U86" s="1"/>
      <c r="V86" s="1"/>
      <c r="W86" s="1"/>
      <c r="X86" s="1"/>
      <c r="Y86" s="1"/>
    </row>
    <row r="87" ht="12.75">
      <c r="S87" s="1"/>
      <c r="T87" s="1"/>
      <c r="U87" s="1"/>
      <c r="V87" s="1"/>
      <c r="W87" s="1"/>
      <c r="X87" s="1"/>
      <c r="Y87" s="1"/>
      <c r="Z87" s="1"/>
    </row>
    <row r="88" ht="12.75">
      <c r="S88" s="1"/>
      <c r="T88" s="1"/>
      <c r="U88" s="1"/>
      <c r="V88" s="1"/>
      <c r="W88" s="1"/>
      <c r="X88" s="1"/>
      <c r="Y88" s="1"/>
    </row>
    <row r="89" ht="12.75">
      <c r="J89" s="5"/>
      <c r="S89" s="1"/>
      <c r="T89" s="1"/>
      <c r="U89" s="1"/>
      <c r="V89" s="1"/>
      <c r="W89" s="1"/>
      <c r="X89" s="1"/>
      <c r="Y89" s="1"/>
    </row>
    <row r="90" ht="12.75">
      <c r="J90" s="5"/>
      <c r="S90" s="1"/>
      <c r="T90" s="1"/>
      <c r="U90" s="1"/>
      <c r="V90" s="1"/>
      <c r="W90" s="1"/>
      <c r="X90" s="1"/>
      <c r="Y90" s="1"/>
    </row>
    <row r="91" ht="12.75">
      <c r="S91" s="1"/>
      <c r="T91" s="1"/>
      <c r="U91" s="1"/>
      <c r="V91" s="1"/>
      <c r="W91" s="1"/>
      <c r="X91" s="1"/>
      <c r="Y91" s="1"/>
    </row>
    <row r="92" ht="12.75">
      <c r="S92" s="1"/>
      <c r="T92" s="1"/>
      <c r="U92" s="1"/>
      <c r="V92" s="1"/>
      <c r="W92" s="1"/>
      <c r="X92" s="1"/>
      <c r="Y92" s="1"/>
      <c r="Z92" s="1"/>
    </row>
    <row r="93" ht="12.75">
      <c r="S93" s="1"/>
      <c r="T93" s="1"/>
      <c r="U93" s="1"/>
      <c r="V93" s="1"/>
      <c r="W93" s="1"/>
      <c r="X93" s="1"/>
      <c r="Y93" s="1"/>
      <c r="Z93" s="1"/>
    </row>
  </sheetData>
  <autoFilter ref="A4:R84"/>
  <mergeCells count="37">
    <mergeCell ref="A1:R1"/>
    <mergeCell ref="A3:A4"/>
    <mergeCell ref="B3:B4"/>
    <mergeCell ref="C3:C4"/>
    <mergeCell ref="D3:D4"/>
    <mergeCell ref="E3:E4"/>
    <mergeCell ref="F3:H3"/>
    <mergeCell ref="I3:J3"/>
    <mergeCell ref="K3:N3"/>
    <mergeCell ref="O3:O4"/>
    <mergeCell ref="P3:P4"/>
    <mergeCell ref="Q3:Q4"/>
    <mergeCell ref="R3:R4"/>
    <mergeCell ref="B5:D5"/>
    <mergeCell ref="A6:A16"/>
    <mergeCell ref="A17:D17"/>
    <mergeCell ref="A18:A21"/>
    <mergeCell ref="B18:B21"/>
    <mergeCell ref="A22:A25"/>
    <mergeCell ref="B22:B25"/>
    <mergeCell ref="A26:A34"/>
    <mergeCell ref="B26:B34"/>
    <mergeCell ref="A35:A48"/>
    <mergeCell ref="B35:B48"/>
    <mergeCell ref="A49:A56"/>
    <mergeCell ref="B49:B56"/>
    <mergeCell ref="A57:A59"/>
    <mergeCell ref="B57:B59"/>
    <mergeCell ref="A60:A62"/>
    <mergeCell ref="B60:B62"/>
    <mergeCell ref="A63:A71"/>
    <mergeCell ref="B63:B71"/>
    <mergeCell ref="B72:D72"/>
    <mergeCell ref="B73:D73"/>
    <mergeCell ref="A74:A82"/>
    <mergeCell ref="B74:B82"/>
    <mergeCell ref="B83:D83"/>
  </mergeCells>
  <printOptions headings="0" gridLines="0"/>
  <pageMargins left="0.16929133858267714" right="0" top="0.43307086614173229" bottom="0.40944881889763785" header="0.19685039370078738" footer="0.15748031496062992"/>
  <pageSetup paperSize="9" scale="54" firstPageNumber="1" fitToWidth="1" fitToHeight="2" pageOrder="downThenOver" orientation="landscape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Р7-Офис/2024.4.1.630</Application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Юрьева Ольга Ивановна</dc:creator>
  <dc:language>ru-RU</dc:language>
  <cp:lastModifiedBy>bogdanova-aa</cp:lastModifiedBy>
  <cp:revision>209</cp:revision>
  <dcterms:created xsi:type="dcterms:W3CDTF">2015-02-26T11:08:47Z</dcterms:created>
  <dcterms:modified xsi:type="dcterms:W3CDTF">2025-11-17T06:52:34Z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