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24.11.2025" sheetId="1" state="visible" r:id="rId1"/>
  </sheets>
  <definedNames>
    <definedName name="_xlnm._FilterDatabase" localSheetId="0" hidden="1">'на 24.11.2025'!$A$4:$R$84</definedName>
    <definedName name="_xlnm.Print_Area" localSheetId="0" hidden="0">'на 24.11.2025'!$A$1:$R$84</definedName>
    <definedName name="Print_Titles" localSheetId="0" hidden="0">'на 24.11.2025'!$3:$4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24.11.2025'!$A$4:$R$84</definedName>
  </definedNames>
  <calcPr/>
</workbook>
</file>

<file path=xl/sharedStrings.xml><?xml version="1.0" encoding="utf-8"?>
<sst xmlns="http://schemas.openxmlformats.org/spreadsheetml/2006/main" count="163" uniqueCount="163">
  <si>
    <t xml:space="preserve">Оперативный анализ  поступления доходов бюджета города Перми в 2025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</si>
  <si>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</si>
  <si>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</si>
  <si>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</si>
  <si>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</si>
  <si>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</si>
  <si>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21.11.2024 (в соп. усл. 2025г)</t>
  </si>
  <si>
    <t xml:space="preserve">ПЛАН на 2025 год </t>
  </si>
  <si>
    <t xml:space="preserve">ФАКТ 2025 года</t>
  </si>
  <si>
    <t>ОТКЛОНЕНИЕ</t>
  </si>
  <si>
    <t xml:space="preserve">%,  факт 2025г./ факт 2024г.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</si>
  <si>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</si>
  <si>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</si>
  <si>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</si>
  <si>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2025 год </t>
  </si>
  <si>
    <t xml:space="preserve">январь - ноябрь</t>
  </si>
  <si>
    <t>ноябрь</t>
  </si>
  <si>
    <t xml:space="preserve">с нач. года на 24.11.2025 (по 21.11.2025 вкл.) </t>
  </si>
  <si>
    <t xml:space="preserve">факта 2025 года от факта 2024 года</t>
  </si>
  <si>
    <t xml:space="preserve">факта отч. пер. от плана отч. пер.</t>
  </si>
  <si>
    <t xml:space="preserve">факта 2025г.                от плана 2025г.</t>
  </si>
  <si>
    <t xml:space="preserve">факта за ноябрь от плана ноября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</si>
  <si>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</si>
  <si>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</si>
  <si>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</si>
  <si>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</si>
  <si>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</si>
  <si>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</si>
  <si>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</si>
  <si>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</si>
  <si>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</si>
  <si>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</si>
  <si>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</si>
  <si>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</si>
  <si>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</si>
  <si>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</si>
  <si>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</si>
  <si>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</si>
  <si>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</si>
  <si>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</si>
  <si>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</si>
  <si>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</si>
  <si>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</si>
  <si>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</si>
  <si>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</si>
  <si>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</si>
  <si>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</si>
  <si>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</si>
  <si>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</si>
  <si>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</si>
  <si>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</si>
  <si>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</si>
  <si>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</si>
  <si>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</si>
  <si>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116 00000 00 0000 140</t>
  </si>
  <si>
    <t xml:space="preserve">Штрафы, санкции, возмещение ущерба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</si>
  <si>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</si>
  <si>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</si>
  <si>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</si>
  <si>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</si>
  <si>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</si>
  <si>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1 13 01000 00 0000 000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</si>
  <si>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</si>
  <si>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</si>
  <si>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</si>
  <si>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</si>
  <si>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</si>
  <si>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</si>
  <si>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</si>
  <si>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</si>
  <si>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</si>
  <si>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</si>
  <si>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</si>
  <si>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</si>
  <si>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</si>
  <si>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</si>
  <si>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</si>
  <si>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</si>
  <si>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</si>
  <si>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</si>
  <si>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</si>
  <si>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</si>
  <si>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</si>
  <si>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</si>
  <si>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</si>
  <si>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</si>
  <si>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</si>
  <si>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</si>
  <si>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</si>
  <si>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</si>
  <si>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</si>
  <si>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</si>
  <si>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</si>
  <si>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</si>
  <si>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</si>
  <si>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</si>
  <si>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</si>
  <si>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</si>
  <si>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</si>
  <si>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</si>
  <si>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</si>
  <si>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</si>
  <si>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>11705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</si>
  <si>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</si>
  <si>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</si>
  <si>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</si>
  <si>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</si>
  <si>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</si>
  <si>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</si>
  <si>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</si>
  <si>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</si>
  <si>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</si>
  <si>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</si>
  <si>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</si>
  <si>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</si>
  <si>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</si>
  <si>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</si>
  <si>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1 16 00000 00 0000 000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</si>
  <si>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</si>
  <si>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</si>
  <si>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</si>
  <si>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</si>
  <si>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</si>
  <si>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</si>
  <si>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</si>
  <si>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</si>
  <si>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117 05040 04 3000 180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</si>
  <si>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</si>
  <si>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</si>
  <si>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</si>
  <si>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</si>
  <si>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</si>
  <si>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</si>
  <si>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</si>
  <si>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</si>
  <si>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</si>
  <si>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</si>
  <si>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</si>
  <si>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</si>
  <si>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</si>
  <si>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</si>
  <si>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</si>
  <si>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</si>
  <si>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</si>
  <si>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</si>
  <si>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</si>
  <si>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</si>
  <si>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</si>
  <si>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</si>
  <si>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</si>
  <si>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</si>
  <si>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</si>
  <si>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</si>
  <si>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</si>
  <si>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</si>
  <si>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</si>
  <si>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</si>
  <si>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</si>
  <si>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</si>
  <si>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</si>
  <si>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</si>
  <si>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*)   Примечание: уточненный план по субвенциям, субсидиям и иным межбюджетным трансфертам на текущую дату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</si>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</sst>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0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8.000000"/>
      <name val="Times New Roman"/>
    </font>
    <font>
      <b/>
      <sz val="16.000000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i/>
      <sz val="8.000000"/>
      <name val="Times New Roman"/>
    </font>
    <font>
      <b/>
      <sz val="13.000000"/>
      <name val="Times New Roman"/>
    </font>
    <font>
      <sz val="14.000000"/>
      <color theme="1" tint="0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50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28">
    <xf fontId="0" fillId="0" borderId="0" numFmtId="0" xfId="0"/>
    <xf fontId="5" fillId="0" borderId="0" numFmtId="0" xfId="0" applyFont="1" applyAlignment="1">
      <alignment vertical="center"/>
    </xf>
    <xf fontId="6" fillId="0" borderId="0" numFmtId="0" xfId="0" applyFont="1" applyAlignment="1">
      <alignment vertical="top"/>
    </xf>
    <xf fontId="7" fillId="0" borderId="0" numFmtId="0" xfId="0" applyFont="1" applyAlignment="1">
      <alignment horizontal="left" vertical="center"/>
    </xf>
    <xf fontId="5" fillId="0" borderId="0" numFmtId="162" xfId="0" applyNumberFormat="1" applyFont="1" applyAlignment="1">
      <alignment vertical="center"/>
    </xf>
    <xf fontId="5" fillId="0" borderId="0" numFmtId="163" xfId="0" applyNumberFormat="1" applyFont="1" applyAlignment="1">
      <alignment vertical="center"/>
    </xf>
    <xf fontId="8" fillId="0" borderId="0" numFmtId="0" xfId="0" applyFont="1" applyAlignment="1">
      <alignment horizontal="center" vertical="center" wrapText="1"/>
    </xf>
    <xf fontId="8" fillId="0" borderId="0" numFmtId="0" xfId="0" applyFont="1" applyAlignment="1">
      <alignment horizontal="left" vertical="center" wrapText="1"/>
    </xf>
    <xf fontId="5" fillId="0" borderId="0" numFmtId="49" xfId="0" applyNumberFormat="1" applyFont="1" applyAlignment="1">
      <alignment horizontal="center" vertical="center" wrapText="1"/>
    </xf>
    <xf fontId="6" fillId="0" borderId="0" numFmtId="0" xfId="0" applyFont="1" applyAlignment="1">
      <alignment horizontal="center" vertical="top" wrapText="1"/>
    </xf>
    <xf fontId="7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center" vertical="center" wrapText="1"/>
    </xf>
    <xf fontId="5" fillId="0" borderId="0" numFmtId="162" xfId="0" applyNumberFormat="1" applyFont="1" applyAlignment="1">
      <alignment horizontal="center" vertical="center" wrapText="1"/>
    </xf>
    <xf fontId="5" fillId="0" borderId="0" numFmtId="163" xfId="0" applyNumberFormat="1" applyFont="1" applyAlignment="1">
      <alignment horizontal="center" vertical="center" wrapText="1"/>
    </xf>
    <xf fontId="9" fillId="0" borderId="0" numFmtId="0" xfId="0" applyFont="1" applyAlignment="1">
      <alignment horizontal="right" vertical="center" wrapText="1"/>
    </xf>
    <xf fontId="9" fillId="0" borderId="0" numFmtId="0" xfId="0" applyFont="1" applyAlignment="1">
      <alignment horizontal="right" vertical="center"/>
    </xf>
    <xf fontId="10" fillId="0" borderId="0" numFmtId="0" xfId="0" applyFont="1" applyAlignment="1">
      <alignment vertical="center"/>
    </xf>
    <xf fontId="10" fillId="0" borderId="1" numFmtId="49" xfId="0" applyNumberFormat="1" applyFont="1" applyBorder="1" applyAlignment="1">
      <alignment horizontal="center" vertical="center" wrapText="1"/>
    </xf>
    <xf fontId="10" fillId="0" borderId="2" numFmtId="0" xfId="0" applyFont="1" applyBorder="1" applyAlignment="1">
      <alignment horizontal="center" vertical="center" wrapText="1"/>
    </xf>
    <xf fontId="10" fillId="0" borderId="3" numFmtId="49" xfId="0" applyNumberFormat="1" applyFont="1" applyBorder="1" applyAlignment="1">
      <alignment horizontal="center" vertical="center" wrapText="1"/>
    </xf>
    <xf fontId="10" fillId="0" borderId="3" numFmtId="0" xfId="0" applyFont="1" applyBorder="1" applyAlignment="1">
      <alignment horizontal="center" vertical="center" wrapText="1"/>
    </xf>
    <xf fontId="11" fillId="0" borderId="3" numFmtId="162" xfId="0" applyNumberFormat="1" applyFont="1" applyBorder="1" applyAlignment="1">
      <alignment horizontal="center" vertical="center" wrapText="1"/>
    </xf>
    <xf fontId="10" fillId="0" borderId="4" numFmtId="162" xfId="0" applyNumberFormat="1" applyFont="1" applyBorder="1" applyAlignment="1">
      <alignment horizontal="center" vertical="center" wrapText="1"/>
    </xf>
    <xf fontId="10" fillId="0" borderId="5" numFmtId="162" xfId="0" applyNumberFormat="1" applyFont="1" applyBorder="1" applyAlignment="1">
      <alignment horizontal="center" vertical="center" wrapText="1"/>
    </xf>
    <xf fontId="10" fillId="0" borderId="6" numFmtId="162" xfId="0" applyNumberFormat="1" applyFont="1" applyBorder="1" applyAlignment="1">
      <alignment horizontal="center" vertical="center" wrapText="1"/>
    </xf>
    <xf fontId="10" fillId="0" borderId="4" numFmtId="163" xfId="0" applyNumberFormat="1" applyFont="1" applyBorder="1" applyAlignment="1">
      <alignment horizontal="center" vertical="center" wrapText="1"/>
    </xf>
    <xf fontId="10" fillId="0" borderId="6" numFmtId="163" xfId="0" applyNumberFormat="1" applyFont="1" applyBorder="1" applyAlignment="1">
      <alignment horizontal="center" vertical="center" wrapText="1"/>
    </xf>
    <xf fontId="10" fillId="0" borderId="3" numFmtId="0" xfId="0" applyFont="1" applyBorder="1" applyAlignment="1">
      <alignment horizontal="center" vertical="top" wrapText="1"/>
    </xf>
    <xf fontId="10" fillId="0" borderId="3" numFmtId="164" xfId="105" applyNumberFormat="1" applyFont="1" applyBorder="1" applyAlignment="1" applyProtection="1">
      <alignment horizontal="center" vertical="top" wrapText="1"/>
    </xf>
    <xf fontId="10" fillId="0" borderId="7" numFmtId="49" xfId="0" applyNumberFormat="1" applyFont="1" applyBorder="1" applyAlignment="1">
      <alignment horizontal="center" vertical="center" wrapText="1"/>
    </xf>
    <xf fontId="10" fillId="0" borderId="8" numFmtId="0" xfId="0" applyFont="1" applyBorder="1" applyAlignment="1">
      <alignment horizontal="center" vertical="center" wrapText="1"/>
    </xf>
    <xf fontId="10" fillId="0" borderId="9" numFmtId="49" xfId="0" applyNumberFormat="1" applyFont="1" applyBorder="1" applyAlignment="1">
      <alignment horizontal="center" vertical="center" wrapText="1"/>
    </xf>
    <xf fontId="10" fillId="0" borderId="9" numFmtId="0" xfId="0" applyFont="1" applyBorder="1" applyAlignment="1">
      <alignment horizontal="center" vertical="center" wrapText="1"/>
    </xf>
    <xf fontId="11" fillId="0" borderId="9" numFmtId="162" xfId="0" applyNumberFormat="1" applyFont="1" applyBorder="1" applyAlignment="1">
      <alignment horizontal="center" vertical="center" wrapText="1"/>
    </xf>
    <xf fontId="10" fillId="0" borderId="0" numFmtId="163" xfId="0" applyNumberFormat="1" applyFont="1" applyAlignment="1">
      <alignment horizontal="center" vertical="center" wrapText="1"/>
    </xf>
    <xf fontId="10" fillId="0" borderId="9" numFmtId="163" xfId="0" applyNumberFormat="1" applyFont="1" applyBorder="1" applyAlignment="1">
      <alignment horizontal="center" vertical="center" wrapText="1"/>
    </xf>
    <xf fontId="11" fillId="0" borderId="9" numFmtId="163" xfId="0" applyNumberFormat="1" applyFont="1" applyBorder="1" applyAlignment="1">
      <alignment horizontal="center" vertical="center" wrapText="1"/>
    </xf>
    <xf fontId="10" fillId="0" borderId="9" numFmtId="162" xfId="0" applyNumberFormat="1" applyFont="1" applyBorder="1" applyAlignment="1">
      <alignment horizontal="center" vertical="center" wrapText="1"/>
    </xf>
    <xf fontId="10" fillId="0" borderId="0" numFmtId="162" xfId="0" applyNumberFormat="1" applyFont="1" applyAlignment="1">
      <alignment horizontal="center" vertical="center" wrapText="1"/>
    </xf>
    <xf fontId="10" fillId="0" borderId="0" numFmtId="162" xfId="0" applyNumberFormat="1" applyFont="1" applyAlignment="1">
      <alignment horizontal="center" vertical="top" wrapText="1"/>
    </xf>
    <xf fontId="10" fillId="0" borderId="9" numFmtId="0" xfId="0" applyFont="1" applyBorder="1" applyAlignment="1">
      <alignment horizontal="center" vertical="top" wrapText="1"/>
    </xf>
    <xf fontId="10" fillId="0" borderId="9" numFmtId="164" xfId="105" applyNumberFormat="1" applyFont="1" applyBorder="1" applyAlignment="1" applyProtection="1">
      <alignment horizontal="center" vertical="top" wrapText="1"/>
    </xf>
    <xf fontId="12" fillId="0" borderId="0" numFmtId="0" xfId="0" applyFont="1" applyAlignment="1">
      <alignment vertical="center"/>
    </xf>
    <xf fontId="12" fillId="0" borderId="3" numFmtId="49" xfId="0" applyNumberFormat="1" applyFont="1" applyBorder="1" applyAlignment="1">
      <alignment horizontal="center" vertical="center" wrapText="1"/>
    </xf>
    <xf fontId="12" fillId="0" borderId="10" numFmtId="0" xfId="0" applyFont="1" applyBorder="1" applyAlignment="1">
      <alignment horizontal="center" vertical="center" wrapText="1"/>
    </xf>
    <xf fontId="12" fillId="0" borderId="11" numFmtId="0" xfId="0" applyFont="1" applyBorder="1" applyAlignment="1">
      <alignment horizontal="left" vertical="center" wrapText="1"/>
    </xf>
    <xf fontId="12" fillId="0" borderId="12" numFmtId="0" xfId="0" applyFont="1" applyBorder="1" applyAlignment="1">
      <alignment horizontal="center" vertical="center" wrapText="1"/>
    </xf>
    <xf fontId="12" fillId="0" borderId="3" numFmtId="162" xfId="0" applyNumberFormat="1" applyFont="1" applyBorder="1" applyAlignment="1">
      <alignment vertical="center" wrapText="1"/>
    </xf>
    <xf fontId="12" fillId="0" borderId="0" numFmtId="162" xfId="0" applyNumberFormat="1" applyFont="1" applyAlignment="1">
      <alignment vertical="center" wrapText="1"/>
    </xf>
    <xf fontId="12" fillId="0" borderId="0" numFmtId="164" xfId="0" applyNumberFormat="1" applyFont="1" applyAlignment="1">
      <alignment horizontal="right" vertical="center" wrapText="1"/>
    </xf>
    <xf fontId="12" fillId="0" borderId="3" numFmtId="164" xfId="0" applyNumberFormat="1" applyFont="1" applyBorder="1" applyAlignment="1">
      <alignment horizontal="right" vertical="center" wrapText="1"/>
    </xf>
    <xf fontId="12" fillId="0" borderId="13" numFmtId="164" xfId="0" applyNumberFormat="1" applyFont="1" applyBorder="1" applyAlignment="1">
      <alignment horizontal="right" vertical="center" wrapText="1"/>
    </xf>
    <xf fontId="5" fillId="0" borderId="14" numFmtId="49" xfId="0" applyNumberFormat="1" applyFont="1" applyBorder="1" applyAlignment="1">
      <alignment horizontal="center" vertical="center" wrapText="1"/>
    </xf>
    <xf fontId="6" fillId="0" borderId="15" numFmtId="0" xfId="0" applyFont="1" applyBorder="1" applyAlignment="1">
      <alignment horizontal="center" vertical="center" wrapText="1"/>
    </xf>
    <xf fontId="7" fillId="0" borderId="16" numFmtId="49" xfId="0" applyNumberFormat="1" applyFont="1" applyBorder="1" applyAlignment="1">
      <alignment horizontal="left" vertical="center" wrapText="1"/>
    </xf>
    <xf fontId="5" fillId="0" borderId="17" numFmtId="0" xfId="0" applyFont="1" applyBorder="1" applyAlignment="1">
      <alignment vertical="center" wrapText="1"/>
    </xf>
    <xf fontId="5" fillId="0" borderId="15" numFmtId="162" xfId="0" applyNumberFormat="1" applyFont="1" applyBorder="1" applyAlignment="1">
      <alignment horizontal="right" vertical="center" wrapText="1"/>
    </xf>
    <xf fontId="5" fillId="0" borderId="16" numFmtId="162" xfId="0" applyNumberFormat="1" applyFont="1" applyBorder="1" applyAlignment="1">
      <alignment horizontal="right" vertical="center" wrapText="1"/>
    </xf>
    <xf fontId="5" fillId="0" borderId="16" numFmtId="4" xfId="0" applyNumberFormat="1" applyFont="1" applyBorder="1" applyAlignment="1">
      <alignment horizontal="right" vertical="center" wrapText="1"/>
    </xf>
    <xf fontId="5" fillId="0" borderId="15" numFmtId="164" xfId="0" applyNumberFormat="1" applyFont="1" applyBorder="1" applyAlignment="1">
      <alignment horizontal="right" vertical="center" wrapText="1"/>
    </xf>
    <xf fontId="5" fillId="0" borderId="16" numFmtId="164" xfId="0" applyNumberFormat="1" applyFont="1" applyBorder="1" applyAlignment="1">
      <alignment horizontal="right" vertical="center" wrapText="1"/>
    </xf>
    <xf fontId="5" fillId="0" borderId="18" numFmtId="164" xfId="0" applyNumberFormat="1" applyFont="1" applyBorder="1" applyAlignment="1">
      <alignment horizontal="right" vertical="center" wrapText="1"/>
    </xf>
    <xf fontId="5" fillId="0" borderId="19" numFmtId="49" xfId="0" applyNumberFormat="1" applyFont="1" applyBorder="1" applyAlignment="1">
      <alignment horizontal="center" vertical="center" wrapText="1"/>
    </xf>
    <xf fontId="6" fillId="0" borderId="9" numFmtId="0" xfId="0" applyFont="1" applyBorder="1" applyAlignment="1">
      <alignment horizontal="center" vertical="center" wrapText="1"/>
    </xf>
    <xf fontId="7" fillId="0" borderId="9" numFmtId="49" xfId="0" applyNumberFormat="1" applyFont="1" applyBorder="1" applyAlignment="1">
      <alignment horizontal="left" vertical="center" wrapText="1"/>
    </xf>
    <xf fontId="5" fillId="0" borderId="0" numFmtId="0" xfId="0" applyFont="1" applyAlignment="1">
      <alignment vertical="center" wrapText="1"/>
    </xf>
    <xf fontId="5" fillId="0" borderId="9" numFmtId="162" xfId="0" applyNumberFormat="1" applyFont="1" applyBorder="1" applyAlignment="1">
      <alignment vertical="center" wrapText="1"/>
    </xf>
    <xf fontId="5" fillId="0" borderId="0" numFmtId="162" xfId="0" applyNumberFormat="1" applyFont="1" applyAlignment="1">
      <alignment vertical="center" wrapText="1"/>
    </xf>
    <xf fontId="5" fillId="0" borderId="13" numFmtId="162" xfId="0" applyNumberFormat="1" applyFont="1" applyBorder="1" applyAlignment="1">
      <alignment vertical="center" wrapText="1"/>
    </xf>
    <xf fontId="5" fillId="0" borderId="0" numFmtId="164" xfId="0" applyNumberFormat="1" applyFont="1" applyAlignment="1">
      <alignment horizontal="right" vertical="center" wrapText="1"/>
    </xf>
    <xf fontId="5" fillId="0" borderId="9" numFmtId="164" xfId="0" applyNumberFormat="1" applyFont="1" applyBorder="1" applyAlignment="1">
      <alignment horizontal="right" vertical="center" wrapText="1"/>
    </xf>
    <xf fontId="5" fillId="0" borderId="13" numFmtId="164" xfId="0" applyNumberFormat="1" applyFont="1" applyBorder="1" applyAlignment="1">
      <alignment horizontal="right" vertical="center" wrapText="1"/>
    </xf>
    <xf fontId="5" fillId="0" borderId="20" numFmtId="164" xfId="0" applyNumberFormat="1" applyFont="1" applyBorder="1" applyAlignment="1">
      <alignment horizontal="right" vertical="center" wrapText="1"/>
    </xf>
    <xf fontId="7" fillId="0" borderId="0" numFmtId="49" xfId="0" applyNumberFormat="1" applyFont="1" applyAlignment="1">
      <alignment horizontal="left" vertical="center" wrapText="1"/>
    </xf>
    <xf fontId="5" fillId="0" borderId="4" numFmtId="0" xfId="0" applyFont="1" applyBorder="1" applyAlignment="1">
      <alignment vertical="center" wrapText="1"/>
    </xf>
    <xf fontId="5" fillId="0" borderId="21" numFmtId="162" xfId="0" applyNumberFormat="1" applyFont="1" applyBorder="1" applyAlignment="1">
      <alignment vertical="center" wrapText="1"/>
    </xf>
    <xf fontId="5" fillId="0" borderId="0" numFmtId="4" xfId="0" applyNumberFormat="1" applyFont="1" applyAlignment="1">
      <alignment vertical="center" wrapText="1"/>
    </xf>
    <xf fontId="5" fillId="0" borderId="9" numFmtId="4" xfId="0" applyNumberFormat="1" applyFont="1" applyBorder="1" applyAlignment="1">
      <alignment vertical="center" wrapText="1"/>
    </xf>
    <xf fontId="12" fillId="0" borderId="22" numFmtId="165" xfId="0" applyNumberFormat="1" applyFont="1" applyBorder="1" applyAlignment="1">
      <alignment horizontal="center" vertical="center" wrapText="1"/>
    </xf>
    <xf fontId="12" fillId="0" borderId="23" numFmtId="165" xfId="0" applyNumberFormat="1" applyFont="1" applyBorder="1" applyAlignment="1">
      <alignment horizontal="center" vertical="center" wrapText="1"/>
    </xf>
    <xf fontId="12" fillId="0" borderId="23" numFmtId="165" xfId="0" applyNumberFormat="1" applyFont="1" applyBorder="1" applyAlignment="1">
      <alignment horizontal="left" vertical="center" wrapText="1"/>
    </xf>
    <xf fontId="12" fillId="0" borderId="24" numFmtId="165" xfId="0" applyNumberFormat="1" applyFont="1" applyBorder="1" applyAlignment="1">
      <alignment horizontal="center" vertical="center" wrapText="1"/>
    </xf>
    <xf fontId="12" fillId="0" borderId="25" numFmtId="162" xfId="0" applyNumberFormat="1" applyFont="1" applyBorder="1" applyAlignment="1">
      <alignment vertical="center" wrapText="1"/>
    </xf>
    <xf fontId="12" fillId="0" borderId="25" numFmtId="162" xfId="0" applyNumberFormat="1" applyFont="1" applyBorder="1" applyAlignment="1">
      <alignment horizontal="right" vertical="center" wrapText="1"/>
    </xf>
    <xf fontId="12" fillId="0" borderId="26" numFmtId="162" xfId="0" applyNumberFormat="1" applyFont="1" applyBorder="1" applyAlignment="1">
      <alignment horizontal="right" vertical="center" wrapText="1"/>
    </xf>
    <xf fontId="12" fillId="0" borderId="3" numFmtId="162" xfId="0" applyNumberFormat="1" applyFont="1" applyBorder="1" applyAlignment="1">
      <alignment horizontal="right" vertical="center" wrapText="1"/>
    </xf>
    <xf fontId="12" fillId="0" borderId="0" numFmtId="162" xfId="0" applyNumberFormat="1" applyFont="1" applyAlignment="1">
      <alignment horizontal="right" vertical="center" wrapText="1"/>
    </xf>
    <xf fontId="12" fillId="0" borderId="26" numFmtId="164" xfId="0" applyNumberFormat="1" applyFont="1" applyBorder="1" applyAlignment="1">
      <alignment horizontal="right" vertical="center" wrapText="1"/>
    </xf>
    <xf fontId="12" fillId="0" borderId="25" numFmtId="164" xfId="0" applyNumberFormat="1" applyFont="1" applyBorder="1" applyAlignment="1">
      <alignment horizontal="right" vertical="center" wrapText="1"/>
    </xf>
    <xf fontId="12" fillId="0" borderId="27" numFmtId="164" xfId="0" applyNumberFormat="1" applyFont="1" applyBorder="1" applyAlignment="1">
      <alignment horizontal="right" vertical="center" wrapText="1"/>
    </xf>
    <xf fontId="12" fillId="0" borderId="28" numFmtId="164" xfId="0" applyNumberFormat="1" applyFont="1" applyBorder="1" applyAlignment="1">
      <alignment horizontal="right" vertical="center" wrapText="1"/>
    </xf>
    <xf fontId="5" fillId="0" borderId="29" numFmtId="49" xfId="0" applyNumberFormat="1" applyFont="1" applyBorder="1" applyAlignment="1">
      <alignment horizontal="center" vertical="center" wrapText="1"/>
    </xf>
    <xf fontId="6" fillId="0" borderId="14" numFmtId="0" xfId="0" applyFont="1" applyBorder="1" applyAlignment="1">
      <alignment horizontal="center" vertical="center" wrapText="1"/>
    </xf>
    <xf fontId="7" fillId="0" borderId="15" numFmtId="0" xfId="0" applyFont="1" applyBorder="1" applyAlignment="1">
      <alignment horizontal="left" vertical="center"/>
    </xf>
    <xf fontId="5" fillId="0" borderId="15" numFmtId="165" xfId="0" applyNumberFormat="1" applyFont="1" applyBorder="1" applyAlignment="1">
      <alignment vertical="center" wrapText="1"/>
    </xf>
    <xf fontId="5" fillId="0" borderId="30" numFmtId="162" xfId="0" applyNumberFormat="1" applyFont="1" applyBorder="1" applyAlignment="1">
      <alignment horizontal="right" vertical="center" wrapText="1"/>
    </xf>
    <xf fontId="5" fillId="0" borderId="20" numFmtId="49" xfId="0" applyNumberFormat="1" applyFont="1" applyBorder="1" applyAlignment="1">
      <alignment horizontal="center" vertical="center" wrapText="1"/>
    </xf>
    <xf fontId="6" fillId="0" borderId="19" numFmtId="0" xfId="0" applyFont="1" applyBorder="1" applyAlignment="1">
      <alignment horizontal="center" vertical="center" wrapText="1"/>
    </xf>
    <xf fontId="5" fillId="0" borderId="0" numFmtId="165" xfId="0" applyNumberFormat="1" applyFont="1" applyAlignment="1">
      <alignment vertical="center" wrapText="1"/>
    </xf>
    <xf fontId="5" fillId="0" borderId="9" numFmtId="162" xfId="0" applyNumberFormat="1" applyFont="1" applyBorder="1" applyAlignment="1">
      <alignment horizontal="right" vertical="center" wrapText="1"/>
    </xf>
    <xf fontId="5" fillId="0" borderId="0" numFmtId="162" xfId="0" applyNumberFormat="1" applyFont="1" applyAlignment="1">
      <alignment horizontal="right" vertical="center" wrapText="1"/>
    </xf>
    <xf fontId="5" fillId="0" borderId="9" numFmtId="4" xfId="0" applyNumberFormat="1" applyFont="1" applyBorder="1" applyAlignment="1">
      <alignment horizontal="right" vertical="center" wrapText="1"/>
    </xf>
    <xf fontId="5" fillId="0" borderId="9" numFmtId="165" xfId="0" applyNumberFormat="1" applyFont="1" applyBorder="1" applyAlignment="1">
      <alignment vertical="center" wrapText="1"/>
    </xf>
    <xf fontId="13" fillId="0" borderId="0" numFmtId="0" xfId="0" applyFont="1" applyAlignment="1">
      <alignment vertical="center"/>
    </xf>
    <xf fontId="5" fillId="0" borderId="31" numFmtId="0" xfId="0" applyFont="1" applyBorder="1" applyAlignment="1">
      <alignment horizontal="center" vertical="center" wrapText="1"/>
    </xf>
    <xf fontId="5" fillId="0" borderId="25" numFmtId="49" xfId="0" applyNumberFormat="1" applyFont="1" applyBorder="1" applyAlignment="1">
      <alignment horizontal="left" vertical="center" wrapText="1"/>
    </xf>
    <xf fontId="5" fillId="0" borderId="26" numFmtId="0" xfId="0" applyFont="1" applyBorder="1" applyAlignment="1">
      <alignment vertical="center" wrapText="1"/>
    </xf>
    <xf fontId="5" fillId="0" borderId="25" numFmtId="162" xfId="0" applyNumberFormat="1" applyFont="1" applyBorder="1" applyAlignment="1">
      <alignment horizontal="right" vertical="center" wrapText="1"/>
    </xf>
    <xf fontId="5" fillId="0" borderId="26" numFmtId="162" xfId="0" applyNumberFormat="1" applyFont="1" applyBorder="1" applyAlignment="1">
      <alignment horizontal="right" vertical="center" wrapText="1"/>
    </xf>
    <xf fontId="5" fillId="0" borderId="25" numFmtId="164" xfId="0" applyNumberFormat="1" applyFont="1" applyBorder="1" applyAlignment="1">
      <alignment horizontal="right" vertical="center" wrapText="1"/>
    </xf>
    <xf fontId="5" fillId="0" borderId="28" numFmtId="164" xfId="0" applyNumberFormat="1" applyFont="1" applyBorder="1" applyAlignment="1">
      <alignment horizontal="right" vertical="center" wrapText="1"/>
    </xf>
    <xf fontId="5" fillId="0" borderId="32" numFmtId="1" xfId="0" applyNumberFormat="1" applyFont="1" applyBorder="1" applyAlignment="1">
      <alignment horizontal="center" vertical="center" wrapText="1"/>
    </xf>
    <xf fontId="7" fillId="0" borderId="16" numFmtId="0" xfId="0" applyFont="1" applyBorder="1" applyAlignment="1">
      <alignment horizontal="left" vertical="center" wrapText="1"/>
    </xf>
    <xf fontId="5" fillId="0" borderId="17" numFmtId="0" xfId="0" applyFont="1" applyBorder="1" applyAlignment="1">
      <alignment horizontal="left" vertical="center" wrapText="1"/>
    </xf>
    <xf fontId="5" fillId="0" borderId="13" numFmtId="162" xfId="0" applyNumberFormat="1" applyFont="1" applyBorder="1" applyAlignment="1">
      <alignment horizontal="right" vertical="center" wrapText="1"/>
    </xf>
    <xf fontId="5" fillId="0" borderId="30" numFmtId="164" xfId="0" applyNumberFormat="1" applyFont="1" applyBorder="1" applyAlignment="1">
      <alignment horizontal="right" vertical="center" wrapText="1"/>
    </xf>
    <xf fontId="5" fillId="0" borderId="20" numFmtId="0" xfId="0" applyFont="1" applyBorder="1" applyAlignment="1">
      <alignment horizontal="center" vertical="center" wrapText="1"/>
    </xf>
    <xf fontId="7" fillId="0" borderId="9" numFmtId="0" xfId="0" applyFont="1" applyBorder="1" applyAlignment="1">
      <alignment horizontal="left" vertical="center" wrapText="1"/>
    </xf>
    <xf fontId="5" fillId="0" borderId="32" numFmtId="0" xfId="0" applyFont="1" applyBorder="1" applyAlignment="1">
      <alignment horizontal="center" vertical="center" wrapText="1"/>
    </xf>
    <xf fontId="6" fillId="0" borderId="33" numFmtId="0" xfId="0" applyFont="1" applyBorder="1" applyAlignment="1">
      <alignment horizontal="center" vertical="center" wrapText="1"/>
    </xf>
    <xf fontId="7" fillId="0" borderId="9" numFmtId="166" xfId="0" applyNumberFormat="1" applyFont="1" applyBorder="1" applyAlignment="1">
      <alignment vertical="center" wrapText="1"/>
    </xf>
    <xf fontId="14" fillId="0" borderId="9" numFmtId="165" xfId="0" applyNumberFormat="1" applyFont="1" applyBorder="1" applyAlignment="1">
      <alignment vertical="center" wrapText="1"/>
    </xf>
    <xf fontId="5" fillId="0" borderId="10" numFmtId="162" xfId="0" applyNumberFormat="1" applyFont="1" applyBorder="1" applyAlignment="1">
      <alignment horizontal="right" vertical="center" wrapText="1"/>
    </xf>
    <xf fontId="5" fillId="0" borderId="19" numFmtId="162" xfId="0" applyNumberFormat="1" applyFont="1" applyBorder="1" applyAlignment="1">
      <alignment horizontal="right" vertical="center" wrapText="1"/>
    </xf>
    <xf fontId="5" fillId="0" borderId="6" numFmtId="162" xfId="0" applyNumberFormat="1" applyFont="1" applyBorder="1" applyAlignment="1">
      <alignment horizontal="right" vertical="center" wrapText="1"/>
    </xf>
    <xf fontId="5" fillId="0" borderId="3" numFmtId="162" xfId="0" applyNumberFormat="1" applyFont="1" applyBorder="1" applyAlignment="1">
      <alignment horizontal="right" vertical="center" wrapText="1"/>
    </xf>
    <xf fontId="5" fillId="0" borderId="26" numFmtId="49" xfId="0" applyNumberFormat="1" applyFont="1" applyBorder="1" applyAlignment="1">
      <alignment horizontal="left" vertical="center" wrapText="1"/>
    </xf>
    <xf fontId="5" fillId="0" borderId="25" numFmtId="0" xfId="0" applyFont="1" applyBorder="1" applyAlignment="1">
      <alignment vertical="center" wrapText="1"/>
    </xf>
    <xf fontId="5" fillId="0" borderId="26" numFmtId="164" xfId="0" applyNumberFormat="1" applyFont="1" applyBorder="1" applyAlignment="1">
      <alignment horizontal="right" vertical="center" wrapText="1"/>
    </xf>
    <xf fontId="5" fillId="0" borderId="27" numFmtId="164" xfId="0" applyNumberFormat="1" applyFont="1" applyBorder="1" applyAlignment="1">
      <alignment horizontal="right" vertical="center" wrapText="1"/>
    </xf>
    <xf fontId="7" fillId="0" borderId="15" numFmtId="49" xfId="0" applyNumberFormat="1" applyFont="1" applyBorder="1" applyAlignment="1">
      <alignment horizontal="left" vertical="center" wrapText="1"/>
    </xf>
    <xf fontId="5" fillId="0" borderId="16" numFmtId="165" xfId="0" applyNumberFormat="1" applyFont="1" applyBorder="1" applyAlignment="1">
      <alignment vertical="center" wrapText="1"/>
    </xf>
    <xf fontId="5" fillId="0" borderId="4" numFmtId="165" xfId="0" applyNumberFormat="1" applyFont="1" applyBorder="1" applyAlignment="1">
      <alignment horizontal="left" vertical="center" wrapText="1"/>
    </xf>
    <xf fontId="7" fillId="0" borderId="9" numFmtId="0" xfId="0" applyFont="1" applyBorder="1" applyAlignment="1">
      <alignment horizontal="left" vertical="center"/>
    </xf>
    <xf fontId="5" fillId="0" borderId="0" numFmtId="0" xfId="0" applyFont="1" applyAlignment="1">
      <alignment horizontal="left" vertical="center" wrapText="1"/>
    </xf>
    <xf fontId="5" fillId="0" borderId="9" numFmtId="0" xfId="0" applyFont="1" applyBorder="1" applyAlignment="1">
      <alignment horizontal="left" vertical="center" wrapText="1"/>
    </xf>
    <xf fontId="15" fillId="0" borderId="0" numFmtId="0" xfId="0" applyFont="1" applyAlignment="1">
      <alignment vertical="center"/>
    </xf>
    <xf fontId="13" fillId="0" borderId="29" numFmtId="49" xfId="0" applyNumberFormat="1" applyFont="1" applyBorder="1" applyAlignment="1">
      <alignment horizontal="center" vertical="center" wrapText="1"/>
    </xf>
    <xf fontId="16" fillId="0" borderId="19" numFmtId="0" xfId="0" applyFont="1" applyBorder="1" applyAlignment="1">
      <alignment horizontal="center" vertical="center" wrapText="1"/>
    </xf>
    <xf fontId="17" fillId="0" borderId="0" numFmtId="0" xfId="0" applyFont="1" applyAlignment="1">
      <alignment horizontal="left" vertical="center"/>
    </xf>
    <xf fontId="15" fillId="0" borderId="4" numFmtId="0" xfId="0" applyFont="1" applyBorder="1" applyAlignment="1">
      <alignment horizontal="left" vertical="center" wrapText="1"/>
    </xf>
    <xf fontId="15" fillId="0" borderId="9" numFmtId="162" xfId="0" applyNumberFormat="1" applyFont="1" applyBorder="1" applyAlignment="1">
      <alignment horizontal="right" vertical="center" wrapText="1"/>
    </xf>
    <xf fontId="15" fillId="0" borderId="0" numFmtId="162" xfId="0" applyNumberFormat="1" applyFont="1" applyAlignment="1">
      <alignment horizontal="right" vertical="center" wrapText="1"/>
    </xf>
    <xf fontId="13" fillId="0" borderId="0" numFmtId="164" xfId="0" applyNumberFormat="1" applyFont="1" applyAlignment="1">
      <alignment horizontal="right" vertical="center" wrapText="1"/>
    </xf>
    <xf fontId="15" fillId="0" borderId="9" numFmtId="164" xfId="0" applyNumberFormat="1" applyFont="1" applyBorder="1" applyAlignment="1">
      <alignment horizontal="right" vertical="center" wrapText="1"/>
    </xf>
    <xf fontId="15" fillId="0" borderId="13" numFmtId="164" xfId="0" applyNumberFormat="1" applyFont="1" applyBorder="1" applyAlignment="1">
      <alignment horizontal="right" vertical="center" wrapText="1"/>
    </xf>
    <xf fontId="15" fillId="0" borderId="20" numFmtId="164" xfId="0" applyNumberFormat="1" applyFont="1" applyBorder="1" applyAlignment="1">
      <alignment horizontal="right" vertical="center" wrapText="1"/>
    </xf>
    <xf fontId="17" fillId="0" borderId="9" numFmtId="0" xfId="0" applyFont="1" applyBorder="1" applyAlignment="1">
      <alignment horizontal="left" vertical="center"/>
    </xf>
    <xf fontId="15" fillId="0" borderId="0" numFmtId="0" xfId="0" applyFont="1" applyAlignment="1">
      <alignment horizontal="left" vertical="center" wrapText="1"/>
    </xf>
    <xf fontId="13" fillId="0" borderId="9" numFmtId="164" xfId="0" applyNumberFormat="1" applyFont="1" applyBorder="1" applyAlignment="1">
      <alignment horizontal="right" vertical="center" wrapText="1"/>
    </xf>
    <xf fontId="15" fillId="0" borderId="0" numFmtId="164" xfId="0" applyNumberFormat="1" applyFont="1" applyAlignment="1">
      <alignment horizontal="right" vertical="center" wrapText="1"/>
    </xf>
    <xf fontId="15" fillId="0" borderId="9" numFmtId="4" xfId="0" applyNumberFormat="1" applyFont="1" applyBorder="1" applyAlignment="1">
      <alignment horizontal="right" vertical="center" wrapText="1"/>
    </xf>
    <xf fontId="15" fillId="0" borderId="6" numFmtId="162" xfId="0" applyNumberFormat="1" applyFont="1" applyBorder="1" applyAlignment="1">
      <alignment horizontal="right" vertical="center" wrapText="1"/>
    </xf>
    <xf fontId="5" fillId="0" borderId="31" numFmtId="49" xfId="0" applyNumberFormat="1" applyFont="1" applyBorder="1" applyAlignment="1">
      <alignment horizontal="center" vertical="center" wrapText="1"/>
    </xf>
    <xf fontId="5" fillId="0" borderId="34" numFmtId="162" xfId="0" applyNumberFormat="1" applyFont="1" applyBorder="1" applyAlignment="1">
      <alignment horizontal="right" vertical="center" wrapText="1"/>
    </xf>
    <xf fontId="6" fillId="0" borderId="14" numFmtId="0" xfId="0" applyFont="1" applyBorder="1" applyAlignment="1">
      <alignment horizontal="center" vertical="top" wrapText="1"/>
    </xf>
    <xf fontId="7" fillId="0" borderId="16" numFmtId="0" xfId="0" applyFont="1" applyBorder="1" applyAlignment="1">
      <alignment horizontal="left" vertical="center"/>
    </xf>
    <xf fontId="5" fillId="0" borderId="35" numFmtId="162" xfId="0" applyNumberFormat="1" applyFont="1" applyBorder="1" applyAlignment="1">
      <alignment horizontal="right" vertical="center" wrapText="1"/>
    </xf>
    <xf fontId="6" fillId="0" borderId="19" numFmtId="0" xfId="0" applyFont="1" applyBorder="1" applyAlignment="1">
      <alignment horizontal="center" vertical="top" wrapText="1"/>
    </xf>
    <xf fontId="5" fillId="0" borderId="4" numFmtId="165" xfId="0" applyNumberFormat="1" applyFont="1" applyBorder="1" applyAlignment="1">
      <alignment vertical="center" wrapText="1"/>
    </xf>
    <xf fontId="5" fillId="0" borderId="4" numFmtId="0" xfId="0" applyFont="1" applyBorder="1" applyAlignment="1">
      <alignment horizontal="left" vertical="center" wrapText="1"/>
    </xf>
    <xf fontId="5" fillId="0" borderId="31" numFmtId="49" xfId="0" applyNumberFormat="1" applyFont="1" applyBorder="1" applyAlignment="1">
      <alignment horizontal="center" vertical="top" wrapText="1"/>
    </xf>
    <xf fontId="5" fillId="0" borderId="25" numFmtId="162" xfId="0" applyNumberFormat="1" applyFont="1" applyBorder="1" applyAlignment="1">
      <alignment vertical="center" wrapText="1"/>
    </xf>
    <xf fontId="5" fillId="0" borderId="26" numFmtId="162" xfId="0" applyNumberFormat="1" applyFont="1" applyBorder="1" applyAlignment="1">
      <alignment vertical="center" wrapText="1"/>
    </xf>
    <xf fontId="5" fillId="0" borderId="32" numFmtId="49" xfId="0" applyNumberFormat="1" applyFont="1" applyBorder="1" applyAlignment="1">
      <alignment horizontal="center" vertical="center" wrapText="1"/>
    </xf>
    <xf fontId="6" fillId="0" borderId="36" numFmtId="0" xfId="0" applyFont="1" applyBorder="1" applyAlignment="1">
      <alignment horizontal="center" vertical="center" wrapText="1"/>
    </xf>
    <xf fontId="7" fillId="0" borderId="37" numFmtId="49" xfId="0" applyNumberFormat="1" applyFont="1" applyBorder="1" applyAlignment="1">
      <alignment horizontal="left" vertical="center" wrapText="1"/>
    </xf>
    <xf fontId="5" fillId="0" borderId="38" numFmtId="165" xfId="0" applyNumberFormat="1" applyFont="1" applyBorder="1" applyAlignment="1">
      <alignment vertical="center" wrapText="1"/>
    </xf>
    <xf fontId="5" fillId="0" borderId="37" numFmtId="162" xfId="0" applyNumberFormat="1" applyFont="1" applyBorder="1" applyAlignment="1">
      <alignment horizontal="right" vertical="center" wrapText="1"/>
    </xf>
    <xf fontId="5" fillId="0" borderId="39" numFmtId="162" xfId="0" applyNumberFormat="1" applyFont="1" applyBorder="1" applyAlignment="1">
      <alignment horizontal="right" vertical="center" wrapText="1"/>
    </xf>
    <xf fontId="5" fillId="0" borderId="37" numFmtId="164" xfId="0" applyNumberFormat="1" applyFont="1" applyBorder="1" applyAlignment="1">
      <alignment horizontal="right" vertical="center" wrapText="1"/>
    </xf>
    <xf fontId="18" fillId="0" borderId="9" numFmtId="165" xfId="0" applyNumberFormat="1" applyFont="1" applyBorder="1" applyAlignment="1">
      <alignment horizontal="right" vertical="center" wrapText="1"/>
    </xf>
    <xf fontId="12" fillId="0" borderId="37" numFmtId="162" xfId="0" applyNumberFormat="1" applyFont="1" applyBorder="1" applyAlignment="1">
      <alignment horizontal="right" vertical="center" wrapText="1"/>
    </xf>
    <xf fontId="12" fillId="0" borderId="9" numFmtId="162" xfId="0" applyNumberFormat="1" applyFont="1" applyBorder="1" applyAlignment="1">
      <alignment horizontal="right" vertical="center" wrapText="1"/>
    </xf>
    <xf fontId="12" fillId="0" borderId="9" numFmtId="4" xfId="0" applyNumberFormat="1" applyFont="1" applyBorder="1" applyAlignment="1">
      <alignment horizontal="right" vertical="center" wrapText="1"/>
    </xf>
    <xf fontId="12" fillId="0" borderId="9" numFmtId="164" xfId="0" applyNumberFormat="1" applyFont="1" applyBorder="1" applyAlignment="1">
      <alignment horizontal="right" vertical="center" wrapText="1"/>
    </xf>
    <xf fontId="5" fillId="0" borderId="5" numFmtId="0" xfId="0" applyFont="1" applyBorder="1" applyAlignment="1">
      <alignment vertical="center"/>
    </xf>
    <xf fontId="6" fillId="0" borderId="40" numFmtId="0" xfId="0" applyFont="1" applyBorder="1" applyAlignment="1">
      <alignment horizontal="center" vertical="center" wrapText="1"/>
    </xf>
    <xf fontId="5" fillId="0" borderId="9" numFmtId="165" xfId="0" applyNumberFormat="1" applyFont="1" applyBorder="1" applyAlignment="1">
      <alignment horizontal="left" vertical="center" wrapText="1"/>
    </xf>
    <xf fontId="5" fillId="0" borderId="37" numFmtId="165" xfId="0" applyNumberFormat="1" applyFont="1" applyBorder="1" applyAlignment="1">
      <alignment horizontal="left" vertical="center" wrapText="1"/>
    </xf>
    <xf fontId="6" fillId="0" borderId="41" numFmtId="0" xfId="0" applyFont="1" applyBorder="1" applyAlignment="1">
      <alignment horizontal="center" vertical="center" wrapText="1"/>
    </xf>
    <xf fontId="5" fillId="0" borderId="42" numFmtId="162" xfId="0" applyNumberFormat="1" applyFont="1" applyBorder="1" applyAlignment="1">
      <alignment horizontal="right" vertical="center" wrapText="1"/>
    </xf>
    <xf fontId="5" fillId="0" borderId="15" numFmtId="165" xfId="0" applyNumberFormat="1" applyFont="1" applyBorder="1" applyAlignment="1">
      <alignment horizontal="left" vertical="center" wrapText="1"/>
    </xf>
    <xf fontId="9" fillId="0" borderId="20" numFmtId="164" xfId="0" applyNumberFormat="1" applyFont="1" applyBorder="1" applyAlignment="1">
      <alignment horizontal="right" vertical="center" wrapText="1"/>
    </xf>
    <xf fontId="5" fillId="0" borderId="31" numFmtId="0" xfId="0" applyFont="1" applyBorder="1" applyAlignment="1">
      <alignment horizontal="center" vertical="top" wrapText="1"/>
    </xf>
    <xf fontId="12" fillId="0" borderId="20" numFmtId="0" xfId="0" applyFont="1" applyBorder="1" applyAlignment="1">
      <alignment vertical="center"/>
    </xf>
    <xf fontId="12" fillId="0" borderId="43" numFmtId="167" xfId="0" applyNumberFormat="1" applyFont="1" applyBorder="1" applyAlignment="1">
      <alignment horizontal="center" vertical="center" wrapText="1"/>
    </xf>
    <xf fontId="12" fillId="0" borderId="44" numFmtId="167" xfId="0" applyNumberFormat="1" applyFont="1" applyBorder="1" applyAlignment="1">
      <alignment horizontal="left" vertical="center" wrapText="1"/>
    </xf>
    <xf fontId="12" fillId="0" borderId="45" numFmtId="167" xfId="0" applyNumberFormat="1" applyFont="1" applyBorder="1" applyAlignment="1">
      <alignment horizontal="center" vertical="center" wrapText="1"/>
    </xf>
    <xf fontId="12" fillId="0" borderId="46" numFmtId="162" xfId="0" applyNumberFormat="1" applyFont="1" applyBorder="1" applyAlignment="1">
      <alignment horizontal="right" vertical="center" wrapText="1"/>
    </xf>
    <xf fontId="12" fillId="0" borderId="44" numFmtId="162" xfId="0" applyNumberFormat="1" applyFont="1" applyBorder="1" applyAlignment="1">
      <alignment horizontal="right" vertical="center" wrapText="1"/>
    </xf>
    <xf fontId="12" fillId="0" borderId="46" numFmtId="164" xfId="0" applyNumberFormat="1" applyFont="1" applyBorder="1" applyAlignment="1">
      <alignment horizontal="right" vertical="center" wrapText="1"/>
    </xf>
    <xf fontId="12" fillId="0" borderId="44" numFmtId="164" xfId="0" applyNumberFormat="1" applyFont="1" applyBorder="1" applyAlignment="1">
      <alignment horizontal="right" vertical="center" wrapText="1"/>
    </xf>
    <xf fontId="12" fillId="0" borderId="47" numFmtId="164" xfId="0" applyNumberFormat="1" applyFont="1" applyBorder="1" applyAlignment="1">
      <alignment horizontal="right" vertical="center" wrapText="1"/>
    </xf>
    <xf fontId="12" fillId="0" borderId="20" numFmtId="49" xfId="0" applyNumberFormat="1" applyFont="1" applyBorder="1" applyAlignment="1">
      <alignment vertical="center" wrapText="1"/>
    </xf>
    <xf fontId="12" fillId="0" borderId="48" numFmtId="165" xfId="0" applyNumberFormat="1" applyFont="1" applyBorder="1" applyAlignment="1">
      <alignment horizontal="center" vertical="center" wrapText="1"/>
    </xf>
    <xf fontId="12" fillId="0" borderId="49" numFmtId="165" xfId="0" applyNumberFormat="1" applyFont="1" applyBorder="1" applyAlignment="1">
      <alignment horizontal="left" vertical="center" wrapText="1"/>
    </xf>
    <xf fontId="12" fillId="0" borderId="35" numFmtId="165" xfId="0" applyNumberFormat="1" applyFont="1" applyBorder="1" applyAlignment="1">
      <alignment horizontal="center" vertical="center" wrapText="1"/>
    </xf>
    <xf fontId="12" fillId="0" borderId="15" numFmtId="162" xfId="0" applyNumberFormat="1" applyFont="1" applyBorder="1" applyAlignment="1">
      <alignment horizontal="right" vertical="center" wrapText="1"/>
    </xf>
    <xf fontId="12" fillId="0" borderId="16" numFmtId="162" xfId="0" applyNumberFormat="1" applyFont="1" applyBorder="1" applyAlignment="1">
      <alignment horizontal="right" vertical="center" wrapText="1"/>
    </xf>
    <xf fontId="12" fillId="0" borderId="16" numFmtId="164" xfId="0" applyNumberFormat="1" applyFont="1" applyBorder="1" applyAlignment="1">
      <alignment horizontal="right" vertical="center" wrapText="1"/>
    </xf>
    <xf fontId="12" fillId="0" borderId="15" numFmtId="164" xfId="0" applyNumberFormat="1" applyFont="1" applyBorder="1" applyAlignment="1">
      <alignment horizontal="right" vertical="center" wrapText="1"/>
    </xf>
    <xf fontId="12" fillId="0" borderId="30" numFmtId="164" xfId="0" applyNumberFormat="1" applyFont="1" applyBorder="1" applyAlignment="1">
      <alignment horizontal="right" vertical="center" wrapText="1"/>
    </xf>
    <xf fontId="12" fillId="0" borderId="18" numFmtId="164" xfId="0" applyNumberFormat="1" applyFont="1" applyBorder="1" applyAlignment="1">
      <alignment horizontal="right" vertical="center" wrapText="1"/>
    </xf>
    <xf fontId="5" fillId="0" borderId="10" numFmtId="49" xfId="0" applyNumberFormat="1" applyFont="1" applyBorder="1" applyAlignment="1">
      <alignment horizontal="center" vertical="center" wrapText="1"/>
    </xf>
    <xf fontId="11" fillId="0" borderId="33" numFmtId="0" xfId="0" applyFont="1" applyBorder="1" applyAlignment="1">
      <alignment horizontal="center" vertical="top" wrapText="1"/>
    </xf>
    <xf fontId="14" fillId="0" borderId="0" numFmtId="162" xfId="0" applyNumberFormat="1" applyFont="1" applyAlignment="1">
      <alignment vertical="center" wrapText="1"/>
    </xf>
    <xf fontId="5" fillId="0" borderId="4" numFmtId="49" xfId="0" applyNumberFormat="1" applyFont="1" applyBorder="1" applyAlignment="1">
      <alignment horizontal="center" vertical="center" wrapText="1"/>
    </xf>
    <xf fontId="11" fillId="0" borderId="19" numFmtId="0" xfId="0" applyFont="1" applyBorder="1" applyAlignment="1">
      <alignment horizontal="center" vertical="top" wrapText="1"/>
    </xf>
    <xf fontId="14" fillId="0" borderId="4" numFmtId="162" xfId="0" applyNumberFormat="1" applyFont="1" applyBorder="1" applyAlignment="1">
      <alignment vertical="center" wrapText="1"/>
    </xf>
    <xf fontId="19" fillId="0" borderId="0" numFmtId="162" xfId="0" applyNumberFormat="1" applyFont="1" applyAlignment="1">
      <alignment horizontal="right" vertical="center" wrapText="1"/>
    </xf>
    <xf fontId="19" fillId="0" borderId="9" numFmtId="162" xfId="0" applyNumberFormat="1" applyFont="1" applyBorder="1" applyAlignment="1">
      <alignment horizontal="right" vertical="center" wrapText="1"/>
    </xf>
    <xf fontId="14" fillId="0" borderId="4" numFmtId="0" xfId="0" applyFont="1" applyBorder="1" applyAlignment="1">
      <alignment horizontal="left" vertical="center" wrapText="1"/>
    </xf>
    <xf fontId="14" fillId="0" borderId="0" numFmtId="0" xfId="0" applyFont="1" applyAlignment="1">
      <alignment horizontal="left" vertical="center" wrapText="1"/>
    </xf>
    <xf fontId="12" fillId="0" borderId="4" numFmtId="49" xfId="0" applyNumberFormat="1" applyFont="1" applyBorder="1" applyAlignment="1">
      <alignment horizontal="center" vertical="center" wrapText="1"/>
    </xf>
    <xf fontId="14" fillId="0" borderId="0" numFmtId="0" xfId="0" applyFont="1" applyAlignment="1">
      <alignment horizontal="left" vertical="top" wrapText="1"/>
    </xf>
    <xf fontId="5" fillId="0" borderId="9" numFmtId="164" xfId="0" applyNumberFormat="1" applyFont="1" applyBorder="1" applyAlignment="1">
      <alignment vertical="center" wrapText="1"/>
    </xf>
    <xf fontId="7" fillId="0" borderId="39" numFmtId="49" xfId="0" applyNumberFormat="1" applyFont="1" applyBorder="1" applyAlignment="1">
      <alignment horizontal="left" vertical="center" wrapText="1"/>
    </xf>
    <xf fontId="14" fillId="0" borderId="4" numFmtId="165" xfId="0" applyNumberFormat="1" applyFont="1" applyBorder="1" applyAlignment="1">
      <alignment vertical="center" wrapText="1"/>
    </xf>
    <xf fontId="11" fillId="0" borderId="31" numFmtId="0" xfId="0" applyFont="1" applyBorder="1" applyAlignment="1">
      <alignment horizontal="center" vertical="top" wrapText="1"/>
    </xf>
    <xf fontId="7" fillId="0" borderId="27" numFmtId="49" xfId="0" applyNumberFormat="1" applyFont="1" applyBorder="1" applyAlignment="1">
      <alignment horizontal="left" vertical="center" wrapText="1"/>
    </xf>
    <xf fontId="14" fillId="0" borderId="26" numFmtId="165" xfId="0" applyNumberFormat="1" applyFont="1" applyBorder="1" applyAlignment="1">
      <alignment vertical="center" wrapText="1"/>
    </xf>
    <xf fontId="12" fillId="0" borderId="4" numFmtId="0" xfId="0" applyFont="1" applyBorder="1" applyAlignment="1">
      <alignment vertical="center"/>
    </xf>
    <xf fontId="5" fillId="0" borderId="0" numFmtId="167" xfId="0" applyNumberFormat="1" applyFont="1" applyAlignment="1">
      <alignment horizontal="left" vertical="center"/>
    </xf>
    <xf fontId="9" fillId="0" borderId="0" numFmtId="168" xfId="0" applyNumberFormat="1" applyFont="1" applyAlignment="1">
      <alignment horizontal="left" vertical="top"/>
    </xf>
    <xf fontId="5" fillId="0" borderId="0" numFmtId="0" xfId="0" applyFont="1" applyAlignment="1">
      <alignment horizontal="left" vertical="center"/>
    </xf>
    <xf fontId="5" fillId="0" borderId="0" numFmtId="162" xfId="0" applyNumberFormat="1" applyFont="1" applyAlignment="1">
      <alignment horizontal="left" vertical="center"/>
    </xf>
    <xf fontId="5" fillId="0" borderId="0" numFmtId="163" xfId="0" applyNumberFormat="1" applyFont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view="normal" zoomScale="100" workbookViewId="0">
      <pane xSplit="4" ySplit="4" topLeftCell="E5" activePane="bottomRight" state="frozen"/>
      <selection activeCell="H47" activeCellId="0" sqref="H47:H49"/>
    </sheetView>
  </sheetViews>
  <sheetFormatPr defaultRowHeight="12.75"/>
  <cols>
    <col customWidth="1" hidden="1" min="1" max="1" style="1" width="8.28515625"/>
    <col customWidth="1" min="2" max="2" style="2" width="11.140625"/>
    <col customWidth="1" hidden="1" min="3" max="3" style="3" width="15.7109375"/>
    <col customWidth="1" min="4" max="4" style="1" width="65.85546875"/>
    <col customWidth="1" min="5" max="5" style="4" width="16.140625"/>
    <col customWidth="1" min="6" max="6" style="1" width="16.140625"/>
    <col customWidth="1" min="7" max="7" style="1" width="16.5703125"/>
    <col customWidth="1" min="8" max="8" style="4" width="16.00390625"/>
    <col customWidth="1" min="9" max="9" style="5" width="16.28125"/>
    <col customWidth="1" min="10" max="11" style="5" width="15.28515625"/>
    <col customWidth="1" min="12" max="12" style="5" width="15.7109375"/>
    <col customWidth="1" min="13" max="13" style="1" width="17.5703125"/>
    <col customWidth="1" min="14" max="14" style="1" width="15.8515625"/>
    <col customWidth="1" min="15" max="18" style="1" width="11.42578125"/>
    <col customWidth="1" min="19" max="46" style="1" width="9.140625"/>
    <col min="47" max="16384" style="1" width="9.140625"/>
  </cols>
  <sheetData>
    <row r="1" ht="17.25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"/>
      <c r="T1" s="1"/>
      <c r="U1" s="1"/>
      <c r="V1" s="1"/>
      <c r="W1" s="1"/>
      <c r="X1" s="1"/>
      <c r="Y1" s="1"/>
      <c r="Z1" s="1"/>
    </row>
    <row r="2" ht="15">
      <c r="A2" s="8"/>
      <c r="B2" s="9"/>
      <c r="C2" s="10"/>
      <c r="D2" s="11"/>
      <c r="E2" s="12"/>
      <c r="F2" s="11"/>
      <c r="G2" s="11"/>
      <c r="H2" s="12"/>
      <c r="I2" s="13"/>
      <c r="J2" s="13"/>
      <c r="K2" s="13"/>
      <c r="L2" s="13"/>
      <c r="M2" s="11"/>
      <c r="N2" s="11"/>
      <c r="O2" s="11"/>
      <c r="P2" s="14"/>
      <c r="Q2" s="14"/>
      <c r="R2" s="15" t="s">
        <v>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="16" customFormat="1" ht="15">
      <c r="A3" s="17" t="s">
        <v>2</v>
      </c>
      <c r="B3" s="18" t="s">
        <v>3</v>
      </c>
      <c r="C3" s="19" t="s">
        <v>4</v>
      </c>
      <c r="D3" s="20" t="s">
        <v>5</v>
      </c>
      <c r="E3" s="21" t="s">
        <v>6</v>
      </c>
      <c r="F3" s="22" t="s">
        <v>7</v>
      </c>
      <c r="G3" s="23"/>
      <c r="H3" s="24"/>
      <c r="I3" s="25" t="s">
        <v>8</v>
      </c>
      <c r="J3" s="26"/>
      <c r="K3" s="22" t="s">
        <v>9</v>
      </c>
      <c r="L3" s="23"/>
      <c r="M3" s="23"/>
      <c r="N3" s="24"/>
      <c r="O3" s="27" t="s">
        <v>10</v>
      </c>
      <c r="P3" s="28" t="s">
        <v>11</v>
      </c>
      <c r="Q3" s="28" t="s">
        <v>12</v>
      </c>
      <c r="R3" s="27" t="s">
        <v>13</v>
      </c>
      <c r="S3" s="16"/>
      <c r="T3" s="16"/>
      <c r="U3" s="16"/>
      <c r="V3" s="16"/>
      <c r="W3" s="16"/>
      <c r="X3" s="16"/>
      <c r="Y3" s="16"/>
      <c r="Z3" s="16"/>
    </row>
    <row r="4" s="16" customFormat="1" ht="47.25" customHeight="1">
      <c r="A4" s="29"/>
      <c r="B4" s="30"/>
      <c r="C4" s="31"/>
      <c r="D4" s="32"/>
      <c r="E4" s="33"/>
      <c r="F4" s="34" t="s">
        <v>14</v>
      </c>
      <c r="G4" s="35" t="s">
        <v>15</v>
      </c>
      <c r="H4" s="34" t="s">
        <v>16</v>
      </c>
      <c r="I4" s="36" t="s">
        <v>17</v>
      </c>
      <c r="J4" s="36" t="s">
        <v>16</v>
      </c>
      <c r="K4" s="37" t="s">
        <v>18</v>
      </c>
      <c r="L4" s="38" t="s">
        <v>19</v>
      </c>
      <c r="M4" s="37" t="s">
        <v>20</v>
      </c>
      <c r="N4" s="39" t="s">
        <v>21</v>
      </c>
      <c r="O4" s="40"/>
      <c r="P4" s="41"/>
      <c r="Q4" s="41"/>
      <c r="R4" s="40"/>
      <c r="S4" s="16"/>
      <c r="T4" s="16"/>
      <c r="U4" s="16"/>
      <c r="V4" s="16"/>
      <c r="W4" s="16"/>
      <c r="X4" s="16"/>
      <c r="Y4" s="16"/>
      <c r="Z4" s="16"/>
    </row>
    <row r="5" s="42" customFormat="1" ht="18" customHeight="1">
      <c r="A5" s="43"/>
      <c r="B5" s="44" t="s">
        <v>22</v>
      </c>
      <c r="C5" s="45"/>
      <c r="D5" s="46"/>
      <c r="E5" s="47">
        <f>SUM(E6:E16)</f>
        <v>18787593.719850749</v>
      </c>
      <c r="F5" s="47">
        <f>SUM(F6:F16)</f>
        <v>28065221.000000004</v>
      </c>
      <c r="G5" s="47">
        <f>SUM(G6:G16)</f>
        <v>23945690.399999999</v>
      </c>
      <c r="H5" s="47">
        <f>SUM(H6:H16)</f>
        <v>2744439.3000000003</v>
      </c>
      <c r="I5" s="47">
        <f>SUM(I6:I16)</f>
        <v>21021910.199999999</v>
      </c>
      <c r="J5" s="47">
        <f>SUM(J6:J16)</f>
        <v>925474.03000000003</v>
      </c>
      <c r="K5" s="48">
        <f>SUM(K6:K16)</f>
        <v>2234316.4801492533</v>
      </c>
      <c r="L5" s="47">
        <f>SUM(L6:L16)</f>
        <v>-2923780.2000000007</v>
      </c>
      <c r="M5" s="48">
        <f>SUM(M6:M16)</f>
        <v>-7043310.7999999998</v>
      </c>
      <c r="N5" s="47">
        <f>SUM(N6:N16)</f>
        <v>-1818965.27</v>
      </c>
      <c r="O5" s="49">
        <f t="shared" ref="O5:O9" si="0">IFERROR(I5/E5,"")</f>
        <v>1.1189251009717385</v>
      </c>
      <c r="P5" s="50">
        <f t="shared" ref="P5:P9" si="1">IFERROR(J5/H5,"")</f>
        <v>0.33721789000762376</v>
      </c>
      <c r="Q5" s="51">
        <f t="shared" ref="Q5:Q9" si="2">IFERROR(I5/G5,"")</f>
        <v>0.87789952383248049</v>
      </c>
      <c r="R5" s="50">
        <f t="shared" ref="R5:R9" si="3">IFERROR(I5/F5,"")</f>
        <v>0.74903775744363443</v>
      </c>
      <c r="S5" s="42"/>
      <c r="T5" s="42"/>
      <c r="U5" s="42"/>
      <c r="V5" s="42"/>
      <c r="W5" s="42"/>
      <c r="X5" s="42"/>
      <c r="Y5" s="42"/>
      <c r="Z5" s="42"/>
    </row>
    <row r="6" ht="17.25">
      <c r="A6" s="52"/>
      <c r="B6" s="53" t="s">
        <v>23</v>
      </c>
      <c r="C6" s="54" t="s">
        <v>24</v>
      </c>
      <c r="D6" s="55" t="s">
        <v>25</v>
      </c>
      <c r="E6" s="56">
        <f>15659574.14/33.5*30</f>
        <v>14023499.229850747</v>
      </c>
      <c r="F6" s="56">
        <v>21478832.199999999</v>
      </c>
      <c r="G6" s="56">
        <v>18218465.300000001</v>
      </c>
      <c r="H6" s="57">
        <v>2044921.8</v>
      </c>
      <c r="I6" s="56">
        <v>15388906.25</v>
      </c>
      <c r="J6" s="56">
        <v>487950.42999999999</v>
      </c>
      <c r="K6" s="56">
        <f t="shared" ref="K6:K9" si="4">I6-E6</f>
        <v>1365407.0201492533</v>
      </c>
      <c r="L6" s="57">
        <f t="shared" ref="L6:L9" si="5">I6-G6</f>
        <v>-2829559.0500000007</v>
      </c>
      <c r="M6" s="56">
        <f t="shared" ref="M6:M9" si="6">I6-F6</f>
        <v>-6089925.9499999993</v>
      </c>
      <c r="N6" s="58">
        <f t="shared" ref="N6:N9" si="7">J6-H6</f>
        <v>-1556971.3700000001</v>
      </c>
      <c r="O6" s="59">
        <f t="shared" si="0"/>
        <v>1.097365643037425</v>
      </c>
      <c r="P6" s="60">
        <f t="shared" si="1"/>
        <v>0.23861569180787254</v>
      </c>
      <c r="Q6" s="59">
        <f t="shared" si="2"/>
        <v>0.84468729920955521</v>
      </c>
      <c r="R6" s="61">
        <f t="shared" si="3"/>
        <v>0.71646847960383997</v>
      </c>
      <c r="S6" s="1"/>
      <c r="T6" s="1"/>
      <c r="U6" s="1"/>
      <c r="V6" s="1"/>
      <c r="W6" s="1"/>
      <c r="X6" s="1"/>
      <c r="Y6" s="1"/>
      <c r="Z6" s="1"/>
    </row>
    <row r="7" ht="17.25">
      <c r="A7" s="62"/>
      <c r="B7" s="63" t="s">
        <v>26</v>
      </c>
      <c r="C7" s="64" t="s">
        <v>27</v>
      </c>
      <c r="D7" s="65" t="s">
        <v>28</v>
      </c>
      <c r="E7" s="66">
        <v>69038.089999999997</v>
      </c>
      <c r="F7" s="66">
        <v>82008.100000000006</v>
      </c>
      <c r="G7" s="67">
        <v>72116.5</v>
      </c>
      <c r="H7" s="66">
        <v>3511</v>
      </c>
      <c r="I7" s="68">
        <v>69582.059999999998</v>
      </c>
      <c r="J7" s="66">
        <v>0</v>
      </c>
      <c r="K7" s="67">
        <f t="shared" si="4"/>
        <v>543.97000000000116</v>
      </c>
      <c r="L7" s="66">
        <f t="shared" si="5"/>
        <v>-2534.4400000000023</v>
      </c>
      <c r="M7" s="67">
        <f t="shared" si="6"/>
        <v>-12426.040000000008</v>
      </c>
      <c r="N7" s="66">
        <f t="shared" si="7"/>
        <v>-3511</v>
      </c>
      <c r="O7" s="69">
        <f t="shared" si="0"/>
        <v>1.0078792736009934</v>
      </c>
      <c r="P7" s="70">
        <f t="shared" si="1"/>
        <v>0</v>
      </c>
      <c r="Q7" s="71">
        <f t="shared" si="2"/>
        <v>0.96485630888908913</v>
      </c>
      <c r="R7" s="72">
        <f t="shared" si="3"/>
        <v>0.84847789425678677</v>
      </c>
      <c r="S7" s="1"/>
      <c r="T7" s="1"/>
      <c r="U7" s="1"/>
      <c r="V7" s="1"/>
      <c r="W7" s="1"/>
      <c r="X7" s="1"/>
      <c r="Y7" s="1"/>
      <c r="Z7" s="1"/>
    </row>
    <row r="8" ht="17.25">
      <c r="A8" s="62"/>
      <c r="B8" s="63" t="s">
        <v>23</v>
      </c>
      <c r="C8" s="73" t="s">
        <v>29</v>
      </c>
      <c r="D8" s="74" t="s">
        <v>30</v>
      </c>
      <c r="E8" s="66">
        <v>0</v>
      </c>
      <c r="F8" s="66">
        <v>52994.300000000003</v>
      </c>
      <c r="G8" s="66">
        <v>52994.300000000003</v>
      </c>
      <c r="H8" s="67">
        <v>0</v>
      </c>
      <c r="I8" s="66">
        <v>30119.619999999999</v>
      </c>
      <c r="J8" s="66">
        <v>547.53999999999996</v>
      </c>
      <c r="K8" s="66">
        <f t="shared" si="4"/>
        <v>30119.619999999999</v>
      </c>
      <c r="L8" s="67">
        <f t="shared" si="5"/>
        <v>-22874.680000000004</v>
      </c>
      <c r="M8" s="66">
        <f t="shared" si="6"/>
        <v>-22874.680000000004</v>
      </c>
      <c r="N8" s="67">
        <f t="shared" si="7"/>
        <v>547.53999999999996</v>
      </c>
      <c r="O8" s="70" t="str">
        <f t="shared" si="0"/>
        <v/>
      </c>
      <c r="P8" s="69" t="str">
        <f t="shared" si="1"/>
        <v/>
      </c>
      <c r="Q8" s="70">
        <f t="shared" si="2"/>
        <v>0.56835584204338951</v>
      </c>
      <c r="R8" s="72">
        <f t="shared" si="3"/>
        <v>0.56835584204338951</v>
      </c>
      <c r="S8" s="1"/>
      <c r="T8" s="1"/>
      <c r="U8" s="1"/>
      <c r="V8" s="1"/>
      <c r="W8" s="1"/>
      <c r="X8" s="1"/>
      <c r="Y8" s="1"/>
      <c r="Z8" s="1"/>
    </row>
    <row r="9" ht="17.25">
      <c r="A9" s="62"/>
      <c r="B9" s="63" t="s">
        <v>23</v>
      </c>
      <c r="C9" s="64" t="s">
        <v>31</v>
      </c>
      <c r="D9" s="65" t="s">
        <v>32</v>
      </c>
      <c r="E9" s="66">
        <v>1129812.27</v>
      </c>
      <c r="F9" s="66">
        <v>1259409.1000000001</v>
      </c>
      <c r="G9" s="66">
        <v>1229242.8999999999</v>
      </c>
      <c r="H9" s="66">
        <v>31595.700000000001</v>
      </c>
      <c r="I9" s="66">
        <v>1196882.55</v>
      </c>
      <c r="J9" s="66">
        <v>20031.649999999998</v>
      </c>
      <c r="K9" s="67">
        <f t="shared" si="4"/>
        <v>67070.280000000028</v>
      </c>
      <c r="L9" s="66">
        <f t="shared" si="5"/>
        <v>-32360.34999999986</v>
      </c>
      <c r="M9" s="67">
        <f t="shared" si="6"/>
        <v>-62526.550000000047</v>
      </c>
      <c r="N9" s="66">
        <f t="shared" si="7"/>
        <v>-11564.050000000003</v>
      </c>
      <c r="O9" s="69">
        <f t="shared" si="0"/>
        <v>1.0593640924080245</v>
      </c>
      <c r="P9" s="70">
        <f t="shared" si="1"/>
        <v>0.63399924673294139</v>
      </c>
      <c r="Q9" s="71">
        <f t="shared" si="2"/>
        <v>0.97367456830541799</v>
      </c>
      <c r="R9" s="72">
        <f t="shared" si="3"/>
        <v>0.95035247085319607</v>
      </c>
      <c r="S9" s="1"/>
      <c r="T9" s="1"/>
      <c r="U9" s="1"/>
      <c r="V9" s="1"/>
      <c r="W9" s="1"/>
      <c r="X9" s="1"/>
      <c r="Y9" s="1"/>
      <c r="Z9" s="1"/>
    </row>
    <row r="10" ht="17.25">
      <c r="A10" s="62"/>
      <c r="B10" s="63" t="s">
        <v>23</v>
      </c>
      <c r="C10" s="73" t="s">
        <v>33</v>
      </c>
      <c r="D10" s="74" t="s">
        <v>34</v>
      </c>
      <c r="E10" s="66">
        <v>884.42999999999995</v>
      </c>
      <c r="F10" s="66">
        <v>0</v>
      </c>
      <c r="G10" s="67">
        <v>0</v>
      </c>
      <c r="H10" s="66">
        <v>0</v>
      </c>
      <c r="I10" s="68">
        <v>275.93000000000001</v>
      </c>
      <c r="J10" s="75">
        <v>12.289999999999999</v>
      </c>
      <c r="K10" s="66">
        <f t="shared" ref="K10:K47" si="8">I10-E10</f>
        <v>-608.5</v>
      </c>
      <c r="L10" s="67">
        <f t="shared" ref="L10:L73" si="9">I10-G10</f>
        <v>275.93000000000001</v>
      </c>
      <c r="M10" s="66">
        <f t="shared" ref="M10:M47" si="10">I10-F10</f>
        <v>275.93000000000001</v>
      </c>
      <c r="N10" s="67">
        <f t="shared" ref="N10:N47" si="11">J10-H10</f>
        <v>12.289999999999999</v>
      </c>
      <c r="O10" s="70">
        <f t="shared" ref="O10:O73" si="12">IFERROR(I10/E10,"")</f>
        <v>0.31198625103173799</v>
      </c>
      <c r="P10" s="69" t="str">
        <f t="shared" ref="P10:P73" si="13">IFERROR(J10/H10,"")</f>
        <v/>
      </c>
      <c r="Q10" s="70" t="str">
        <f t="shared" ref="Q10:Q73" si="14">IFERROR(I10/G10,"")</f>
        <v/>
      </c>
      <c r="R10" s="72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7.25">
      <c r="A11" s="62"/>
      <c r="B11" s="63" t="s">
        <v>23</v>
      </c>
      <c r="C11" s="64" t="s">
        <v>35</v>
      </c>
      <c r="D11" s="65" t="s">
        <v>36</v>
      </c>
      <c r="E11" s="66">
        <v>1219.3099999999999</v>
      </c>
      <c r="F11" s="66">
        <v>1208.9000000000001</v>
      </c>
      <c r="G11" s="66">
        <v>1208.9000000000001</v>
      </c>
      <c r="H11" s="67">
        <v>0</v>
      </c>
      <c r="I11" s="66">
        <v>1214.0799999999999</v>
      </c>
      <c r="J11" s="66">
        <v>17.059999999999999</v>
      </c>
      <c r="K11" s="67">
        <f t="shared" si="8"/>
        <v>-5.2300000000000182</v>
      </c>
      <c r="L11" s="66">
        <f t="shared" si="9"/>
        <v>5.1799999999998363</v>
      </c>
      <c r="M11" s="67">
        <f t="shared" si="10"/>
        <v>5.1799999999998363</v>
      </c>
      <c r="N11" s="66">
        <f t="shared" si="11"/>
        <v>17.059999999999999</v>
      </c>
      <c r="O11" s="69">
        <f t="shared" si="12"/>
        <v>0.99571068883220837</v>
      </c>
      <c r="P11" s="70" t="str">
        <f t="shared" si="13"/>
        <v/>
      </c>
      <c r="Q11" s="71">
        <f t="shared" si="14"/>
        <v>1.0042848870874348</v>
      </c>
      <c r="R11" s="72">
        <f t="shared" si="15"/>
        <v>1.0042848870874348</v>
      </c>
      <c r="S11" s="1"/>
      <c r="T11" s="1"/>
      <c r="U11" s="1"/>
      <c r="V11" s="1"/>
      <c r="W11" s="1"/>
      <c r="X11" s="1"/>
      <c r="Y11" s="1"/>
      <c r="Z11" s="1"/>
    </row>
    <row r="12" ht="17.25">
      <c r="A12" s="62"/>
      <c r="B12" s="63" t="s">
        <v>23</v>
      </c>
      <c r="C12" s="73" t="s">
        <v>37</v>
      </c>
      <c r="D12" s="74" t="s">
        <v>38</v>
      </c>
      <c r="E12" s="66">
        <v>335067.90000000002</v>
      </c>
      <c r="F12" s="66">
        <v>615839.40000000002</v>
      </c>
      <c r="G12" s="67">
        <v>342592.29999999999</v>
      </c>
      <c r="H12" s="66">
        <v>1000</v>
      </c>
      <c r="I12" s="68">
        <v>361264.35000000003</v>
      </c>
      <c r="J12" s="75">
        <v>639.74000000000001</v>
      </c>
      <c r="K12" s="66">
        <f t="shared" si="8"/>
        <v>26196.450000000012</v>
      </c>
      <c r="L12" s="67">
        <f t="shared" si="9"/>
        <v>18672.050000000047</v>
      </c>
      <c r="M12" s="66">
        <f t="shared" si="10"/>
        <v>-254575.04999999999</v>
      </c>
      <c r="N12" s="67">
        <f t="shared" si="11"/>
        <v>-360.25999999999999</v>
      </c>
      <c r="O12" s="70">
        <f t="shared" si="12"/>
        <v>1.0781825116640538</v>
      </c>
      <c r="P12" s="69">
        <f t="shared" si="13"/>
        <v>0.63973999999999998</v>
      </c>
      <c r="Q12" s="70">
        <f t="shared" si="14"/>
        <v>1.0545022465478648</v>
      </c>
      <c r="R12" s="72">
        <f t="shared" si="15"/>
        <v>0.58662104113507518</v>
      </c>
      <c r="S12" s="1"/>
      <c r="T12" s="1"/>
      <c r="U12" s="1"/>
      <c r="V12" s="1"/>
      <c r="W12" s="1"/>
      <c r="X12" s="1"/>
      <c r="Y12" s="1"/>
      <c r="Z12" s="1"/>
    </row>
    <row r="13" ht="17.25">
      <c r="A13" s="62"/>
      <c r="B13" s="63" t="s">
        <v>39</v>
      </c>
      <c r="C13" s="64" t="s">
        <v>40</v>
      </c>
      <c r="D13" s="65" t="s">
        <v>41</v>
      </c>
      <c r="E13" s="66">
        <v>740723.76000000001</v>
      </c>
      <c r="F13" s="66">
        <v>1486170.1000000001</v>
      </c>
      <c r="G13" s="66">
        <v>1076900</v>
      </c>
      <c r="H13" s="67">
        <v>468000</v>
      </c>
      <c r="I13" s="66">
        <v>934028.40000000002</v>
      </c>
      <c r="J13" s="66">
        <v>302977.76000000001</v>
      </c>
      <c r="K13" s="67">
        <f t="shared" si="8"/>
        <v>193304.64000000001</v>
      </c>
      <c r="L13" s="66">
        <f t="shared" si="9"/>
        <v>-142871.59999999998</v>
      </c>
      <c r="M13" s="67">
        <f t="shared" si="10"/>
        <v>-552141.70000000007</v>
      </c>
      <c r="N13" s="66">
        <f t="shared" si="11"/>
        <v>-165022.23999999999</v>
      </c>
      <c r="O13" s="69">
        <f t="shared" si="12"/>
        <v>1.2609672464131567</v>
      </c>
      <c r="P13" s="70">
        <f t="shared" si="13"/>
        <v>0.64738837606837607</v>
      </c>
      <c r="Q13" s="71">
        <f t="shared" si="14"/>
        <v>0.86733067137152942</v>
      </c>
      <c r="R13" s="72">
        <f t="shared" si="15"/>
        <v>0.6284801450385793</v>
      </c>
      <c r="S13" s="1"/>
      <c r="T13" s="1"/>
      <c r="U13" s="1"/>
      <c r="V13" s="1"/>
      <c r="W13" s="1"/>
      <c r="X13" s="1"/>
      <c r="Y13" s="1"/>
      <c r="Z13" s="1"/>
    </row>
    <row r="14" ht="17.25">
      <c r="A14" s="62"/>
      <c r="B14" s="63" t="s">
        <v>39</v>
      </c>
      <c r="C14" s="73" t="s">
        <v>42</v>
      </c>
      <c r="D14" s="74" t="s">
        <v>43</v>
      </c>
      <c r="E14" s="66">
        <v>2192854.5899999999</v>
      </c>
      <c r="F14" s="66">
        <v>2439929.7999999998</v>
      </c>
      <c r="G14" s="67">
        <v>2359824.8999999999</v>
      </c>
      <c r="H14" s="66">
        <v>139576.20000000001</v>
      </c>
      <c r="I14" s="68">
        <v>2444473.5699999998</v>
      </c>
      <c r="J14" s="75">
        <v>69808.790000000008</v>
      </c>
      <c r="K14" s="66">
        <f t="shared" si="8"/>
        <v>251618.97999999998</v>
      </c>
      <c r="L14" s="67">
        <f t="shared" si="9"/>
        <v>84648.669999999925</v>
      </c>
      <c r="M14" s="66">
        <f t="shared" si="10"/>
        <v>4543.7700000000186</v>
      </c>
      <c r="N14" s="76">
        <f t="shared" si="11"/>
        <v>-69767.410000000003</v>
      </c>
      <c r="O14" s="70">
        <f t="shared" si="12"/>
        <v>1.1147449453089364</v>
      </c>
      <c r="P14" s="69">
        <f t="shared" si="13"/>
        <v>0.50014823444111534</v>
      </c>
      <c r="Q14" s="70">
        <f t="shared" si="14"/>
        <v>1.0358707419351325</v>
      </c>
      <c r="R14" s="72">
        <f t="shared" si="15"/>
        <v>1.001862254397647</v>
      </c>
      <c r="S14" s="1"/>
      <c r="T14" s="1"/>
      <c r="U14" s="1"/>
      <c r="V14" s="1"/>
      <c r="W14" s="1"/>
      <c r="X14" s="1"/>
      <c r="Y14" s="1"/>
      <c r="Z14" s="1"/>
    </row>
    <row r="15" ht="17.25">
      <c r="A15" s="62"/>
      <c r="B15" s="63"/>
      <c r="C15" s="64" t="s">
        <v>44</v>
      </c>
      <c r="D15" s="65" t="s">
        <v>45</v>
      </c>
      <c r="E15" s="66">
        <v>294764.53000000003</v>
      </c>
      <c r="F15" s="66">
        <v>648829.09999999998</v>
      </c>
      <c r="G15" s="66">
        <v>592345.30000000005</v>
      </c>
      <c r="H15" s="67">
        <v>55834.599999999999</v>
      </c>
      <c r="I15" s="66">
        <v>595163.39000000001</v>
      </c>
      <c r="J15" s="66">
        <v>43488.769999999997</v>
      </c>
      <c r="K15" s="67">
        <f t="shared" si="8"/>
        <v>300398.85999999999</v>
      </c>
      <c r="L15" s="66">
        <f t="shared" si="9"/>
        <v>2818.0899999999674</v>
      </c>
      <c r="M15" s="66">
        <f t="shared" si="10"/>
        <v>-53665.709999999963</v>
      </c>
      <c r="N15" s="77">
        <f t="shared" si="11"/>
        <v>-12345.830000000002</v>
      </c>
      <c r="O15" s="70">
        <f t="shared" si="12"/>
        <v>2.0191146811320886</v>
      </c>
      <c r="P15" s="70">
        <f t="shared" si="13"/>
        <v>0.7788856730414474</v>
      </c>
      <c r="Q15" s="70">
        <f t="shared" si="14"/>
        <v>1.0047575122145815</v>
      </c>
      <c r="R15" s="72">
        <f t="shared" si="15"/>
        <v>0.91728837377978278</v>
      </c>
      <c r="S15" s="1"/>
      <c r="T15" s="1"/>
      <c r="U15" s="1"/>
      <c r="V15" s="1"/>
      <c r="W15" s="1"/>
      <c r="X15" s="1"/>
      <c r="Y15" s="1"/>
      <c r="Z15" s="1"/>
    </row>
    <row r="16" ht="18.75" customHeight="1">
      <c r="A16" s="62"/>
      <c r="B16" s="63" t="s">
        <v>39</v>
      </c>
      <c r="C16" s="73" t="s">
        <v>46</v>
      </c>
      <c r="D16" s="74" t="s">
        <v>47</v>
      </c>
      <c r="E16" s="66">
        <v>-270.38999999999999</v>
      </c>
      <c r="F16" s="66">
        <v>0</v>
      </c>
      <c r="G16" s="67">
        <v>0</v>
      </c>
      <c r="H16" s="66">
        <v>0</v>
      </c>
      <c r="I16" s="66">
        <v>0</v>
      </c>
      <c r="J16" s="66">
        <v>0</v>
      </c>
      <c r="K16" s="66">
        <f t="shared" si="8"/>
        <v>270.38999999999999</v>
      </c>
      <c r="L16" s="67">
        <f t="shared" si="9"/>
        <v>0</v>
      </c>
      <c r="M16" s="66">
        <f t="shared" si="10"/>
        <v>0</v>
      </c>
      <c r="N16" s="67">
        <f t="shared" si="11"/>
        <v>0</v>
      </c>
      <c r="O16" s="70">
        <f t="shared" si="12"/>
        <v>0</v>
      </c>
      <c r="P16" s="69" t="str">
        <f t="shared" si="13"/>
        <v/>
      </c>
      <c r="Q16" s="70" t="str">
        <f t="shared" si="14"/>
        <v/>
      </c>
      <c r="R16" s="72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42" customFormat="1" ht="21" customHeight="1">
      <c r="A17" s="78" t="s">
        <v>48</v>
      </c>
      <c r="B17" s="79"/>
      <c r="C17" s="80"/>
      <c r="D17" s="81"/>
      <c r="E17" s="82">
        <f>E21+E25+E34+E48+E56+E59+E62+E71</f>
        <v>7048588.8100000015</v>
      </c>
      <c r="F17" s="82">
        <f>F21+F25+F34+F48+F56+F59+F62+F71</f>
        <v>7828488.9699999997</v>
      </c>
      <c r="G17" s="83">
        <f>G21+G25+G34+G48+G56+G59+G62+G71</f>
        <v>7152026.8699999992</v>
      </c>
      <c r="H17" s="84">
        <f>H21+H25+H34+H48+H56+H59+H62+H71</f>
        <v>670519.10000000009</v>
      </c>
      <c r="I17" s="85">
        <f>I21+I25+I34+I48+I56+I59+I62+I71</f>
        <v>6816441.75</v>
      </c>
      <c r="J17" s="86">
        <f>J21+J25+J34+J48+J56+J59+J62+J71</f>
        <v>345384.58000000002</v>
      </c>
      <c r="K17" s="83">
        <f t="shared" si="8"/>
        <v>-232147.06000000145</v>
      </c>
      <c r="L17" s="83">
        <f t="shared" si="9"/>
        <v>-335585.11999999918</v>
      </c>
      <c r="M17" s="84">
        <f t="shared" si="10"/>
        <v>-1012047.2199999997</v>
      </c>
      <c r="N17" s="83">
        <f t="shared" si="11"/>
        <v>-325134.52000000008</v>
      </c>
      <c r="O17" s="87">
        <f t="shared" si="12"/>
        <v>0.9670647463970875</v>
      </c>
      <c r="P17" s="88">
        <f t="shared" si="13"/>
        <v>0.51510028573384403</v>
      </c>
      <c r="Q17" s="89">
        <f t="shared" si="14"/>
        <v>0.9530783194610678</v>
      </c>
      <c r="R17" s="90">
        <f t="shared" si="15"/>
        <v>0.87072253357214602</v>
      </c>
      <c r="S17" s="42"/>
      <c r="T17" s="42"/>
      <c r="U17" s="42"/>
      <c r="V17" s="42"/>
      <c r="W17" s="42"/>
      <c r="X17" s="42"/>
      <c r="Y17" s="42"/>
      <c r="Z17" s="42"/>
    </row>
    <row r="18" ht="18" customHeight="1">
      <c r="A18" s="91" t="s">
        <v>49</v>
      </c>
      <c r="B18" s="92" t="s">
        <v>26</v>
      </c>
      <c r="C18" s="93" t="s">
        <v>50</v>
      </c>
      <c r="D18" s="94" t="s">
        <v>51</v>
      </c>
      <c r="E18" s="56">
        <v>211480.45999999999</v>
      </c>
      <c r="F18" s="56">
        <v>261278.39999999999</v>
      </c>
      <c r="G18" s="57">
        <v>239103.39999999999</v>
      </c>
      <c r="H18" s="56">
        <v>24047.799999999999</v>
      </c>
      <c r="I18" s="95">
        <v>264897.79999999999</v>
      </c>
      <c r="J18" s="56">
        <v>19284.259999999998</v>
      </c>
      <c r="K18" s="57">
        <f t="shared" si="8"/>
        <v>53417.339999999997</v>
      </c>
      <c r="L18" s="56">
        <f t="shared" si="9"/>
        <v>25794.399999999994</v>
      </c>
      <c r="M18" s="56">
        <f t="shared" si="10"/>
        <v>3619.3999999999942</v>
      </c>
      <c r="N18" s="58">
        <f t="shared" si="11"/>
        <v>-4763.5400000000009</v>
      </c>
      <c r="O18" s="59">
        <f t="shared" si="12"/>
        <v>1.25258759130749</v>
      </c>
      <c r="P18" s="60">
        <f t="shared" si="13"/>
        <v>0.80191368857026413</v>
      </c>
      <c r="Q18" s="59">
        <f t="shared" si="14"/>
        <v>1.1078796871980909</v>
      </c>
      <c r="R18" s="61">
        <f t="shared" si="15"/>
        <v>1.0138526567829564</v>
      </c>
      <c r="S18" s="1"/>
      <c r="T18" s="1"/>
      <c r="U18" s="1"/>
      <c r="V18" s="1"/>
      <c r="W18" s="1"/>
      <c r="X18" s="1"/>
      <c r="Y18" s="1"/>
      <c r="Z18" s="1"/>
    </row>
    <row r="19" ht="17.25">
      <c r="A19" s="96"/>
      <c r="B19" s="97"/>
      <c r="C19" s="64" t="s">
        <v>52</v>
      </c>
      <c r="D19" s="98" t="s">
        <v>53</v>
      </c>
      <c r="E19" s="99">
        <v>4074.3499999999999</v>
      </c>
      <c r="F19" s="99">
        <v>3515.5999999999999</v>
      </c>
      <c r="G19" s="99">
        <v>3515.5999999999999</v>
      </c>
      <c r="H19" s="100">
        <v>0</v>
      </c>
      <c r="I19" s="99">
        <v>647</v>
      </c>
      <c r="J19" s="99">
        <v>0</v>
      </c>
      <c r="K19" s="99">
        <f t="shared" si="8"/>
        <v>-3427.3499999999999</v>
      </c>
      <c r="L19" s="100">
        <f t="shared" si="9"/>
        <v>-2868.5999999999999</v>
      </c>
      <c r="M19" s="99">
        <f t="shared" si="10"/>
        <v>-2868.5999999999999</v>
      </c>
      <c r="N19" s="101">
        <f t="shared" si="11"/>
        <v>0</v>
      </c>
      <c r="O19" s="69">
        <f t="shared" si="12"/>
        <v>0.15879833593088469</v>
      </c>
      <c r="P19" s="70" t="str">
        <f t="shared" si="13"/>
        <v/>
      </c>
      <c r="Q19" s="71">
        <f t="shared" si="14"/>
        <v>0.18403686426214588</v>
      </c>
      <c r="R19" s="72">
        <f t="shared" si="15"/>
        <v>0.18403686426214588</v>
      </c>
      <c r="S19" s="1"/>
      <c r="T19" s="1"/>
      <c r="U19" s="1"/>
      <c r="V19" s="1"/>
      <c r="W19" s="1"/>
      <c r="X19" s="1"/>
      <c r="Y19" s="1"/>
      <c r="Z19" s="1"/>
    </row>
    <row r="20" ht="17.25">
      <c r="A20" s="96"/>
      <c r="B20" s="97"/>
      <c r="C20" s="73" t="s">
        <v>54</v>
      </c>
      <c r="D20" s="102" t="s">
        <v>55</v>
      </c>
      <c r="E20" s="99">
        <v>145829.98000000001</v>
      </c>
      <c r="F20" s="99">
        <v>240354.89999999999</v>
      </c>
      <c r="G20" s="100">
        <v>217754.89999999999</v>
      </c>
      <c r="H20" s="99">
        <v>22600</v>
      </c>
      <c r="I20" s="99">
        <v>231735.52000000002</v>
      </c>
      <c r="J20" s="99">
        <v>15910.58</v>
      </c>
      <c r="K20" s="100">
        <f t="shared" si="8"/>
        <v>85905.540000000008</v>
      </c>
      <c r="L20" s="99">
        <f t="shared" si="9"/>
        <v>13980.620000000024</v>
      </c>
      <c r="M20" s="100">
        <f t="shared" si="10"/>
        <v>-8619.3799999999756</v>
      </c>
      <c r="N20" s="101">
        <f t="shared" si="11"/>
        <v>-6689.4200000000001</v>
      </c>
      <c r="O20" s="70">
        <f t="shared" si="12"/>
        <v>1.589080105476254</v>
      </c>
      <c r="P20" s="69">
        <f t="shared" si="13"/>
        <v>0.70400796460176995</v>
      </c>
      <c r="Q20" s="70">
        <f t="shared" si="14"/>
        <v>1.064203469129742</v>
      </c>
      <c r="R20" s="72">
        <f t="shared" si="15"/>
        <v>0.96413894619997353</v>
      </c>
      <c r="S20" s="1"/>
      <c r="T20" s="1"/>
      <c r="U20" s="1"/>
      <c r="V20" s="1"/>
      <c r="W20" s="1"/>
      <c r="X20" s="1"/>
      <c r="Y20" s="1"/>
      <c r="Z20" s="1"/>
    </row>
    <row r="21" s="103" customFormat="1" ht="17.25">
      <c r="A21" s="96"/>
      <c r="B21" s="104"/>
      <c r="C21" s="105"/>
      <c r="D21" s="106" t="s">
        <v>56</v>
      </c>
      <c r="E21" s="107">
        <f>SUM(E18:E20)</f>
        <v>361384.79000000004</v>
      </c>
      <c r="F21" s="107">
        <f>SUM(F18:F20)</f>
        <v>505148.90000000002</v>
      </c>
      <c r="G21" s="107">
        <f>SUM(G18:G20)</f>
        <v>460373.90000000002</v>
      </c>
      <c r="H21" s="108">
        <f>SUM(H18:H20)</f>
        <v>46647.800000000003</v>
      </c>
      <c r="I21" s="107">
        <f>SUM(I18:I20)</f>
        <v>497280.32000000001</v>
      </c>
      <c r="J21" s="108">
        <f>SUM(J18:J20)</f>
        <v>35194.839999999997</v>
      </c>
      <c r="K21" s="107">
        <f t="shared" si="8"/>
        <v>135895.52999999997</v>
      </c>
      <c r="L21" s="108">
        <f t="shared" si="9"/>
        <v>36906.419999999984</v>
      </c>
      <c r="M21" s="107">
        <f t="shared" si="10"/>
        <v>-7868.5800000000163</v>
      </c>
      <c r="N21" s="108">
        <f t="shared" si="11"/>
        <v>-11452.960000000006</v>
      </c>
      <c r="O21" s="109">
        <f t="shared" si="12"/>
        <v>1.376041089056349</v>
      </c>
      <c r="P21" s="109">
        <f t="shared" si="13"/>
        <v>0.75448016841094312</v>
      </c>
      <c r="Q21" s="109">
        <f t="shared" si="14"/>
        <v>1.0801661866582792</v>
      </c>
      <c r="R21" s="110">
        <f t="shared" si="15"/>
        <v>0.98442324629431044</v>
      </c>
      <c r="S21" s="103"/>
      <c r="T21" s="103"/>
      <c r="U21" s="103"/>
      <c r="V21" s="103"/>
      <c r="W21" s="103"/>
      <c r="X21" s="103"/>
      <c r="Y21" s="103"/>
      <c r="Z21" s="103"/>
    </row>
    <row r="22" ht="34.5">
      <c r="A22" s="111">
        <v>951</v>
      </c>
      <c r="B22" s="92" t="s">
        <v>23</v>
      </c>
      <c r="C22" s="112" t="s">
        <v>57</v>
      </c>
      <c r="D22" s="113" t="s">
        <v>58</v>
      </c>
      <c r="E22" s="56">
        <v>101910.2</v>
      </c>
      <c r="F22" s="56">
        <v>104746.7</v>
      </c>
      <c r="G22" s="57">
        <v>92989.600000000006</v>
      </c>
      <c r="H22" s="56">
        <v>9042</v>
      </c>
      <c r="I22" s="114">
        <v>112206.91</v>
      </c>
      <c r="J22" s="56">
        <v>9711.6100000000006</v>
      </c>
      <c r="K22" s="56">
        <f t="shared" si="8"/>
        <v>10296.710000000006</v>
      </c>
      <c r="L22" s="56">
        <f t="shared" si="9"/>
        <v>19217.309999999998</v>
      </c>
      <c r="M22" s="57">
        <f t="shared" si="10"/>
        <v>7460.2100000000064</v>
      </c>
      <c r="N22" s="56">
        <f t="shared" si="11"/>
        <v>669.61000000000058</v>
      </c>
      <c r="O22" s="60">
        <f t="shared" si="12"/>
        <v>1.1010370895160642</v>
      </c>
      <c r="P22" s="59">
        <f t="shared" si="13"/>
        <v>1.0740555186905552</v>
      </c>
      <c r="Q22" s="115">
        <f t="shared" si="14"/>
        <v>1.2066608523963971</v>
      </c>
      <c r="R22" s="61">
        <f t="shared" si="15"/>
        <v>1.0712214322742388</v>
      </c>
      <c r="S22" s="1"/>
      <c r="T22" s="1"/>
      <c r="U22" s="1"/>
      <c r="V22" s="1"/>
      <c r="W22" s="1"/>
      <c r="X22" s="1"/>
      <c r="Y22" s="1"/>
      <c r="Z22" s="1"/>
    </row>
    <row r="23" ht="17.25">
      <c r="A23" s="116"/>
      <c r="B23" s="97"/>
      <c r="C23" s="117" t="s">
        <v>59</v>
      </c>
      <c r="D23" s="98" t="s">
        <v>60</v>
      </c>
      <c r="E23" s="99">
        <v>15063.9</v>
      </c>
      <c r="F23" s="99">
        <v>11046.9</v>
      </c>
      <c r="G23" s="99">
        <v>10318</v>
      </c>
      <c r="H23" s="99">
        <v>1334.7</v>
      </c>
      <c r="I23" s="99">
        <v>14373.24</v>
      </c>
      <c r="J23" s="99">
        <v>505.63</v>
      </c>
      <c r="K23" s="99">
        <f t="shared" si="8"/>
        <v>-690.65999999999985</v>
      </c>
      <c r="L23" s="99">
        <f t="shared" si="9"/>
        <v>4055.2399999999998</v>
      </c>
      <c r="M23" s="99">
        <f t="shared" si="10"/>
        <v>3326.3400000000001</v>
      </c>
      <c r="N23" s="99">
        <f t="shared" si="11"/>
        <v>-829.07000000000005</v>
      </c>
      <c r="O23" s="70">
        <f t="shared" si="12"/>
        <v>0.95415131539641129</v>
      </c>
      <c r="P23" s="70">
        <f t="shared" si="13"/>
        <v>0.37883419495017606</v>
      </c>
      <c r="Q23" s="70">
        <f t="shared" si="14"/>
        <v>1.3930257801899593</v>
      </c>
      <c r="R23" s="72">
        <f t="shared" si="15"/>
        <v>1.3011107188442006</v>
      </c>
      <c r="S23" s="1"/>
      <c r="T23" s="1"/>
      <c r="U23" s="1"/>
      <c r="V23" s="1"/>
      <c r="W23" s="1"/>
      <c r="X23" s="1"/>
      <c r="Y23" s="1"/>
      <c r="Z23" s="1"/>
    </row>
    <row r="24" ht="17.25">
      <c r="A24" s="118"/>
      <c r="B24" s="119"/>
      <c r="C24" s="120" t="s">
        <v>61</v>
      </c>
      <c r="D24" s="121" t="s">
        <v>62</v>
      </c>
      <c r="E24" s="122">
        <v>305.52999999999997</v>
      </c>
      <c r="F24" s="123">
        <v>1050.9000000000001</v>
      </c>
      <c r="G24" s="124">
        <v>962.70000000000005</v>
      </c>
      <c r="H24" s="100">
        <v>88.200000000000003</v>
      </c>
      <c r="I24" s="99">
        <v>2450.3999999999996</v>
      </c>
      <c r="J24" s="125">
        <v>173.47999999999999</v>
      </c>
      <c r="K24" s="99">
        <f t="shared" si="8"/>
        <v>2144.8699999999999</v>
      </c>
      <c r="L24" s="99">
        <f t="shared" si="9"/>
        <v>1487.6999999999996</v>
      </c>
      <c r="M24" s="99">
        <f t="shared" si="10"/>
        <v>1399.4999999999995</v>
      </c>
      <c r="N24" s="100">
        <f t="shared" si="11"/>
        <v>85.279999999999987</v>
      </c>
      <c r="O24" s="70">
        <f t="shared" si="12"/>
        <v>8.0201616862501215</v>
      </c>
      <c r="P24" s="69">
        <f t="shared" si="13"/>
        <v>1.966893424036281</v>
      </c>
      <c r="Q24" s="70">
        <f t="shared" si="14"/>
        <v>2.545341227796821</v>
      </c>
      <c r="R24" s="72">
        <f t="shared" si="15"/>
        <v>2.3317156722809016</v>
      </c>
      <c r="S24" s="1"/>
      <c r="T24" s="1"/>
      <c r="U24" s="1"/>
      <c r="V24" s="1"/>
      <c r="W24" s="1"/>
      <c r="X24" s="1"/>
      <c r="Y24" s="1"/>
      <c r="Z24" s="1"/>
    </row>
    <row r="25" s="103" customFormat="1" ht="17.25">
      <c r="A25" s="118"/>
      <c r="B25" s="104"/>
      <c r="C25" s="126"/>
      <c r="D25" s="127" t="s">
        <v>56</v>
      </c>
      <c r="E25" s="107">
        <f>E22+E23+E24</f>
        <v>117279.62999999999</v>
      </c>
      <c r="F25" s="107">
        <f>F22+F23+F24</f>
        <v>116844.49999999999</v>
      </c>
      <c r="G25" s="107">
        <f>G22+G23+G24</f>
        <v>104270.3</v>
      </c>
      <c r="H25" s="107">
        <f>H22+H23+H24</f>
        <v>10464.900000000001</v>
      </c>
      <c r="I25" s="107">
        <f>I22+I23+I24</f>
        <v>129030.55</v>
      </c>
      <c r="J25" s="107">
        <f>J22+J23+J24</f>
        <v>10390.719999999999</v>
      </c>
      <c r="K25" s="107">
        <f t="shared" si="8"/>
        <v>11750.920000000013</v>
      </c>
      <c r="L25" s="107">
        <f t="shared" si="9"/>
        <v>24760.25</v>
      </c>
      <c r="M25" s="108">
        <f t="shared" si="10"/>
        <v>12186.050000000017</v>
      </c>
      <c r="N25" s="107">
        <f t="shared" si="11"/>
        <v>-74.18000000000211</v>
      </c>
      <c r="O25" s="128">
        <f t="shared" si="12"/>
        <v>1.1001957458426499</v>
      </c>
      <c r="P25" s="109">
        <f t="shared" si="13"/>
        <v>0.99291154239409818</v>
      </c>
      <c r="Q25" s="129">
        <f t="shared" si="14"/>
        <v>1.2374621536525741</v>
      </c>
      <c r="R25" s="110">
        <f t="shared" si="15"/>
        <v>1.1042928849881681</v>
      </c>
      <c r="S25" s="103"/>
      <c r="T25" s="103"/>
      <c r="U25" s="103"/>
      <c r="V25" s="103"/>
      <c r="W25" s="103"/>
      <c r="X25" s="103"/>
      <c r="Y25" s="103"/>
      <c r="Z25" s="103"/>
    </row>
    <row r="26" ht="17.25">
      <c r="A26" s="91" t="s">
        <v>63</v>
      </c>
      <c r="B26" s="92" t="s">
        <v>64</v>
      </c>
      <c r="C26" s="130" t="s">
        <v>65</v>
      </c>
      <c r="D26" s="131" t="s">
        <v>66</v>
      </c>
      <c r="E26" s="56">
        <v>7403.8299999999999</v>
      </c>
      <c r="F26" s="56">
        <v>7680</v>
      </c>
      <c r="G26" s="56">
        <v>7680</v>
      </c>
      <c r="H26" s="57">
        <v>0</v>
      </c>
      <c r="I26" s="56">
        <v>0</v>
      </c>
      <c r="J26" s="56">
        <v>0</v>
      </c>
      <c r="K26" s="56">
        <f t="shared" si="8"/>
        <v>-7403.8299999999999</v>
      </c>
      <c r="L26" s="57">
        <f t="shared" si="9"/>
        <v>-7680</v>
      </c>
      <c r="M26" s="56">
        <f t="shared" si="10"/>
        <v>-7680</v>
      </c>
      <c r="N26" s="57">
        <f t="shared" si="11"/>
        <v>0</v>
      </c>
      <c r="O26" s="59">
        <f t="shared" si="12"/>
        <v>0</v>
      </c>
      <c r="P26" s="60" t="str">
        <f t="shared" si="13"/>
        <v/>
      </c>
      <c r="Q26" s="59">
        <f t="shared" si="14"/>
        <v>0</v>
      </c>
      <c r="R26" s="61">
        <f t="shared" si="15"/>
        <v>0</v>
      </c>
      <c r="S26" s="1"/>
      <c r="T26" s="1"/>
      <c r="U26" s="1"/>
      <c r="V26" s="1"/>
      <c r="W26" s="1"/>
      <c r="X26" s="1"/>
      <c r="Y26" s="1"/>
      <c r="Z26" s="1"/>
    </row>
    <row r="27" ht="17.25">
      <c r="A27" s="91"/>
      <c r="B27" s="97"/>
      <c r="C27" s="73" t="s">
        <v>67</v>
      </c>
      <c r="D27" s="132" t="s">
        <v>68</v>
      </c>
      <c r="E27" s="99">
        <v>69061.279999999999</v>
      </c>
      <c r="F27" s="124">
        <v>80987</v>
      </c>
      <c r="G27" s="100">
        <v>73100</v>
      </c>
      <c r="H27" s="99">
        <v>6500</v>
      </c>
      <c r="I27" s="114">
        <v>71523</v>
      </c>
      <c r="J27" s="99">
        <v>5177.9899999999998</v>
      </c>
      <c r="K27" s="99">
        <f t="shared" si="8"/>
        <v>2461.7200000000012</v>
      </c>
      <c r="L27" s="99">
        <f t="shared" si="9"/>
        <v>-1577</v>
      </c>
      <c r="M27" s="100">
        <f t="shared" si="10"/>
        <v>-9464</v>
      </c>
      <c r="N27" s="99">
        <f t="shared" si="11"/>
        <v>-1322.0100000000002</v>
      </c>
      <c r="O27" s="69">
        <f t="shared" si="12"/>
        <v>1.0356454441620544</v>
      </c>
      <c r="P27" s="70">
        <f t="shared" si="13"/>
        <v>0.79661384615384612</v>
      </c>
      <c r="Q27" s="71">
        <f t="shared" si="14"/>
        <v>0.97842681258549935</v>
      </c>
      <c r="R27" s="72">
        <f t="shared" si="15"/>
        <v>0.88314173879758484</v>
      </c>
      <c r="S27" s="1"/>
      <c r="T27" s="1"/>
      <c r="U27" s="1"/>
      <c r="V27" s="1"/>
      <c r="W27" s="1"/>
      <c r="X27" s="1"/>
      <c r="Y27" s="1"/>
      <c r="Z27" s="1"/>
    </row>
    <row r="28" ht="17.25">
      <c r="A28" s="91"/>
      <c r="B28" s="97"/>
      <c r="C28" s="133" t="s">
        <v>69</v>
      </c>
      <c r="D28" s="134" t="s">
        <v>70</v>
      </c>
      <c r="E28" s="99">
        <v>1195.5999999999999</v>
      </c>
      <c r="F28" s="99">
        <v>557</v>
      </c>
      <c r="G28" s="99">
        <v>510.5</v>
      </c>
      <c r="H28" s="100">
        <v>46.399999999999999</v>
      </c>
      <c r="I28" s="99">
        <v>1213.05</v>
      </c>
      <c r="J28" s="99">
        <v>166.89000000000001</v>
      </c>
      <c r="K28" s="99">
        <f t="shared" si="8"/>
        <v>17.450000000000045</v>
      </c>
      <c r="L28" s="100">
        <f t="shared" si="9"/>
        <v>702.54999999999995</v>
      </c>
      <c r="M28" s="99">
        <f t="shared" si="10"/>
        <v>656.04999999999995</v>
      </c>
      <c r="N28" s="100">
        <f t="shared" si="11"/>
        <v>120.49000000000001</v>
      </c>
      <c r="O28" s="70">
        <f t="shared" si="12"/>
        <v>1.0145951823352293</v>
      </c>
      <c r="P28" s="69">
        <f t="shared" si="13"/>
        <v>3.5967672413793106</v>
      </c>
      <c r="Q28" s="70">
        <f t="shared" si="14"/>
        <v>2.3761998041136141</v>
      </c>
      <c r="R28" s="72">
        <f t="shared" si="15"/>
        <v>2.177827648114901</v>
      </c>
      <c r="S28" s="1"/>
      <c r="T28" s="1"/>
      <c r="U28" s="1"/>
      <c r="V28" s="1"/>
      <c r="W28" s="1"/>
      <c r="X28" s="1"/>
      <c r="Y28" s="1"/>
      <c r="Z28" s="1"/>
    </row>
    <row r="29" ht="17.25">
      <c r="A29" s="91"/>
      <c r="B29" s="97"/>
      <c r="C29" s="3" t="s">
        <v>71</v>
      </c>
      <c r="D29" s="135" t="s">
        <v>72</v>
      </c>
      <c r="E29" s="99">
        <v>0</v>
      </c>
      <c r="F29" s="99">
        <v>13867.5</v>
      </c>
      <c r="G29" s="100">
        <v>3000</v>
      </c>
      <c r="H29" s="99">
        <v>0</v>
      </c>
      <c r="I29" s="99">
        <v>16560</v>
      </c>
      <c r="J29" s="99">
        <v>0</v>
      </c>
      <c r="K29" s="99">
        <f t="shared" si="8"/>
        <v>16560</v>
      </c>
      <c r="L29" s="99">
        <f t="shared" si="9"/>
        <v>13560</v>
      </c>
      <c r="M29" s="100">
        <f t="shared" si="10"/>
        <v>2692.5</v>
      </c>
      <c r="N29" s="99">
        <f t="shared" si="11"/>
        <v>0</v>
      </c>
      <c r="O29" s="69" t="str">
        <f t="shared" si="12"/>
        <v/>
      </c>
      <c r="P29" s="70" t="str">
        <f t="shared" si="13"/>
        <v/>
      </c>
      <c r="Q29" s="71">
        <f t="shared" si="14"/>
        <v>5.5199999999999996</v>
      </c>
      <c r="R29" s="72">
        <f t="shared" si="15"/>
        <v>1.1941590048674959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91"/>
      <c r="B30" s="97"/>
      <c r="C30" s="133" t="s">
        <v>73</v>
      </c>
      <c r="D30" s="134" t="s">
        <v>74</v>
      </c>
      <c r="E30" s="99">
        <f>E31+E33+E32</f>
        <v>315173.81</v>
      </c>
      <c r="F30" s="99">
        <f>F31+F33+F32</f>
        <v>84753.799999999988</v>
      </c>
      <c r="G30" s="99">
        <f>G31+G33+G32</f>
        <v>79557.900000000009</v>
      </c>
      <c r="H30" s="99">
        <f>H31+H33+H32</f>
        <v>9384</v>
      </c>
      <c r="I30" s="99">
        <f>I31+I33+I32</f>
        <v>90686.690000000002</v>
      </c>
      <c r="J30" s="100">
        <f>J31+J33+J32</f>
        <v>2188.6799999999998</v>
      </c>
      <c r="K30" s="99">
        <f t="shared" si="8"/>
        <v>-224487.12</v>
      </c>
      <c r="L30" s="100">
        <f t="shared" si="9"/>
        <v>11128.789999999994</v>
      </c>
      <c r="M30" s="99">
        <f t="shared" si="10"/>
        <v>5932.890000000014</v>
      </c>
      <c r="N30" s="100">
        <f t="shared" si="11"/>
        <v>-7195.3199999999997</v>
      </c>
      <c r="O30" s="70">
        <f t="shared" si="12"/>
        <v>0.28773548792014159</v>
      </c>
      <c r="P30" s="69">
        <f t="shared" si="13"/>
        <v>0.23323529411764704</v>
      </c>
      <c r="Q30" s="70">
        <f t="shared" si="14"/>
        <v>1.1398829028921074</v>
      </c>
      <c r="R30" s="72">
        <f t="shared" si="15"/>
        <v>1.0700014630612436</v>
      </c>
      <c r="S30" s="1"/>
      <c r="T30" s="1"/>
      <c r="U30" s="1"/>
      <c r="V30" s="1"/>
      <c r="W30" s="1"/>
      <c r="X30" s="1"/>
      <c r="Y30" s="1"/>
      <c r="Z30" s="1"/>
    </row>
    <row r="31" s="136" customFormat="1" ht="17.25" customHeight="1">
      <c r="A31" s="137"/>
      <c r="B31" s="138"/>
      <c r="C31" s="139" t="s">
        <v>75</v>
      </c>
      <c r="D31" s="140" t="s">
        <v>76</v>
      </c>
      <c r="E31" s="141">
        <v>287116.22999999998</v>
      </c>
      <c r="F31" s="141">
        <v>45675.099999999999</v>
      </c>
      <c r="G31" s="142">
        <v>44419.900000000001</v>
      </c>
      <c r="H31" s="141">
        <v>6000</v>
      </c>
      <c r="I31" s="141">
        <v>59048.559999999998</v>
      </c>
      <c r="J31" s="141">
        <v>0</v>
      </c>
      <c r="K31" s="141">
        <f t="shared" si="8"/>
        <v>-228067.66999999998</v>
      </c>
      <c r="L31" s="141">
        <f t="shared" si="9"/>
        <v>14628.659999999996</v>
      </c>
      <c r="M31" s="142">
        <f t="shared" si="10"/>
        <v>13373.459999999999</v>
      </c>
      <c r="N31" s="141">
        <f t="shared" si="11"/>
        <v>-6000</v>
      </c>
      <c r="O31" s="143">
        <f t="shared" si="12"/>
        <v>0.20566082244810752</v>
      </c>
      <c r="P31" s="144">
        <f t="shared" si="13"/>
        <v>0</v>
      </c>
      <c r="Q31" s="145">
        <f t="shared" si="14"/>
        <v>1.3293267206814963</v>
      </c>
      <c r="R31" s="146">
        <f t="shared" si="15"/>
        <v>1.292795418072429</v>
      </c>
      <c r="S31" s="136"/>
      <c r="T31" s="136"/>
      <c r="U31" s="136"/>
      <c r="V31" s="136"/>
      <c r="W31" s="136"/>
      <c r="X31" s="136"/>
      <c r="Y31" s="136"/>
      <c r="Z31" s="136"/>
    </row>
    <row r="32" s="136" customFormat="1" ht="16.5" customHeight="1">
      <c r="A32" s="137"/>
      <c r="B32" s="138"/>
      <c r="C32" s="147" t="s">
        <v>77</v>
      </c>
      <c r="D32" s="148" t="s">
        <v>78</v>
      </c>
      <c r="E32" s="141">
        <v>0</v>
      </c>
      <c r="F32" s="141">
        <v>481</v>
      </c>
      <c r="G32" s="141">
        <v>457.60000000000002</v>
      </c>
      <c r="H32" s="141">
        <v>0</v>
      </c>
      <c r="I32" s="141">
        <v>0</v>
      </c>
      <c r="J32" s="141">
        <v>0</v>
      </c>
      <c r="K32" s="141">
        <f t="shared" si="8"/>
        <v>0</v>
      </c>
      <c r="L32" s="142">
        <f t="shared" si="9"/>
        <v>-457.60000000000002</v>
      </c>
      <c r="M32" s="141">
        <f t="shared" si="10"/>
        <v>-481</v>
      </c>
      <c r="N32" s="142">
        <f t="shared" si="11"/>
        <v>0</v>
      </c>
      <c r="O32" s="149" t="str">
        <f t="shared" si="12"/>
        <v/>
      </c>
      <c r="P32" s="150" t="str">
        <f t="shared" si="13"/>
        <v/>
      </c>
      <c r="Q32" s="144">
        <f t="shared" si="14"/>
        <v>0</v>
      </c>
      <c r="R32" s="146">
        <f t="shared" si="15"/>
        <v>0</v>
      </c>
      <c r="S32" s="136"/>
      <c r="T32" s="136"/>
      <c r="U32" s="136"/>
      <c r="V32" s="136"/>
      <c r="W32" s="136"/>
      <c r="X32" s="136"/>
      <c r="Y32" s="136"/>
      <c r="Z32" s="136"/>
    </row>
    <row r="33" s="136" customFormat="1" ht="17.25" customHeight="1">
      <c r="A33" s="137"/>
      <c r="B33" s="138"/>
      <c r="C33" s="139" t="s">
        <v>79</v>
      </c>
      <c r="D33" s="140" t="s">
        <v>80</v>
      </c>
      <c r="E33" s="151">
        <v>28057.580000000002</v>
      </c>
      <c r="F33" s="152">
        <v>38597.699999999997</v>
      </c>
      <c r="G33" s="142">
        <v>34680.400000000001</v>
      </c>
      <c r="H33" s="141">
        <v>3384</v>
      </c>
      <c r="I33" s="142">
        <v>31638.129999999997</v>
      </c>
      <c r="J33" s="141">
        <v>2188.6799999999998</v>
      </c>
      <c r="K33" s="141">
        <f t="shared" si="8"/>
        <v>3580.5499999999956</v>
      </c>
      <c r="L33" s="141">
        <f t="shared" si="9"/>
        <v>-3042.2700000000041</v>
      </c>
      <c r="M33" s="142">
        <f t="shared" si="10"/>
        <v>-6959.5699999999997</v>
      </c>
      <c r="N33" s="141">
        <f t="shared" si="11"/>
        <v>-1195.3200000000002</v>
      </c>
      <c r="O33" s="143">
        <f t="shared" si="12"/>
        <v>1.1276143559066747</v>
      </c>
      <c r="P33" s="144">
        <f t="shared" si="13"/>
        <v>0.64677304964539006</v>
      </c>
      <c r="Q33" s="145">
        <f t="shared" si="14"/>
        <v>0.91227696335682396</v>
      </c>
      <c r="R33" s="146">
        <f t="shared" si="15"/>
        <v>0.81968951517836552</v>
      </c>
      <c r="S33" s="136"/>
      <c r="T33" s="136"/>
      <c r="U33" s="136"/>
      <c r="V33" s="136"/>
      <c r="W33" s="136"/>
      <c r="X33" s="136"/>
      <c r="Y33" s="136"/>
      <c r="Z33" s="136"/>
    </row>
    <row r="34" s="103" customFormat="1" ht="17.25">
      <c r="A34" s="91"/>
      <c r="B34" s="153"/>
      <c r="C34" s="105"/>
      <c r="D34" s="106" t="s">
        <v>56</v>
      </c>
      <c r="E34" s="154">
        <f>SUM(E26:E30)</f>
        <v>392834.52000000002</v>
      </c>
      <c r="F34" s="125">
        <f>SUM(F26:F30)</f>
        <v>187845.29999999999</v>
      </c>
      <c r="G34" s="107">
        <f>SUM(G26:G30)</f>
        <v>163848.40000000002</v>
      </c>
      <c r="H34" s="108">
        <f>SUM(H26:H30)</f>
        <v>15930.4</v>
      </c>
      <c r="I34" s="107">
        <f>SUM(I26:I30)</f>
        <v>179982.73999999999</v>
      </c>
      <c r="J34" s="108">
        <f>SUM(J26:J30)</f>
        <v>7533.5599999999995</v>
      </c>
      <c r="K34" s="107">
        <f t="shared" si="8"/>
        <v>-212851.78000000003</v>
      </c>
      <c r="L34" s="108">
        <f t="shared" si="9"/>
        <v>16134.339999999967</v>
      </c>
      <c r="M34" s="107">
        <f t="shared" si="10"/>
        <v>-7862.5599999999977</v>
      </c>
      <c r="N34" s="108">
        <f t="shared" si="11"/>
        <v>-8396.8400000000001</v>
      </c>
      <c r="O34" s="109">
        <f t="shared" si="12"/>
        <v>0.45816426723394876</v>
      </c>
      <c r="P34" s="128">
        <f t="shared" si="13"/>
        <v>0.47290463516295883</v>
      </c>
      <c r="Q34" s="109">
        <f t="shared" si="14"/>
        <v>1.0984711477194771</v>
      </c>
      <c r="R34" s="110">
        <f t="shared" si="15"/>
        <v>0.95814342972648237</v>
      </c>
      <c r="S34" s="103"/>
      <c r="T34" s="103"/>
      <c r="U34" s="103"/>
      <c r="V34" s="103"/>
      <c r="W34" s="103"/>
      <c r="X34" s="103"/>
      <c r="Y34" s="103"/>
      <c r="Z34" s="103"/>
    </row>
    <row r="35" ht="19.5" customHeight="1">
      <c r="A35" s="91" t="s">
        <v>81</v>
      </c>
      <c r="B35" s="155" t="s">
        <v>39</v>
      </c>
      <c r="C35" s="156" t="s">
        <v>82</v>
      </c>
      <c r="D35" s="113" t="s">
        <v>83</v>
      </c>
      <c r="E35" s="56">
        <v>269802.67999999999</v>
      </c>
      <c r="F35" s="157">
        <v>293156.20000000001</v>
      </c>
      <c r="G35" s="57">
        <v>284800</v>
      </c>
      <c r="H35" s="56">
        <v>16900</v>
      </c>
      <c r="I35" s="95">
        <v>266031.19</v>
      </c>
      <c r="J35" s="56">
        <v>20481.600000000002</v>
      </c>
      <c r="K35" s="56">
        <f t="shared" si="8"/>
        <v>-3771.4899999999907</v>
      </c>
      <c r="L35" s="56">
        <f t="shared" si="9"/>
        <v>-18768.809999999998</v>
      </c>
      <c r="M35" s="57">
        <f t="shared" si="10"/>
        <v>-27125.010000000009</v>
      </c>
      <c r="N35" s="56">
        <f t="shared" si="11"/>
        <v>3581.6000000000022</v>
      </c>
      <c r="O35" s="60">
        <f t="shared" si="12"/>
        <v>0.98602130267942489</v>
      </c>
      <c r="P35" s="59">
        <f t="shared" si="13"/>
        <v>1.2119289940828404</v>
      </c>
      <c r="Q35" s="115">
        <f t="shared" si="14"/>
        <v>0.93409827949438207</v>
      </c>
      <c r="R35" s="61">
        <f t="shared" si="15"/>
        <v>0.90747250100799504</v>
      </c>
      <c r="S35" s="1"/>
      <c r="T35" s="1"/>
      <c r="U35" s="1"/>
      <c r="V35" s="1"/>
      <c r="W35" s="1"/>
      <c r="X35" s="1"/>
      <c r="Y35" s="1"/>
      <c r="Z35" s="1"/>
    </row>
    <row r="36" ht="37.5" customHeight="1">
      <c r="A36" s="96"/>
      <c r="B36" s="158"/>
      <c r="C36" s="64" t="s">
        <v>84</v>
      </c>
      <c r="D36" s="134" t="s">
        <v>85</v>
      </c>
      <c r="E36" s="99">
        <v>69216.449999999997</v>
      </c>
      <c r="F36" s="99">
        <v>100194.10000000001</v>
      </c>
      <c r="G36" s="99">
        <v>99942</v>
      </c>
      <c r="H36" s="100">
        <v>700</v>
      </c>
      <c r="I36" s="99">
        <v>212356.95999999999</v>
      </c>
      <c r="J36" s="99">
        <v>4947.3500000000004</v>
      </c>
      <c r="K36" s="99">
        <f t="shared" si="8"/>
        <v>143140.51000000001</v>
      </c>
      <c r="L36" s="100">
        <f t="shared" si="9"/>
        <v>112414.95999999999</v>
      </c>
      <c r="M36" s="99">
        <f t="shared" si="10"/>
        <v>112162.85999999999</v>
      </c>
      <c r="N36" s="100">
        <f t="shared" si="11"/>
        <v>4247.3500000000004</v>
      </c>
      <c r="O36" s="70">
        <f t="shared" si="12"/>
        <v>3.0680128784414689</v>
      </c>
      <c r="P36" s="69">
        <f t="shared" si="13"/>
        <v>7.0676428571428573</v>
      </c>
      <c r="Q36" s="70">
        <f t="shared" si="14"/>
        <v>2.1248019851513877</v>
      </c>
      <c r="R36" s="72">
        <f t="shared" si="15"/>
        <v>2.1194557364156172</v>
      </c>
      <c r="S36" s="1"/>
      <c r="T36" s="1"/>
      <c r="U36" s="1"/>
      <c r="V36" s="1"/>
      <c r="W36" s="1"/>
      <c r="X36" s="1"/>
      <c r="Y36" s="1"/>
      <c r="Z36" s="1"/>
    </row>
    <row r="37" ht="34.5">
      <c r="A37" s="96"/>
      <c r="B37" s="158"/>
      <c r="C37" s="73" t="s">
        <v>86</v>
      </c>
      <c r="D37" s="159" t="s">
        <v>87</v>
      </c>
      <c r="E37" s="99">
        <v>42670.510000000002</v>
      </c>
      <c r="F37" s="99">
        <v>53573.900000000001</v>
      </c>
      <c r="G37" s="100">
        <v>51826</v>
      </c>
      <c r="H37" s="99">
        <v>3830</v>
      </c>
      <c r="I37" s="114">
        <v>84977.190000000002</v>
      </c>
      <c r="J37" s="99">
        <v>8225.8700000000008</v>
      </c>
      <c r="K37" s="99">
        <f t="shared" si="8"/>
        <v>42306.68</v>
      </c>
      <c r="L37" s="99">
        <f t="shared" si="9"/>
        <v>33151.190000000002</v>
      </c>
      <c r="M37" s="100">
        <f t="shared" si="10"/>
        <v>31403.290000000001</v>
      </c>
      <c r="N37" s="99">
        <f t="shared" si="11"/>
        <v>4395.8700000000008</v>
      </c>
      <c r="O37" s="69">
        <f t="shared" si="12"/>
        <v>1.9914735024259143</v>
      </c>
      <c r="P37" s="70">
        <f t="shared" si="13"/>
        <v>2.1477467362924285</v>
      </c>
      <c r="Q37" s="71">
        <f t="shared" si="14"/>
        <v>1.6396632964149269</v>
      </c>
      <c r="R37" s="72">
        <f t="shared" si="15"/>
        <v>1.5861677047965521</v>
      </c>
      <c r="S37" s="1"/>
      <c r="T37" s="1"/>
      <c r="U37" s="1"/>
      <c r="V37" s="1"/>
      <c r="W37" s="1"/>
      <c r="X37" s="1"/>
      <c r="Y37" s="1"/>
      <c r="Z37" s="1"/>
    </row>
    <row r="38" ht="36" customHeight="1">
      <c r="A38" s="96"/>
      <c r="B38" s="158"/>
      <c r="C38" s="64" t="s">
        <v>88</v>
      </c>
      <c r="D38" s="134" t="s">
        <v>89</v>
      </c>
      <c r="E38" s="99">
        <v>413235.04999999999</v>
      </c>
      <c r="F38" s="99">
        <v>115809.2</v>
      </c>
      <c r="G38" s="99">
        <v>115809.2</v>
      </c>
      <c r="H38" s="100">
        <v>0</v>
      </c>
      <c r="I38" s="99">
        <v>12693.950000000001</v>
      </c>
      <c r="J38" s="99">
        <v>0</v>
      </c>
      <c r="K38" s="99">
        <f t="shared" si="8"/>
        <v>-400541.09999999998</v>
      </c>
      <c r="L38" s="99">
        <f t="shared" si="9"/>
        <v>-103115.25</v>
      </c>
      <c r="M38" s="99">
        <f t="shared" si="10"/>
        <v>-103115.25</v>
      </c>
      <c r="N38" s="99">
        <f t="shared" si="11"/>
        <v>0</v>
      </c>
      <c r="O38" s="70">
        <f t="shared" si="12"/>
        <v>0.030718473662870564</v>
      </c>
      <c r="P38" s="70" t="str">
        <f t="shared" si="13"/>
        <v/>
      </c>
      <c r="Q38" s="70">
        <f t="shared" si="14"/>
        <v>0.109610894471251</v>
      </c>
      <c r="R38" s="72">
        <f t="shared" si="15"/>
        <v>0.109610894471251</v>
      </c>
      <c r="S38" s="1"/>
      <c r="T38" s="1"/>
      <c r="U38" s="1"/>
      <c r="V38" s="1"/>
      <c r="W38" s="1"/>
      <c r="X38" s="1"/>
      <c r="Y38" s="1"/>
      <c r="Z38" s="1"/>
    </row>
    <row r="39" s="1" customFormat="1" ht="17.25">
      <c r="A39" s="96"/>
      <c r="B39" s="158"/>
      <c r="C39" s="117" t="s">
        <v>69</v>
      </c>
      <c r="D39" s="135" t="s">
        <v>70</v>
      </c>
      <c r="E39" s="99">
        <v>2999.4200000000001</v>
      </c>
      <c r="F39" s="99">
        <v>3014.8000000000002</v>
      </c>
      <c r="G39" s="99">
        <v>2590</v>
      </c>
      <c r="H39" s="99">
        <v>425</v>
      </c>
      <c r="I39" s="99">
        <v>2203.9499999999998</v>
      </c>
      <c r="J39" s="99">
        <v>64.25</v>
      </c>
      <c r="K39" s="99">
        <f t="shared" si="8"/>
        <v>-795.47000000000025</v>
      </c>
      <c r="L39" s="100">
        <f t="shared" si="9"/>
        <v>-386.05000000000018</v>
      </c>
      <c r="M39" s="99">
        <f t="shared" si="10"/>
        <v>-810.85000000000036</v>
      </c>
      <c r="N39" s="100">
        <f t="shared" si="11"/>
        <v>-360.75</v>
      </c>
      <c r="O39" s="70">
        <f t="shared" si="12"/>
        <v>0.73479205979822759</v>
      </c>
      <c r="P39" s="69">
        <f t="shared" si="13"/>
        <v>0.1511764705882353</v>
      </c>
      <c r="Q39" s="70">
        <f t="shared" si="14"/>
        <v>0.85094594594594586</v>
      </c>
      <c r="R39" s="72">
        <f t="shared" si="15"/>
        <v>0.73104351864136918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="1" customFormat="1" ht="17.25">
      <c r="A40" s="96"/>
      <c r="B40" s="158"/>
      <c r="C40" s="73" t="s">
        <v>90</v>
      </c>
      <c r="D40" s="159" t="s">
        <v>91</v>
      </c>
      <c r="E40" s="99">
        <v>3962.5900000000001</v>
      </c>
      <c r="F40" s="99">
        <v>3436.3000000000002</v>
      </c>
      <c r="G40" s="100">
        <v>2473</v>
      </c>
      <c r="H40" s="99">
        <v>0</v>
      </c>
      <c r="I40" s="114">
        <v>2989.9000000000001</v>
      </c>
      <c r="J40" s="99">
        <v>14.16</v>
      </c>
      <c r="K40" s="99">
        <f t="shared" si="8"/>
        <v>-972.69000000000005</v>
      </c>
      <c r="L40" s="99">
        <f t="shared" si="9"/>
        <v>516.90000000000009</v>
      </c>
      <c r="M40" s="100">
        <f t="shared" si="10"/>
        <v>-446.40000000000009</v>
      </c>
      <c r="N40" s="99">
        <f t="shared" si="11"/>
        <v>14.16</v>
      </c>
      <c r="O40" s="69">
        <f t="shared" si="12"/>
        <v>0.75453175826921282</v>
      </c>
      <c r="P40" s="70" t="str">
        <f t="shared" si="13"/>
        <v/>
      </c>
      <c r="Q40" s="71">
        <f t="shared" si="14"/>
        <v>1.2090173877881116</v>
      </c>
      <c r="R40" s="72">
        <f t="shared" si="15"/>
        <v>0.87009283240694935</v>
      </c>
      <c r="S40" s="1"/>
      <c r="T40" s="1"/>
      <c r="U40" s="1"/>
      <c r="V40" s="1"/>
      <c r="W40" s="1"/>
      <c r="X40" s="1"/>
      <c r="Y40" s="1"/>
      <c r="Z40" s="1"/>
    </row>
    <row r="41" s="1" customFormat="1" ht="17.25">
      <c r="A41" s="96"/>
      <c r="B41" s="158"/>
      <c r="C41" s="64" t="s">
        <v>92</v>
      </c>
      <c r="D41" s="98" t="s">
        <v>93</v>
      </c>
      <c r="E41" s="99">
        <v>1416.1199999999999</v>
      </c>
      <c r="F41" s="99">
        <v>0</v>
      </c>
      <c r="G41" s="99">
        <v>0</v>
      </c>
      <c r="H41" s="100">
        <v>0</v>
      </c>
      <c r="I41" s="99">
        <v>1012.13</v>
      </c>
      <c r="J41" s="99">
        <v>152.30000000000001</v>
      </c>
      <c r="K41" s="99">
        <f t="shared" si="8"/>
        <v>-403.9899999999999</v>
      </c>
      <c r="L41" s="100">
        <f t="shared" si="9"/>
        <v>1012.13</v>
      </c>
      <c r="M41" s="99">
        <f t="shared" si="10"/>
        <v>1012.13</v>
      </c>
      <c r="N41" s="100">
        <f t="shared" si="11"/>
        <v>152.30000000000001</v>
      </c>
      <c r="O41" s="70">
        <f t="shared" si="12"/>
        <v>0.71472050391209785</v>
      </c>
      <c r="P41" s="69" t="str">
        <f t="shared" si="13"/>
        <v/>
      </c>
      <c r="Q41" s="70" t="str">
        <f t="shared" si="14"/>
        <v/>
      </c>
      <c r="R41" s="72" t="str">
        <f t="shared" si="15"/>
        <v/>
      </c>
      <c r="S41" s="1"/>
      <c r="T41" s="1"/>
      <c r="U41" s="1"/>
      <c r="V41" s="1"/>
      <c r="W41" s="1"/>
      <c r="X41" s="1"/>
      <c r="Y41" s="1"/>
      <c r="Z41" s="1"/>
    </row>
    <row r="42" s="1" customFormat="1" ht="34.5">
      <c r="A42" s="96"/>
      <c r="B42" s="158"/>
      <c r="C42" s="3" t="s">
        <v>94</v>
      </c>
      <c r="D42" s="160" t="s">
        <v>95</v>
      </c>
      <c r="E42" s="99">
        <v>209994.19</v>
      </c>
      <c r="F42" s="99">
        <v>202788.70000000001</v>
      </c>
      <c r="G42" s="100">
        <v>183730</v>
      </c>
      <c r="H42" s="99">
        <v>19500</v>
      </c>
      <c r="I42" s="114">
        <v>164257.64999999999</v>
      </c>
      <c r="J42" s="99">
        <v>14058.219999999999</v>
      </c>
      <c r="K42" s="100">
        <f t="shared" si="8"/>
        <v>-45736.540000000008</v>
      </c>
      <c r="L42" s="99">
        <f t="shared" si="9"/>
        <v>-19472.350000000006</v>
      </c>
      <c r="M42" s="100">
        <f t="shared" si="10"/>
        <v>-38531.050000000017</v>
      </c>
      <c r="N42" s="99">
        <f t="shared" si="11"/>
        <v>-5441.7800000000007</v>
      </c>
      <c r="O42" s="69">
        <f t="shared" si="12"/>
        <v>0.78220092660658846</v>
      </c>
      <c r="P42" s="70">
        <f t="shared" si="13"/>
        <v>0.72093435897435898</v>
      </c>
      <c r="Q42" s="71">
        <f t="shared" si="14"/>
        <v>0.89401649159092145</v>
      </c>
      <c r="R42" s="72">
        <f t="shared" si="15"/>
        <v>0.80999409730423833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96"/>
      <c r="B43" s="158"/>
      <c r="C43" s="133" t="s">
        <v>96</v>
      </c>
      <c r="D43" s="134" t="s">
        <v>97</v>
      </c>
      <c r="E43" s="99">
        <v>5017.3199999999997</v>
      </c>
      <c r="F43" s="99">
        <v>0</v>
      </c>
      <c r="G43" s="99">
        <v>0</v>
      </c>
      <c r="H43" s="100">
        <v>0</v>
      </c>
      <c r="I43" s="99">
        <v>18706.459999999999</v>
      </c>
      <c r="J43" s="99">
        <v>0</v>
      </c>
      <c r="K43" s="99">
        <f t="shared" si="8"/>
        <v>13689.139999999999</v>
      </c>
      <c r="L43" s="100">
        <f t="shared" si="9"/>
        <v>18706.459999999999</v>
      </c>
      <c r="M43" s="99">
        <f t="shared" si="10"/>
        <v>18706.459999999999</v>
      </c>
      <c r="N43" s="100">
        <f t="shared" si="11"/>
        <v>0</v>
      </c>
      <c r="O43" s="70">
        <f t="shared" si="12"/>
        <v>3.7283769024100515</v>
      </c>
      <c r="P43" s="69" t="str">
        <f t="shared" si="13"/>
        <v/>
      </c>
      <c r="Q43" s="70" t="str">
        <f t="shared" si="14"/>
        <v/>
      </c>
      <c r="R43" s="72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96"/>
      <c r="B44" s="158"/>
      <c r="C44" s="3" t="s">
        <v>98</v>
      </c>
      <c r="D44" s="160" t="s">
        <v>99</v>
      </c>
      <c r="E44" s="99">
        <v>125821.71000000001</v>
      </c>
      <c r="F44" s="99">
        <v>96901.899999999994</v>
      </c>
      <c r="G44" s="100">
        <v>86200</v>
      </c>
      <c r="H44" s="99">
        <v>10650</v>
      </c>
      <c r="I44" s="114">
        <v>82114.179999999993</v>
      </c>
      <c r="J44" s="99">
        <v>12576.09</v>
      </c>
      <c r="K44" s="100">
        <f t="shared" si="8"/>
        <v>-43707.530000000013</v>
      </c>
      <c r="L44" s="99">
        <f t="shared" si="9"/>
        <v>-4085.820000000007</v>
      </c>
      <c r="M44" s="100">
        <f t="shared" si="10"/>
        <v>-14787.720000000001</v>
      </c>
      <c r="N44" s="99">
        <f t="shared" si="11"/>
        <v>1926.0900000000001</v>
      </c>
      <c r="O44" s="69">
        <f t="shared" si="12"/>
        <v>0.65262330324393136</v>
      </c>
      <c r="P44" s="70">
        <f t="shared" si="13"/>
        <v>1.1808535211267606</v>
      </c>
      <c r="Q44" s="71">
        <f t="shared" si="14"/>
        <v>0.95260069605568443</v>
      </c>
      <c r="R44" s="72">
        <f t="shared" si="15"/>
        <v>0.84739494272042137</v>
      </c>
      <c r="S44" s="1"/>
      <c r="T44" s="1"/>
      <c r="U44" s="1"/>
      <c r="V44" s="1"/>
      <c r="W44" s="1"/>
      <c r="X44" s="1"/>
      <c r="Y44" s="1"/>
      <c r="Z44" s="1"/>
    </row>
    <row r="45" s="1" customFormat="1" ht="44.25" customHeight="1">
      <c r="A45" s="96"/>
      <c r="B45" s="158"/>
      <c r="C45" s="133" t="s">
        <v>100</v>
      </c>
      <c r="D45" s="134" t="s">
        <v>101</v>
      </c>
      <c r="E45" s="99">
        <v>9009.7999999999993</v>
      </c>
      <c r="F45" s="99">
        <v>0</v>
      </c>
      <c r="G45" s="99">
        <v>0</v>
      </c>
      <c r="H45" s="100">
        <v>0</v>
      </c>
      <c r="I45" s="99">
        <v>6495.0900000000001</v>
      </c>
      <c r="J45" s="99">
        <v>0</v>
      </c>
      <c r="K45" s="99">
        <f t="shared" si="8"/>
        <v>-2514.7099999999991</v>
      </c>
      <c r="L45" s="100">
        <f t="shared" si="9"/>
        <v>6495.0900000000001</v>
      </c>
      <c r="M45" s="99">
        <f t="shared" si="10"/>
        <v>6495.0900000000001</v>
      </c>
      <c r="N45" s="100">
        <f t="shared" si="11"/>
        <v>0</v>
      </c>
      <c r="O45" s="70">
        <f t="shared" si="12"/>
        <v>0.72089169570911682</v>
      </c>
      <c r="P45" s="69" t="str">
        <f t="shared" si="13"/>
        <v/>
      </c>
      <c r="Q45" s="70" t="str">
        <f t="shared" si="14"/>
        <v/>
      </c>
      <c r="R45" s="72"/>
      <c r="S45" s="1"/>
      <c r="T45" s="1"/>
      <c r="U45" s="1"/>
      <c r="V45" s="1"/>
      <c r="W45" s="1"/>
      <c r="X45" s="1"/>
      <c r="Y45" s="1"/>
      <c r="Z45" s="1"/>
    </row>
    <row r="46" s="1" customFormat="1" ht="17.25">
      <c r="A46" s="96"/>
      <c r="B46" s="158"/>
      <c r="C46" s="73" t="s">
        <v>54</v>
      </c>
      <c r="D46" s="159" t="s">
        <v>55</v>
      </c>
      <c r="E46" s="99">
        <v>13671.01</v>
      </c>
      <c r="F46" s="124">
        <v>12978</v>
      </c>
      <c r="G46" s="100">
        <v>9906</v>
      </c>
      <c r="H46" s="99">
        <v>0</v>
      </c>
      <c r="I46" s="114">
        <v>8728.9200000000001</v>
      </c>
      <c r="J46" s="99">
        <v>487.37</v>
      </c>
      <c r="K46" s="99">
        <f t="shared" si="8"/>
        <v>-4942.0900000000001</v>
      </c>
      <c r="L46" s="99">
        <f t="shared" si="9"/>
        <v>-1177.0799999999999</v>
      </c>
      <c r="M46" s="100">
        <f t="shared" si="10"/>
        <v>-4249.0799999999999</v>
      </c>
      <c r="N46" s="99">
        <f t="shared" si="11"/>
        <v>487.37</v>
      </c>
      <c r="O46" s="69">
        <f t="shared" si="12"/>
        <v>0.63849854546225915</v>
      </c>
      <c r="P46" s="70" t="str">
        <f t="shared" si="13"/>
        <v/>
      </c>
      <c r="Q46" s="71">
        <f t="shared" si="14"/>
        <v>0.88117504542701397</v>
      </c>
      <c r="R46" s="72">
        <f t="shared" si="15"/>
        <v>0.67259361997226075</v>
      </c>
      <c r="S46" s="1"/>
      <c r="T46" s="1"/>
      <c r="U46" s="1"/>
      <c r="V46" s="1"/>
      <c r="W46" s="1"/>
      <c r="X46" s="1"/>
      <c r="Y46" s="1"/>
      <c r="Z46" s="1"/>
    </row>
    <row r="47" s="1" customFormat="1" ht="34.5">
      <c r="A47" s="96"/>
      <c r="B47" s="158"/>
      <c r="C47" s="64" t="s">
        <v>102</v>
      </c>
      <c r="D47" s="98" t="s">
        <v>103</v>
      </c>
      <c r="E47" s="99">
        <v>63280.190000000002</v>
      </c>
      <c r="F47" s="100">
        <v>65450.300000000003</v>
      </c>
      <c r="G47" s="99">
        <v>61000</v>
      </c>
      <c r="H47" s="100">
        <v>6500</v>
      </c>
      <c r="I47" s="99">
        <v>57581.25</v>
      </c>
      <c r="J47" s="99">
        <v>2352.3499999999999</v>
      </c>
      <c r="K47" s="99">
        <f t="shared" si="8"/>
        <v>-5698.9400000000023</v>
      </c>
      <c r="L47" s="100">
        <f t="shared" si="9"/>
        <v>-3418.75</v>
      </c>
      <c r="M47" s="99">
        <f t="shared" si="10"/>
        <v>-7869.0500000000029</v>
      </c>
      <c r="N47" s="100">
        <f t="shared" si="11"/>
        <v>-4147.6499999999996</v>
      </c>
      <c r="O47" s="70">
        <f t="shared" si="12"/>
        <v>0.90994116800218205</v>
      </c>
      <c r="P47" s="69">
        <f t="shared" si="13"/>
        <v>0.3619</v>
      </c>
      <c r="Q47" s="70">
        <f t="shared" si="14"/>
        <v>0.94395491803278686</v>
      </c>
      <c r="R47" s="72">
        <f t="shared" si="15"/>
        <v>0.87977060456560163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="103" customFormat="1" ht="17.25">
      <c r="A48" s="96"/>
      <c r="B48" s="161"/>
      <c r="C48" s="105"/>
      <c r="D48" s="127" t="s">
        <v>56</v>
      </c>
      <c r="E48" s="162">
        <f>SUM(E35:E47)</f>
        <v>1230097.04</v>
      </c>
      <c r="F48" s="162">
        <f>SUM(F35:F47)</f>
        <v>947303.40000000026</v>
      </c>
      <c r="G48" s="163">
        <f>SUM(G35:G47)</f>
        <v>898276.19999999995</v>
      </c>
      <c r="H48" s="162">
        <f>SUM(H35:H47)</f>
        <v>58505</v>
      </c>
      <c r="I48" s="162">
        <f>SUM(I35:I47)</f>
        <v>920148.82000000007</v>
      </c>
      <c r="J48" s="162">
        <f>SUM(J35:J47)</f>
        <v>63359.560000000012</v>
      </c>
      <c r="K48" s="162">
        <f>SUM(K35:K47)</f>
        <v>-309948.22000000003</v>
      </c>
      <c r="L48" s="162">
        <f t="shared" si="9"/>
        <v>21872.620000000112</v>
      </c>
      <c r="M48" s="163">
        <f>SUM(M35:M47)</f>
        <v>-27154.580000000038</v>
      </c>
      <c r="N48" s="162">
        <f>SUM(N35:N47)</f>
        <v>4854.5600000000031</v>
      </c>
      <c r="O48" s="128">
        <f t="shared" si="12"/>
        <v>0.74802945627769335</v>
      </c>
      <c r="P48" s="109">
        <f t="shared" si="13"/>
        <v>1.0829768395863604</v>
      </c>
      <c r="Q48" s="129">
        <f t="shared" si="14"/>
        <v>1.0243495486132217</v>
      </c>
      <c r="R48" s="110">
        <f t="shared" si="15"/>
        <v>0.97133486483844544</v>
      </c>
      <c r="S48" s="103"/>
      <c r="T48" s="103"/>
      <c r="U48" s="103"/>
      <c r="V48" s="103"/>
      <c r="W48" s="103"/>
      <c r="X48" s="103"/>
      <c r="Y48" s="103"/>
      <c r="Z48" s="103"/>
    </row>
    <row r="49" ht="17.25">
      <c r="A49" s="164" t="s">
        <v>104</v>
      </c>
      <c r="B49" s="165" t="s">
        <v>105</v>
      </c>
      <c r="C49" s="166" t="s">
        <v>106</v>
      </c>
      <c r="D49" s="167" t="s">
        <v>107</v>
      </c>
      <c r="E49" s="168">
        <v>519551.54999999999</v>
      </c>
      <c r="F49" s="169">
        <v>653882.09999999998</v>
      </c>
      <c r="G49" s="168">
        <v>595096.09999999998</v>
      </c>
      <c r="H49" s="168">
        <v>66070.199999999997</v>
      </c>
      <c r="I49" s="168">
        <v>504950.90999999997</v>
      </c>
      <c r="J49" s="168">
        <v>156.97999999999999</v>
      </c>
      <c r="K49" s="168">
        <f t="shared" ref="K49:K83" si="16">I49-E49</f>
        <v>-14600.640000000014</v>
      </c>
      <c r="L49" s="168">
        <f t="shared" si="9"/>
        <v>-90145.190000000002</v>
      </c>
      <c r="M49" s="168">
        <f t="shared" ref="M49:M83" si="17">I49-F49</f>
        <v>-148931.19</v>
      </c>
      <c r="N49" s="168">
        <f t="shared" ref="N49:N83" si="18">J49-H49</f>
        <v>-65913.220000000001</v>
      </c>
      <c r="O49" s="170">
        <f t="shared" si="12"/>
        <v>0.97189761054509405</v>
      </c>
      <c r="P49" s="170">
        <f t="shared" si="13"/>
        <v>0.0023759576934835975</v>
      </c>
      <c r="Q49" s="170">
        <f t="shared" si="14"/>
        <v>0.8485199449299029</v>
      </c>
      <c r="R49" s="170">
        <f t="shared" si="15"/>
        <v>0.77223540757576936</v>
      </c>
      <c r="S49" s="1"/>
      <c r="T49" s="1"/>
      <c r="U49" s="1"/>
      <c r="V49" s="1"/>
      <c r="W49" s="1"/>
      <c r="X49" s="1"/>
      <c r="Y49" s="1"/>
      <c r="Z49" s="1"/>
    </row>
    <row r="50" ht="17.25">
      <c r="A50" s="96"/>
      <c r="B50" s="165"/>
      <c r="C50" s="64" t="s">
        <v>108</v>
      </c>
      <c r="D50" s="159" t="s">
        <v>109</v>
      </c>
      <c r="E50" s="99">
        <v>358769.42999999999</v>
      </c>
      <c r="F50" s="124">
        <v>423200.79999999999</v>
      </c>
      <c r="G50" s="99">
        <v>389748.79999999999</v>
      </c>
      <c r="H50" s="99">
        <v>36078.199999999997</v>
      </c>
      <c r="I50" s="99">
        <v>389831.34000000003</v>
      </c>
      <c r="J50" s="99">
        <v>0</v>
      </c>
      <c r="K50" s="99">
        <f t="shared" si="16"/>
        <v>31061.910000000033</v>
      </c>
      <c r="L50" s="99">
        <f t="shared" si="9"/>
        <v>82.540000000037253</v>
      </c>
      <c r="M50" s="99">
        <f t="shared" si="17"/>
        <v>-33369.459999999963</v>
      </c>
      <c r="N50" s="99">
        <f t="shared" si="18"/>
        <v>-36078.199999999997</v>
      </c>
      <c r="O50" s="70">
        <f t="shared" si="12"/>
        <v>1.086579032109843</v>
      </c>
      <c r="P50" s="70">
        <f t="shared" si="13"/>
        <v>0</v>
      </c>
      <c r="Q50" s="70">
        <f t="shared" si="14"/>
        <v>1.000211777432028</v>
      </c>
      <c r="R50" s="70">
        <f t="shared" si="15"/>
        <v>0.92114981824230968</v>
      </c>
      <c r="S50" s="1"/>
      <c r="T50" s="1"/>
      <c r="U50" s="1"/>
      <c r="V50" s="1"/>
      <c r="W50" s="1"/>
      <c r="X50" s="1"/>
      <c r="Y50" s="1"/>
      <c r="Z50" s="1"/>
    </row>
    <row r="51" ht="34.5">
      <c r="A51" s="96"/>
      <c r="B51" s="165"/>
      <c r="C51" s="64" t="s">
        <v>110</v>
      </c>
      <c r="D51" s="159" t="s">
        <v>111</v>
      </c>
      <c r="E51" s="99">
        <v>3638761.9700000002</v>
      </c>
      <c r="F51" s="124">
        <v>4515290.5999999996</v>
      </c>
      <c r="G51" s="99">
        <v>4111234.8999999999</v>
      </c>
      <c r="H51" s="99">
        <v>390816.09999999998</v>
      </c>
      <c r="I51" s="99">
        <v>3672575.8799999999</v>
      </c>
      <c r="J51" s="99">
        <v>209331.67999999999</v>
      </c>
      <c r="K51" s="99">
        <f t="shared" si="16"/>
        <v>33813.909999999683</v>
      </c>
      <c r="L51" s="99">
        <f t="shared" si="9"/>
        <v>-438659.02000000002</v>
      </c>
      <c r="M51" s="99">
        <f t="shared" si="17"/>
        <v>-842714.71999999974</v>
      </c>
      <c r="N51" s="101">
        <f t="shared" si="18"/>
        <v>-181484.41999999998</v>
      </c>
      <c r="O51" s="70">
        <f t="shared" si="12"/>
        <v>1.0092926963288009</v>
      </c>
      <c r="P51" s="70">
        <f t="shared" si="13"/>
        <v>0.53562706347051725</v>
      </c>
      <c r="Q51" s="70">
        <f t="shared" si="14"/>
        <v>0.89330237004944668</v>
      </c>
      <c r="R51" s="70">
        <f t="shared" si="15"/>
        <v>0.81336423396536206</v>
      </c>
      <c r="S51" s="1"/>
      <c r="T51" s="1"/>
      <c r="U51" s="1"/>
      <c r="V51" s="1"/>
      <c r="W51" s="1"/>
      <c r="X51" s="1"/>
      <c r="Y51" s="1"/>
      <c r="Z51" s="1"/>
    </row>
    <row r="52" ht="17.25">
      <c r="A52" s="96"/>
      <c r="B52" s="165"/>
      <c r="C52" s="64"/>
      <c r="D52" s="171" t="s">
        <v>112</v>
      </c>
      <c r="E52" s="172">
        <f>E49+E50+E51</f>
        <v>4517082.9500000002</v>
      </c>
      <c r="F52" s="172">
        <f>F49+F50+F51</f>
        <v>5592373.5</v>
      </c>
      <c r="G52" s="172">
        <f>G51+G50+G49</f>
        <v>5096079.7999999998</v>
      </c>
      <c r="H52" s="172">
        <f>H51+H50+H49</f>
        <v>492964.5</v>
      </c>
      <c r="I52" s="172">
        <f>I49+I50+I51</f>
        <v>4567358.1299999999</v>
      </c>
      <c r="J52" s="172">
        <f>J49+J50+J51</f>
        <v>209488.66</v>
      </c>
      <c r="K52" s="173">
        <f t="shared" si="16"/>
        <v>50275.179999999702</v>
      </c>
      <c r="L52" s="173">
        <f t="shared" si="9"/>
        <v>-528721.66999999993</v>
      </c>
      <c r="M52" s="173">
        <f t="shared" si="17"/>
        <v>-1025015.3700000001</v>
      </c>
      <c r="N52" s="174">
        <f t="shared" si="18"/>
        <v>-283475.83999999997</v>
      </c>
      <c r="O52" s="175">
        <f t="shared" si="12"/>
        <v>1.0111300103532523</v>
      </c>
      <c r="P52" s="175">
        <f t="shared" si="13"/>
        <v>0.42495688837634354</v>
      </c>
      <c r="Q52" s="175">
        <f t="shared" si="14"/>
        <v>0.8962493346356154</v>
      </c>
      <c r="R52" s="175">
        <f t="shared" si="15"/>
        <v>0.81671192562513928</v>
      </c>
      <c r="S52" s="1"/>
      <c r="T52" s="1"/>
      <c r="U52" s="1"/>
      <c r="V52" s="1"/>
      <c r="W52" s="1"/>
      <c r="X52" s="1"/>
      <c r="Y52" s="1"/>
      <c r="Z52" s="1"/>
    </row>
    <row r="53" ht="34.5">
      <c r="A53" s="96"/>
      <c r="B53" s="165"/>
      <c r="C53" s="64" t="s">
        <v>113</v>
      </c>
      <c r="D53" s="167" t="s">
        <v>114</v>
      </c>
      <c r="E53" s="168">
        <v>744.52999999999997</v>
      </c>
      <c r="F53" s="169">
        <v>4371.8000000000002</v>
      </c>
      <c r="G53" s="168">
        <v>3909.8000000000002</v>
      </c>
      <c r="H53" s="100">
        <v>467.30000000000001</v>
      </c>
      <c r="I53" s="168">
        <v>2409.46</v>
      </c>
      <c r="J53" s="168">
        <v>226.15000000000001</v>
      </c>
      <c r="K53" s="99">
        <f t="shared" si="16"/>
        <v>1664.9300000000001</v>
      </c>
      <c r="L53" s="99">
        <f t="shared" si="9"/>
        <v>-1500.3400000000001</v>
      </c>
      <c r="M53" s="99">
        <f t="shared" si="17"/>
        <v>-1962.3400000000001</v>
      </c>
      <c r="N53" s="101">
        <f t="shared" si="18"/>
        <v>-241.15000000000001</v>
      </c>
      <c r="O53" s="70">
        <f t="shared" si="12"/>
        <v>3.236216136354479</v>
      </c>
      <c r="P53" s="70">
        <f t="shared" si="13"/>
        <v>0.48395035309223194</v>
      </c>
      <c r="Q53" s="70">
        <f t="shared" si="14"/>
        <v>0.61626170136579872</v>
      </c>
      <c r="R53" s="70">
        <f t="shared" si="15"/>
        <v>0.55113683151104809</v>
      </c>
      <c r="S53" s="1"/>
      <c r="T53" s="1"/>
      <c r="U53" s="1"/>
      <c r="V53" s="1"/>
      <c r="W53" s="1"/>
      <c r="X53" s="1"/>
      <c r="Y53" s="1"/>
      <c r="Z53" s="1"/>
    </row>
    <row r="54" s="176" customFormat="1" ht="17.25">
      <c r="A54" s="96"/>
      <c r="B54" s="177"/>
      <c r="C54" s="64" t="s">
        <v>115</v>
      </c>
      <c r="D54" s="178" t="s">
        <v>116</v>
      </c>
      <c r="E54" s="99">
        <v>0</v>
      </c>
      <c r="F54" s="99">
        <v>0</v>
      </c>
      <c r="G54" s="99">
        <v>0</v>
      </c>
      <c r="H54" s="99">
        <v>0</v>
      </c>
      <c r="I54" s="99">
        <v>4845.8299999999999</v>
      </c>
      <c r="J54" s="99">
        <v>0</v>
      </c>
      <c r="K54" s="99">
        <f t="shared" si="16"/>
        <v>4845.8299999999999</v>
      </c>
      <c r="L54" s="99">
        <f t="shared" si="9"/>
        <v>4845.8299999999999</v>
      </c>
      <c r="M54" s="99">
        <f t="shared" si="17"/>
        <v>4845.8299999999999</v>
      </c>
      <c r="N54" s="101">
        <f t="shared" si="18"/>
        <v>0</v>
      </c>
      <c r="O54" s="70" t="str">
        <f t="shared" si="12"/>
        <v/>
      </c>
      <c r="P54" s="70" t="str">
        <f t="shared" si="13"/>
        <v/>
      </c>
      <c r="Q54" s="70" t="str">
        <f t="shared" si="14"/>
        <v/>
      </c>
      <c r="R54" s="70" t="str">
        <f t="shared" si="15"/>
        <v/>
      </c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</row>
    <row r="55" ht="17.25">
      <c r="A55" s="96"/>
      <c r="B55" s="165"/>
      <c r="C55" s="120" t="s">
        <v>117</v>
      </c>
      <c r="D55" s="179" t="s">
        <v>55</v>
      </c>
      <c r="E55" s="99">
        <v>68093.600000000006</v>
      </c>
      <c r="F55" s="124">
        <v>41597</v>
      </c>
      <c r="G55" s="124">
        <v>38550</v>
      </c>
      <c r="H55" s="99">
        <v>4000</v>
      </c>
      <c r="I55" s="100">
        <v>93832.289999999994</v>
      </c>
      <c r="J55" s="99">
        <v>4115.5900000000001</v>
      </c>
      <c r="K55" s="99">
        <f t="shared" si="16"/>
        <v>25738.689999999988</v>
      </c>
      <c r="L55" s="99">
        <f t="shared" si="9"/>
        <v>55282.289999999994</v>
      </c>
      <c r="M55" s="99">
        <f t="shared" si="17"/>
        <v>52235.289999999994</v>
      </c>
      <c r="N55" s="101">
        <f t="shared" si="18"/>
        <v>115.59000000000015</v>
      </c>
      <c r="O55" s="70">
        <f t="shared" si="12"/>
        <v>1.3779898551405709</v>
      </c>
      <c r="P55" s="70">
        <f t="shared" si="13"/>
        <v>1.0288975</v>
      </c>
      <c r="Q55" s="70">
        <f t="shared" si="14"/>
        <v>2.4340412451361866</v>
      </c>
      <c r="R55" s="70">
        <f t="shared" si="15"/>
        <v>2.255746568262134</v>
      </c>
      <c r="S55" s="1"/>
      <c r="T55" s="1"/>
      <c r="U55" s="1"/>
      <c r="V55" s="1"/>
      <c r="W55" s="1"/>
      <c r="X55" s="1"/>
      <c r="Y55" s="1"/>
      <c r="Z55" s="1"/>
    </row>
    <row r="56" s="103" customFormat="1" ht="17.25">
      <c r="A56" s="96"/>
      <c r="B56" s="180"/>
      <c r="C56" s="105"/>
      <c r="D56" s="106" t="s">
        <v>56</v>
      </c>
      <c r="E56" s="107">
        <f>E52+E53+E54+E55</f>
        <v>4585921.0800000001</v>
      </c>
      <c r="F56" s="107">
        <f>F52+F53+F54+F55</f>
        <v>5638342.2999999998</v>
      </c>
      <c r="G56" s="107">
        <f>G52+G53+G54+G55</f>
        <v>5138539.5999999996</v>
      </c>
      <c r="H56" s="107">
        <f>H52+H53+H54+H55</f>
        <v>497431.79999999999</v>
      </c>
      <c r="I56" s="107">
        <f>I52+I53+I54+I55</f>
        <v>4668445.71</v>
      </c>
      <c r="J56" s="107">
        <f>J52+J53+J54+J55</f>
        <v>213830.39999999999</v>
      </c>
      <c r="K56" s="107">
        <f t="shared" si="16"/>
        <v>82524.629999999888</v>
      </c>
      <c r="L56" s="108">
        <f t="shared" si="9"/>
        <v>-470093.88999999966</v>
      </c>
      <c r="M56" s="107">
        <f t="shared" si="17"/>
        <v>-969896.58999999985</v>
      </c>
      <c r="N56" s="108">
        <f t="shared" si="18"/>
        <v>-283601.40000000002</v>
      </c>
      <c r="O56" s="109">
        <f t="shared" si="12"/>
        <v>1.0179952137335953</v>
      </c>
      <c r="P56" s="128">
        <f t="shared" si="13"/>
        <v>0.42986877799127438</v>
      </c>
      <c r="Q56" s="109">
        <f t="shared" si="14"/>
        <v>0.9085160519148282</v>
      </c>
      <c r="R56" s="109">
        <f t="shared" si="15"/>
        <v>0.82798196022969373</v>
      </c>
      <c r="S56" s="103"/>
      <c r="T56" s="103"/>
      <c r="U56" s="103"/>
      <c r="V56" s="103"/>
      <c r="W56" s="103"/>
      <c r="X56" s="103"/>
      <c r="Y56" s="103"/>
      <c r="Z56" s="103"/>
    </row>
    <row r="57" ht="17.25">
      <c r="A57" s="111">
        <v>991</v>
      </c>
      <c r="B57" s="92" t="s">
        <v>118</v>
      </c>
      <c r="C57" s="156" t="s">
        <v>69</v>
      </c>
      <c r="D57" s="113" t="s">
        <v>119</v>
      </c>
      <c r="E57" s="56">
        <v>58199.57</v>
      </c>
      <c r="F57" s="157">
        <v>66470.800000000003</v>
      </c>
      <c r="G57" s="57">
        <v>60500</v>
      </c>
      <c r="H57" s="56">
        <v>5900</v>
      </c>
      <c r="I57" s="95">
        <v>60574.370000000003</v>
      </c>
      <c r="J57" s="181">
        <v>4079.96</v>
      </c>
      <c r="K57" s="56">
        <f t="shared" si="16"/>
        <v>2374.8000000000029</v>
      </c>
      <c r="L57" s="56">
        <f t="shared" si="9"/>
        <v>74.370000000002619</v>
      </c>
      <c r="M57" s="57">
        <f t="shared" si="17"/>
        <v>-5896.4300000000003</v>
      </c>
      <c r="N57" s="56">
        <f t="shared" si="18"/>
        <v>-1820.04</v>
      </c>
      <c r="O57" s="60">
        <f t="shared" si="12"/>
        <v>1.0408044251873338</v>
      </c>
      <c r="P57" s="59">
        <f t="shared" si="13"/>
        <v>0.69151864406779662</v>
      </c>
      <c r="Q57" s="115">
        <f t="shared" si="14"/>
        <v>1.0012292561983471</v>
      </c>
      <c r="R57" s="61">
        <f t="shared" si="15"/>
        <v>0.91129292862429823</v>
      </c>
      <c r="S57" s="1"/>
      <c r="T57" s="1"/>
      <c r="U57" s="1"/>
      <c r="V57" s="1"/>
      <c r="W57" s="1"/>
      <c r="X57" s="1"/>
      <c r="Y57" s="1"/>
      <c r="Z57" s="1"/>
    </row>
    <row r="58" ht="17.25">
      <c r="A58" s="116"/>
      <c r="B58" s="97"/>
      <c r="C58" s="64" t="s">
        <v>120</v>
      </c>
      <c r="D58" s="98" t="s">
        <v>121</v>
      </c>
      <c r="E58" s="99">
        <v>7908.29</v>
      </c>
      <c r="F58" s="99">
        <v>0</v>
      </c>
      <c r="G58" s="99">
        <v>0</v>
      </c>
      <c r="H58" s="100">
        <v>0</v>
      </c>
      <c r="I58" s="99">
        <v>3888.4099999999999</v>
      </c>
      <c r="J58" s="99">
        <v>0</v>
      </c>
      <c r="K58" s="100">
        <f t="shared" si="16"/>
        <v>-4019.8800000000001</v>
      </c>
      <c r="L58" s="99">
        <f t="shared" si="9"/>
        <v>3888.4099999999999</v>
      </c>
      <c r="M58" s="99">
        <f t="shared" si="17"/>
        <v>3888.4099999999999</v>
      </c>
      <c r="N58" s="100">
        <f t="shared" si="18"/>
        <v>0</v>
      </c>
      <c r="O58" s="70">
        <f t="shared" si="12"/>
        <v>0.49168783643493091</v>
      </c>
      <c r="P58" s="69" t="str">
        <f t="shared" si="13"/>
        <v/>
      </c>
      <c r="Q58" s="70" t="str">
        <f t="shared" si="14"/>
        <v/>
      </c>
      <c r="R58" s="72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103" customFormat="1" ht="17.25">
      <c r="A59" s="116"/>
      <c r="B59" s="104"/>
      <c r="C59" s="126"/>
      <c r="D59" s="127" t="s">
        <v>56</v>
      </c>
      <c r="E59" s="107">
        <f>SUM(E57:E58)</f>
        <v>66107.860000000001</v>
      </c>
      <c r="F59" s="107">
        <f>SUM(F57:F58)</f>
        <v>66470.800000000003</v>
      </c>
      <c r="G59" s="108">
        <f>SUM(G57:G58)</f>
        <v>60500</v>
      </c>
      <c r="H59" s="107">
        <f>SUM(H57:H58)</f>
        <v>5900</v>
      </c>
      <c r="I59" s="107">
        <f>SUM(I57:I58)</f>
        <v>64462.779999999999</v>
      </c>
      <c r="J59" s="107">
        <f>SUM(J57:J58)</f>
        <v>4079.96</v>
      </c>
      <c r="K59" s="107">
        <f t="shared" si="16"/>
        <v>-1645.0800000000017</v>
      </c>
      <c r="L59" s="108">
        <f t="shared" si="9"/>
        <v>3962.7799999999988</v>
      </c>
      <c r="M59" s="107">
        <f t="shared" si="17"/>
        <v>-2008.0200000000041</v>
      </c>
      <c r="N59" s="107">
        <f t="shared" si="18"/>
        <v>-1820.04</v>
      </c>
      <c r="O59" s="128">
        <f t="shared" si="12"/>
        <v>0.97511521322880512</v>
      </c>
      <c r="P59" s="109">
        <f t="shared" si="13"/>
        <v>0.69151864406779662</v>
      </c>
      <c r="Q59" s="129">
        <f t="shared" si="14"/>
        <v>1.0655004958677685</v>
      </c>
      <c r="R59" s="110">
        <f t="shared" si="15"/>
        <v>0.96979094579875669</v>
      </c>
      <c r="S59" s="103"/>
      <c r="T59" s="103"/>
      <c r="U59" s="103"/>
      <c r="V59" s="103"/>
      <c r="W59" s="103"/>
      <c r="X59" s="103"/>
      <c r="Y59" s="103"/>
      <c r="Z59" s="103"/>
    </row>
    <row r="60" ht="17.25">
      <c r="A60" s="164" t="s">
        <v>122</v>
      </c>
      <c r="B60" s="92" t="s">
        <v>123</v>
      </c>
      <c r="C60" s="130" t="s">
        <v>124</v>
      </c>
      <c r="D60" s="131" t="s">
        <v>125</v>
      </c>
      <c r="E60" s="56">
        <v>26608.880000000001</v>
      </c>
      <c r="F60" s="157">
        <v>51086</v>
      </c>
      <c r="G60" s="56">
        <v>50733.300000000003</v>
      </c>
      <c r="H60" s="57">
        <v>157.80000000000001</v>
      </c>
      <c r="I60" s="56">
        <v>58698.550000000003</v>
      </c>
      <c r="J60" s="56">
        <v>66.439999999999998</v>
      </c>
      <c r="K60" s="56">
        <f t="shared" si="16"/>
        <v>32089.670000000002</v>
      </c>
      <c r="L60" s="56">
        <f t="shared" si="9"/>
        <v>7965.25</v>
      </c>
      <c r="M60" s="57">
        <f t="shared" si="17"/>
        <v>7612.5500000000029</v>
      </c>
      <c r="N60" s="56">
        <f t="shared" si="18"/>
        <v>-91.360000000000014</v>
      </c>
      <c r="O60" s="59">
        <f t="shared" si="12"/>
        <v>2.2059759749376902</v>
      </c>
      <c r="P60" s="60">
        <f t="shared" si="13"/>
        <v>0.4210392902408111</v>
      </c>
      <c r="Q60" s="59">
        <f t="shared" si="14"/>
        <v>1.1570024027611057</v>
      </c>
      <c r="R60" s="61">
        <f t="shared" si="15"/>
        <v>1.1490144070782602</v>
      </c>
      <c r="S60" s="1"/>
      <c r="T60" s="1"/>
      <c r="U60" s="1"/>
      <c r="V60" s="1"/>
      <c r="W60" s="1"/>
      <c r="X60" s="1"/>
      <c r="Y60" s="1"/>
      <c r="Z60" s="1"/>
    </row>
    <row r="61" ht="17.25">
      <c r="A61" s="96"/>
      <c r="B61" s="97"/>
      <c r="C61" s="73" t="s">
        <v>126</v>
      </c>
      <c r="D61" s="159" t="s">
        <v>127</v>
      </c>
      <c r="E61" s="99">
        <v>110455.61</v>
      </c>
      <c r="F61" s="124">
        <v>50550.300000000003</v>
      </c>
      <c r="G61" s="100">
        <v>39700</v>
      </c>
      <c r="H61" s="99">
        <v>10000</v>
      </c>
      <c r="I61" s="99">
        <v>96387.509999999995</v>
      </c>
      <c r="J61" s="99">
        <v>1891.5999999999999</v>
      </c>
      <c r="K61" s="99">
        <f t="shared" si="16"/>
        <v>-14068.100000000006</v>
      </c>
      <c r="L61" s="99">
        <f t="shared" si="9"/>
        <v>56687.509999999995</v>
      </c>
      <c r="M61" s="99">
        <f t="shared" si="17"/>
        <v>45837.209999999992</v>
      </c>
      <c r="N61" s="100">
        <f t="shared" si="18"/>
        <v>-8108.3999999999996</v>
      </c>
      <c r="O61" s="70">
        <f t="shared" si="12"/>
        <v>0.87263571311588428</v>
      </c>
      <c r="P61" s="70">
        <f t="shared" si="13"/>
        <v>0.18915999999999999</v>
      </c>
      <c r="Q61" s="71">
        <f t="shared" si="14"/>
        <v>2.4278969773299748</v>
      </c>
      <c r="R61" s="72">
        <f t="shared" si="15"/>
        <v>1.9067643515468748</v>
      </c>
      <c r="S61" s="1"/>
      <c r="T61" s="1"/>
      <c r="U61" s="1"/>
      <c r="V61" s="1"/>
      <c r="W61" s="1"/>
      <c r="X61" s="1"/>
      <c r="Y61" s="1"/>
      <c r="Z61" s="1"/>
    </row>
    <row r="62" s="103" customFormat="1" ht="17.25">
      <c r="A62" s="96"/>
      <c r="B62" s="104"/>
      <c r="C62" s="105"/>
      <c r="D62" s="106" t="s">
        <v>56</v>
      </c>
      <c r="E62" s="107">
        <f>SUM(E60:E61)</f>
        <v>137064.48999999999</v>
      </c>
      <c r="F62" s="107">
        <f>SUM(F60:F61)</f>
        <v>101636.3</v>
      </c>
      <c r="G62" s="107">
        <f>SUM(G60:G61)</f>
        <v>90433.300000000003</v>
      </c>
      <c r="H62" s="107">
        <f>SUM(H60:H61)</f>
        <v>10157.799999999999</v>
      </c>
      <c r="I62" s="107">
        <f>SUM(I60:I61)</f>
        <v>155086.06</v>
      </c>
      <c r="J62" s="108">
        <f>SUM(J60:J61)</f>
        <v>1958.04</v>
      </c>
      <c r="K62" s="107">
        <f t="shared" si="16"/>
        <v>18021.570000000007</v>
      </c>
      <c r="L62" s="108">
        <f t="shared" si="9"/>
        <v>64652.759999999995</v>
      </c>
      <c r="M62" s="107">
        <f t="shared" si="17"/>
        <v>53449.759999999995</v>
      </c>
      <c r="N62" s="107">
        <f t="shared" si="18"/>
        <v>-8199.7599999999984</v>
      </c>
      <c r="O62" s="128">
        <f t="shared" si="12"/>
        <v>1.131482413862263</v>
      </c>
      <c r="P62" s="109">
        <f t="shared" si="13"/>
        <v>0.19276221229006282</v>
      </c>
      <c r="Q62" s="109">
        <f t="shared" si="14"/>
        <v>1.7149220475201059</v>
      </c>
      <c r="R62" s="110">
        <f t="shared" si="15"/>
        <v>1.5258924222940031</v>
      </c>
      <c r="S62" s="103"/>
      <c r="T62" s="103"/>
      <c r="U62" s="103"/>
      <c r="V62" s="103"/>
      <c r="W62" s="103"/>
      <c r="X62" s="103"/>
      <c r="Y62" s="103"/>
      <c r="Z62" s="103"/>
    </row>
    <row r="63" ht="17.25">
      <c r="A63" s="118"/>
      <c r="B63" s="155" t="s">
        <v>128</v>
      </c>
      <c r="C63" s="54" t="s">
        <v>129</v>
      </c>
      <c r="D63" s="182" t="s">
        <v>130</v>
      </c>
      <c r="E63" s="56">
        <v>366.98000000000002</v>
      </c>
      <c r="F63" s="56">
        <v>30.699999999999999</v>
      </c>
      <c r="G63" s="57">
        <v>30.699999999999999</v>
      </c>
      <c r="H63" s="56">
        <v>0</v>
      </c>
      <c r="I63" s="114">
        <v>3307</v>
      </c>
      <c r="J63" s="56">
        <v>36.310000000000002</v>
      </c>
      <c r="K63" s="56">
        <f t="shared" si="16"/>
        <v>2940.02</v>
      </c>
      <c r="L63" s="56">
        <f t="shared" si="9"/>
        <v>3276.3000000000002</v>
      </c>
      <c r="M63" s="57">
        <f t="shared" si="17"/>
        <v>3276.3000000000002</v>
      </c>
      <c r="N63" s="56">
        <f t="shared" si="18"/>
        <v>36.310000000000002</v>
      </c>
      <c r="O63" s="59">
        <f t="shared" si="12"/>
        <v>9.0113902664995358</v>
      </c>
      <c r="P63" s="60" t="str">
        <f t="shared" si="13"/>
        <v/>
      </c>
      <c r="Q63" s="59">
        <f t="shared" si="14"/>
        <v>107.7198697068404</v>
      </c>
      <c r="R63" s="61">
        <f t="shared" si="15"/>
        <v>107.7198697068404</v>
      </c>
      <c r="S63" s="1"/>
      <c r="T63" s="1"/>
      <c r="U63" s="1"/>
      <c r="V63" s="1"/>
      <c r="W63" s="1"/>
      <c r="X63" s="1"/>
      <c r="Y63" s="1"/>
      <c r="Z63" s="1"/>
    </row>
    <row r="64" ht="17.25">
      <c r="A64" s="116"/>
      <c r="B64" s="158"/>
      <c r="C64" s="64" t="s">
        <v>90</v>
      </c>
      <c r="D64" s="98" t="s">
        <v>131</v>
      </c>
      <c r="E64" s="99">
        <v>707.22000000000003</v>
      </c>
      <c r="F64" s="101">
        <v>26</v>
      </c>
      <c r="G64" s="101">
        <v>26</v>
      </c>
      <c r="H64" s="101">
        <v>0</v>
      </c>
      <c r="I64" s="99">
        <v>1777.98</v>
      </c>
      <c r="J64" s="99">
        <v>0.01</v>
      </c>
      <c r="K64" s="99">
        <f t="shared" si="16"/>
        <v>1070.76</v>
      </c>
      <c r="L64" s="99">
        <f t="shared" si="9"/>
        <v>1751.98</v>
      </c>
      <c r="M64" s="99">
        <f t="shared" si="17"/>
        <v>1751.98</v>
      </c>
      <c r="N64" s="100">
        <f t="shared" si="18"/>
        <v>0.01</v>
      </c>
      <c r="O64" s="70">
        <f t="shared" si="12"/>
        <v>2.5140408925086959</v>
      </c>
      <c r="P64" s="70" t="str">
        <f t="shared" si="13"/>
        <v/>
      </c>
      <c r="Q64" s="71">
        <f t="shared" si="14"/>
        <v>68.38384615384615</v>
      </c>
      <c r="R64" s="183">
        <f t="shared" si="15"/>
        <v>68.38384615384615</v>
      </c>
      <c r="S64" s="1"/>
      <c r="T64" s="1"/>
      <c r="U64" s="1"/>
      <c r="V64" s="1"/>
      <c r="W64" s="1"/>
      <c r="X64" s="1"/>
      <c r="Y64" s="1"/>
      <c r="Z64" s="1"/>
    </row>
    <row r="65" ht="17.25">
      <c r="A65" s="116"/>
      <c r="B65" s="158"/>
      <c r="C65" s="73" t="s">
        <v>52</v>
      </c>
      <c r="D65" s="102" t="s">
        <v>53</v>
      </c>
      <c r="E65" s="99">
        <v>352.19999999999999</v>
      </c>
      <c r="F65" s="99">
        <v>371</v>
      </c>
      <c r="G65" s="99">
        <v>371</v>
      </c>
      <c r="H65" s="99">
        <v>0</v>
      </c>
      <c r="I65" s="99">
        <v>0</v>
      </c>
      <c r="J65" s="99">
        <v>0</v>
      </c>
      <c r="K65" s="99">
        <f t="shared" si="16"/>
        <v>-352.19999999999999</v>
      </c>
      <c r="L65" s="99">
        <f t="shared" si="9"/>
        <v>-371</v>
      </c>
      <c r="M65" s="100">
        <f t="shared" si="17"/>
        <v>-371</v>
      </c>
      <c r="N65" s="99">
        <f t="shared" si="18"/>
        <v>0</v>
      </c>
      <c r="O65" s="69">
        <f t="shared" si="12"/>
        <v>0</v>
      </c>
      <c r="P65" s="70" t="str">
        <f t="shared" si="13"/>
        <v/>
      </c>
      <c r="Q65" s="70">
        <f t="shared" si="14"/>
        <v>0</v>
      </c>
      <c r="R65" s="72">
        <f t="shared" si="15"/>
        <v>0</v>
      </c>
      <c r="S65" s="1"/>
      <c r="T65" s="1"/>
      <c r="U65" s="1"/>
      <c r="V65" s="1"/>
      <c r="W65" s="1"/>
      <c r="X65" s="1"/>
      <c r="Y65" s="1"/>
      <c r="Z65" s="1"/>
    </row>
    <row r="66" ht="34.5">
      <c r="A66" s="116"/>
      <c r="B66" s="158"/>
      <c r="C66" s="64" t="s">
        <v>132</v>
      </c>
      <c r="D66" s="98" t="s">
        <v>133</v>
      </c>
      <c r="E66" s="99">
        <v>90409.690000000002</v>
      </c>
      <c r="F66" s="99">
        <f>55221.1-F24</f>
        <v>54170.199999999997</v>
      </c>
      <c r="G66" s="99">
        <v>50569.900000000001</v>
      </c>
      <c r="H66" s="99">
        <v>3095.5</v>
      </c>
      <c r="I66" s="100">
        <v>65810.339999999997</v>
      </c>
      <c r="J66" s="99">
        <v>3043.7199999999998</v>
      </c>
      <c r="K66" s="99">
        <f t="shared" si="16"/>
        <v>-24599.350000000006</v>
      </c>
      <c r="L66" s="99">
        <f t="shared" si="9"/>
        <v>15240.439999999995</v>
      </c>
      <c r="M66" s="99">
        <f t="shared" si="17"/>
        <v>11640.139999999999</v>
      </c>
      <c r="N66" s="100">
        <f t="shared" si="18"/>
        <v>-51.7800000000002</v>
      </c>
      <c r="O66" s="70">
        <f t="shared" si="12"/>
        <v>0.72791246159565415</v>
      </c>
      <c r="P66" s="69">
        <f t="shared" si="13"/>
        <v>0.98327249232757219</v>
      </c>
      <c r="Q66" s="70">
        <f t="shared" si="14"/>
        <v>1.3013737420876845</v>
      </c>
      <c r="R66" s="72">
        <f t="shared" si="15"/>
        <v>1.2148808754628928</v>
      </c>
      <c r="S66" s="1"/>
      <c r="T66" s="1"/>
      <c r="U66" s="1"/>
      <c r="V66" s="1"/>
      <c r="W66" s="1"/>
      <c r="X66" s="1"/>
      <c r="Y66" s="1"/>
      <c r="Z66" s="1"/>
    </row>
    <row r="67" ht="17.25">
      <c r="A67" s="116"/>
      <c r="B67" s="158"/>
      <c r="C67" s="73" t="s">
        <v>54</v>
      </c>
      <c r="D67" s="102" t="s">
        <v>55</v>
      </c>
      <c r="E67" s="99">
        <v>61871.800000000003</v>
      </c>
      <c r="F67" s="99">
        <f>213281.6-F55</f>
        <v>171684.60000000001</v>
      </c>
      <c r="G67" s="99">
        <v>146172.60000000001</v>
      </c>
      <c r="H67" s="99">
        <v>22385.900000000001</v>
      </c>
      <c r="I67" s="99">
        <f>84405.24+10</f>
        <v>84415.240000000005</v>
      </c>
      <c r="J67" s="99">
        <f>6737.63+10</f>
        <v>6747.6300000000001</v>
      </c>
      <c r="K67" s="99">
        <f t="shared" si="16"/>
        <v>22543.440000000002</v>
      </c>
      <c r="L67" s="99">
        <f t="shared" si="9"/>
        <v>-61757.360000000001</v>
      </c>
      <c r="M67" s="100">
        <f t="shared" si="17"/>
        <v>-87269.360000000001</v>
      </c>
      <c r="N67" s="99">
        <f t="shared" si="18"/>
        <v>-15638.27</v>
      </c>
      <c r="O67" s="69">
        <f t="shared" si="12"/>
        <v>1.3643572677698079</v>
      </c>
      <c r="P67" s="70">
        <f t="shared" si="13"/>
        <v>0.30142321729302818</v>
      </c>
      <c r="Q67" s="71">
        <f t="shared" si="14"/>
        <v>0.57750385503165436</v>
      </c>
      <c r="R67" s="72">
        <f t="shared" si="15"/>
        <v>0.49168789745847913</v>
      </c>
      <c r="S67" s="1"/>
      <c r="T67" s="1"/>
      <c r="U67" s="1"/>
      <c r="V67" s="1"/>
      <c r="W67" s="1"/>
      <c r="X67" s="1"/>
      <c r="Y67" s="1"/>
      <c r="Z67" s="1"/>
    </row>
    <row r="68" ht="17.25">
      <c r="A68" s="116"/>
      <c r="B68" s="158"/>
      <c r="C68" s="64" t="s">
        <v>134</v>
      </c>
      <c r="D68" s="98" t="s">
        <v>135</v>
      </c>
      <c r="E68" s="99">
        <v>180.94</v>
      </c>
      <c r="F68" s="99">
        <v>0</v>
      </c>
      <c r="G68" s="99">
        <v>0</v>
      </c>
      <c r="H68" s="100">
        <v>0</v>
      </c>
      <c r="I68" s="99">
        <f>200.8+50</f>
        <v>250.80000000000001</v>
      </c>
      <c r="J68" s="99">
        <f>-845.2+50</f>
        <v>-795.20000000000005</v>
      </c>
      <c r="K68" s="99">
        <f t="shared" si="16"/>
        <v>69.860000000000014</v>
      </c>
      <c r="L68" s="100">
        <f t="shared" si="9"/>
        <v>250.80000000000001</v>
      </c>
      <c r="M68" s="99">
        <f t="shared" si="17"/>
        <v>250.80000000000001</v>
      </c>
      <c r="N68" s="100">
        <f t="shared" si="18"/>
        <v>-795.20000000000005</v>
      </c>
      <c r="O68" s="70">
        <f t="shared" si="12"/>
        <v>1.3860948380678679</v>
      </c>
      <c r="P68" s="69" t="str">
        <f t="shared" si="13"/>
        <v/>
      </c>
      <c r="Q68" s="70" t="str">
        <f t="shared" si="14"/>
        <v/>
      </c>
      <c r="R68" s="72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7.25">
      <c r="A69" s="116"/>
      <c r="B69" s="158"/>
      <c r="C69" s="73" t="s">
        <v>136</v>
      </c>
      <c r="D69" s="102" t="s">
        <v>137</v>
      </c>
      <c r="E69" s="99">
        <v>3437.1599999999999</v>
      </c>
      <c r="F69" s="99">
        <v>38614.970000000001</v>
      </c>
      <c r="G69" s="99">
        <v>38614.970000000001</v>
      </c>
      <c r="H69" s="99">
        <v>0</v>
      </c>
      <c r="I69" s="99">
        <v>40591.290000000001</v>
      </c>
      <c r="J69" s="99">
        <v>5.0300000000000002</v>
      </c>
      <c r="K69" s="100">
        <f t="shared" si="16"/>
        <v>37154.130000000005</v>
      </c>
      <c r="L69" s="99">
        <f t="shared" si="9"/>
        <v>1976.3199999999997</v>
      </c>
      <c r="M69" s="100">
        <f t="shared" si="17"/>
        <v>1976.3199999999997</v>
      </c>
      <c r="N69" s="99">
        <f t="shared" si="18"/>
        <v>5.0300000000000002</v>
      </c>
      <c r="O69" s="69">
        <f t="shared" si="12"/>
        <v>11.809543343923472</v>
      </c>
      <c r="P69" s="70" t="str">
        <f t="shared" si="13"/>
        <v/>
      </c>
      <c r="Q69" s="71">
        <f t="shared" si="14"/>
        <v>1.0511801511175587</v>
      </c>
      <c r="R69" s="72">
        <f t="shared" si="15"/>
        <v>1.0511801511175587</v>
      </c>
      <c r="S69" s="1"/>
      <c r="T69" s="1"/>
      <c r="U69" s="1"/>
      <c r="V69" s="1"/>
      <c r="W69" s="1"/>
      <c r="X69" s="1"/>
      <c r="Y69" s="1"/>
      <c r="Z69" s="1"/>
    </row>
    <row r="70" ht="22.5">
      <c r="A70" s="116"/>
      <c r="B70" s="158"/>
      <c r="C70" s="64" t="s">
        <v>138</v>
      </c>
      <c r="D70" s="98" t="s">
        <v>139</v>
      </c>
      <c r="E70" s="99">
        <v>573.40999999999997</v>
      </c>
      <c r="F70" s="99">
        <v>0</v>
      </c>
      <c r="G70" s="99">
        <v>0</v>
      </c>
      <c r="H70" s="100">
        <v>0</v>
      </c>
      <c r="I70" s="99">
        <v>5852.1199999999999</v>
      </c>
      <c r="J70" s="99">
        <v>0</v>
      </c>
      <c r="K70" s="99">
        <f t="shared" si="16"/>
        <v>5278.71</v>
      </c>
      <c r="L70" s="100">
        <f t="shared" si="9"/>
        <v>5852.1199999999999</v>
      </c>
      <c r="M70" s="99">
        <f t="shared" si="17"/>
        <v>5852.1199999999999</v>
      </c>
      <c r="N70" s="100">
        <f t="shared" si="18"/>
        <v>0</v>
      </c>
      <c r="O70" s="70">
        <f t="shared" si="12"/>
        <v>10.205821314591654</v>
      </c>
      <c r="P70" s="69" t="str">
        <f t="shared" si="13"/>
        <v/>
      </c>
      <c r="Q70" s="70" t="str">
        <f t="shared" si="14"/>
        <v/>
      </c>
      <c r="R70" s="72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103" customFormat="1">
      <c r="A71" s="116"/>
      <c r="B71" s="184"/>
      <c r="C71" s="126"/>
      <c r="D71" s="127" t="s">
        <v>56</v>
      </c>
      <c r="E71" s="107">
        <f>SUM(E63:E70)</f>
        <v>157899.40000000002</v>
      </c>
      <c r="F71" s="107">
        <f>SUM(F63:F70)</f>
        <v>264897.46999999997</v>
      </c>
      <c r="G71" s="108">
        <f>SUM(G63:G70)</f>
        <v>235785.17000000001</v>
      </c>
      <c r="H71" s="107">
        <f>SUM(H63:H70)</f>
        <v>25481.400000000001</v>
      </c>
      <c r="I71" s="125">
        <f>SUM(I63:I70)</f>
        <v>202004.76999999999</v>
      </c>
      <c r="J71" s="107">
        <f>SUM(J63:J70)</f>
        <v>9037.5</v>
      </c>
      <c r="K71" s="108">
        <f t="shared" si="16"/>
        <v>44105.369999999966</v>
      </c>
      <c r="L71" s="107">
        <f t="shared" si="9"/>
        <v>-33780.400000000023</v>
      </c>
      <c r="M71" s="108">
        <f t="shared" si="17"/>
        <v>-62892.699999999983</v>
      </c>
      <c r="N71" s="107">
        <f t="shared" si="18"/>
        <v>-16443.900000000001</v>
      </c>
      <c r="O71" s="128">
        <f t="shared" si="12"/>
        <v>1.2793257605792039</v>
      </c>
      <c r="P71" s="109">
        <f t="shared" si="13"/>
        <v>0.35467046551602344</v>
      </c>
      <c r="Q71" s="129">
        <f t="shared" si="14"/>
        <v>0.85673229575888921</v>
      </c>
      <c r="R71" s="110">
        <f t="shared" si="15"/>
        <v>0.76257719637714927</v>
      </c>
      <c r="S71" s="103"/>
      <c r="T71" s="103"/>
      <c r="U71" s="103"/>
      <c r="V71" s="103"/>
      <c r="W71" s="103"/>
      <c r="X71" s="103"/>
      <c r="Y71" s="103"/>
      <c r="Z71" s="103"/>
    </row>
    <row r="72" s="42" customFormat="1" ht="20.25" customHeight="1">
      <c r="A72" s="185"/>
      <c r="B72" s="186" t="s">
        <v>140</v>
      </c>
      <c r="C72" s="187"/>
      <c r="D72" s="188"/>
      <c r="E72" s="189">
        <f>E5+E17</f>
        <v>25836182.529850751</v>
      </c>
      <c r="F72" s="190">
        <f>F5+F17</f>
        <v>35893709.970000006</v>
      </c>
      <c r="G72" s="189">
        <f>G5+G17</f>
        <v>31097717.269999996</v>
      </c>
      <c r="H72" s="190">
        <f>H5+H17</f>
        <v>3414958.4000000004</v>
      </c>
      <c r="I72" s="189">
        <f>I5+I17</f>
        <v>27838351.949999999</v>
      </c>
      <c r="J72" s="190">
        <f>J5+J17</f>
        <v>1270858.6100000001</v>
      </c>
      <c r="K72" s="189">
        <f t="shared" si="16"/>
        <v>2002169.4201492481</v>
      </c>
      <c r="L72" s="190">
        <f t="shared" si="9"/>
        <v>-3259365.3199999966</v>
      </c>
      <c r="M72" s="189">
        <f t="shared" si="17"/>
        <v>-8055358.020000007</v>
      </c>
      <c r="N72" s="190">
        <f t="shared" si="18"/>
        <v>-2144099.79</v>
      </c>
      <c r="O72" s="191">
        <f t="shared" si="12"/>
        <v>1.0774947853784502</v>
      </c>
      <c r="P72" s="192">
        <f t="shared" si="13"/>
        <v>0.37214468264093642</v>
      </c>
      <c r="Q72" s="191">
        <f t="shared" si="14"/>
        <v>0.8951895635393049</v>
      </c>
      <c r="R72" s="193">
        <f t="shared" si="15"/>
        <v>0.77557744722591559</v>
      </c>
      <c r="S72" s="42"/>
      <c r="T72" s="42"/>
      <c r="U72" s="42"/>
      <c r="V72" s="42"/>
      <c r="W72" s="42"/>
      <c r="X72" s="42"/>
      <c r="Y72" s="42"/>
      <c r="Z72" s="42"/>
    </row>
    <row r="73" s="42" customFormat="1" ht="18.75" customHeight="1">
      <c r="A73" s="194"/>
      <c r="B73" s="195" t="s">
        <v>141</v>
      </c>
      <c r="C73" s="196"/>
      <c r="D73" s="197"/>
      <c r="E73" s="198">
        <f>SUM(E74:E82)</f>
        <v>22823831.520000003</v>
      </c>
      <c r="F73" s="198">
        <f>SUM(F74:F82)</f>
        <v>28013369.859999999</v>
      </c>
      <c r="G73" s="199">
        <f>SUM(G74:G82)</f>
        <v>22904560.690000001</v>
      </c>
      <c r="H73" s="198">
        <f>SUM(H74:H82)</f>
        <v>1752901.9799999997</v>
      </c>
      <c r="I73" s="198">
        <f>SUM(I74:I82)</f>
        <v>22837976.850000001</v>
      </c>
      <c r="J73" s="198">
        <f>SUM(J74:J82)</f>
        <v>1825155.6899999997</v>
      </c>
      <c r="K73" s="199">
        <f t="shared" si="16"/>
        <v>14145.329999998212</v>
      </c>
      <c r="L73" s="198">
        <f t="shared" si="9"/>
        <v>-66583.839999999851</v>
      </c>
      <c r="M73" s="199">
        <f t="shared" si="17"/>
        <v>-5175393.0099999979</v>
      </c>
      <c r="N73" s="198">
        <f t="shared" si="18"/>
        <v>72253.709999999963</v>
      </c>
      <c r="O73" s="200">
        <f t="shared" si="12"/>
        <v>1.0006197614098056</v>
      </c>
      <c r="P73" s="201">
        <f t="shared" si="13"/>
        <v>1.0412194810801685</v>
      </c>
      <c r="Q73" s="202">
        <f t="shared" si="14"/>
        <v>0.99709298768480337</v>
      </c>
      <c r="R73" s="203">
        <f t="shared" si="15"/>
        <v>0.81525275124468732</v>
      </c>
      <c r="S73" s="42"/>
      <c r="T73" s="42"/>
      <c r="U73" s="42"/>
      <c r="V73" s="42"/>
      <c r="W73" s="42"/>
      <c r="X73" s="42"/>
      <c r="Y73" s="42"/>
      <c r="Z73" s="42"/>
    </row>
    <row r="74" ht="22.5">
      <c r="A74" s="204"/>
      <c r="B74" s="205"/>
      <c r="C74" s="64" t="s">
        <v>142</v>
      </c>
      <c r="D74" s="206" t="s">
        <v>143</v>
      </c>
      <c r="E74" s="99">
        <v>396670.53999999998</v>
      </c>
      <c r="F74" s="99">
        <v>449533.20000000001</v>
      </c>
      <c r="G74" s="99">
        <v>449533.20000000001</v>
      </c>
      <c r="H74" s="100">
        <v>75101.800000000003</v>
      </c>
      <c r="I74" s="99">
        <v>567246.69999999995</v>
      </c>
      <c r="J74" s="99">
        <v>148379.20000000001</v>
      </c>
      <c r="K74" s="99">
        <f t="shared" si="16"/>
        <v>170576.15999999997</v>
      </c>
      <c r="L74" s="100">
        <f t="shared" ref="L74:L83" si="19">I74-G74</f>
        <v>117713.49999999994</v>
      </c>
      <c r="M74" s="99">
        <f t="shared" si="17"/>
        <v>117713.49999999994</v>
      </c>
      <c r="N74" s="100">
        <f t="shared" si="18"/>
        <v>73277.400000000009</v>
      </c>
      <c r="O74" s="70">
        <f t="shared" ref="O74:O83" si="20">IFERROR(I74/E74,"")</f>
        <v>1.4300197337568854</v>
      </c>
      <c r="P74" s="69">
        <f t="shared" ref="P74:P83" si="21">IFERROR(J74/H74,"")</f>
        <v>1.9757076394973223</v>
      </c>
      <c r="Q74" s="70">
        <f t="shared" ref="Q74:Q83" si="22">IFERROR(I74/G74,"")</f>
        <v>1.2618571887460146</v>
      </c>
      <c r="R74" s="72">
        <f t="shared" ref="R74:R83" si="23">IFERROR(I74/F74,"")</f>
        <v>1.2618571887460146</v>
      </c>
      <c r="S74" s="1"/>
      <c r="T74" s="1"/>
      <c r="U74" s="1"/>
      <c r="V74" s="1"/>
      <c r="W74" s="1"/>
      <c r="X74" s="1"/>
      <c r="Y74" s="1"/>
      <c r="Z74" s="1"/>
    </row>
    <row r="75" ht="18" customHeight="1">
      <c r="A75" s="207"/>
      <c r="B75" s="208"/>
      <c r="C75" s="73" t="s">
        <v>144</v>
      </c>
      <c r="D75" s="209" t="s">
        <v>145</v>
      </c>
      <c r="E75" s="99">
        <v>5510872.1699999999</v>
      </c>
      <c r="F75" s="99">
        <v>7454891.8300000001</v>
      </c>
      <c r="G75" s="210">
        <v>4751051.6699999999</v>
      </c>
      <c r="H75" s="211">
        <f>399723.06+18470.26</f>
        <v>418193.32000000001</v>
      </c>
      <c r="I75" s="99">
        <v>4615497.5</v>
      </c>
      <c r="J75" s="99">
        <v>418193.32000000001</v>
      </c>
      <c r="K75" s="100">
        <f t="shared" si="16"/>
        <v>-895374.66999999993</v>
      </c>
      <c r="L75" s="99">
        <f t="shared" si="19"/>
        <v>-135554.16999999993</v>
      </c>
      <c r="M75" s="100">
        <f t="shared" si="17"/>
        <v>-2839394.3300000001</v>
      </c>
      <c r="N75" s="99">
        <f t="shared" si="18"/>
        <v>0</v>
      </c>
      <c r="O75" s="69">
        <f t="shared" si="20"/>
        <v>0.83752577770280601</v>
      </c>
      <c r="P75" s="70">
        <f t="shared" si="21"/>
        <v>1</v>
      </c>
      <c r="Q75" s="71">
        <f t="shared" si="22"/>
        <v>0.97146859697276244</v>
      </c>
      <c r="R75" s="72">
        <f t="shared" si="23"/>
        <v>0.61912333609272507</v>
      </c>
      <c r="S75" s="1"/>
      <c r="T75" s="1"/>
      <c r="U75" s="1"/>
      <c r="V75" s="1"/>
      <c r="W75" s="1"/>
      <c r="X75" s="1"/>
      <c r="Y75" s="1"/>
      <c r="Z75" s="1"/>
    </row>
    <row r="76" ht="16.5" customHeight="1">
      <c r="A76" s="207"/>
      <c r="B76" s="208"/>
      <c r="C76" s="64" t="s">
        <v>146</v>
      </c>
      <c r="D76" s="206" t="s">
        <v>147</v>
      </c>
      <c r="E76" s="99">
        <v>12734693.17</v>
      </c>
      <c r="F76" s="99">
        <v>16860705.699999999</v>
      </c>
      <c r="G76" s="211">
        <v>14788869.550000001</v>
      </c>
      <c r="H76" s="210">
        <v>1094861.22</v>
      </c>
      <c r="I76" s="99">
        <v>14787503.959999999</v>
      </c>
      <c r="J76" s="99">
        <v>1093495.6399999999</v>
      </c>
      <c r="K76" s="99">
        <f t="shared" si="16"/>
        <v>2052810.7899999991</v>
      </c>
      <c r="L76" s="100">
        <f t="shared" si="19"/>
        <v>-1365.5900000017136</v>
      </c>
      <c r="M76" s="99">
        <f t="shared" si="17"/>
        <v>-2073201.7400000002</v>
      </c>
      <c r="N76" s="100">
        <f t="shared" si="18"/>
        <v>-1365.5800000000745</v>
      </c>
      <c r="O76" s="70">
        <f t="shared" si="20"/>
        <v>1.1611982921454242</v>
      </c>
      <c r="P76" s="69">
        <f t="shared" si="21"/>
        <v>0.99875273689938526</v>
      </c>
      <c r="Q76" s="70">
        <f t="shared" si="22"/>
        <v>0.99990766096114481</v>
      </c>
      <c r="R76" s="72">
        <f t="shared" si="23"/>
        <v>0.87703944444033555</v>
      </c>
      <c r="S76" s="1"/>
      <c r="T76" s="1"/>
      <c r="U76" s="1"/>
      <c r="V76" s="1"/>
      <c r="W76" s="1"/>
      <c r="X76" s="1"/>
      <c r="Y76" s="1"/>
      <c r="Z76" s="1"/>
    </row>
    <row r="77" ht="22.5">
      <c r="A77" s="207"/>
      <c r="B77" s="208"/>
      <c r="C77" s="73" t="s">
        <v>148</v>
      </c>
      <c r="D77" s="212" t="s">
        <v>149</v>
      </c>
      <c r="E77" s="99">
        <v>3078826.52</v>
      </c>
      <c r="F77" s="99">
        <v>3196758.23</v>
      </c>
      <c r="G77" s="211">
        <f>2824091.41+39533.96</f>
        <v>2863625.3700000001</v>
      </c>
      <c r="H77" s="211">
        <f>125211.68+39533.96</f>
        <v>164745.63999999998</v>
      </c>
      <c r="I77" s="99">
        <v>2863625.3700000001</v>
      </c>
      <c r="J77" s="99">
        <v>164745.63999999998</v>
      </c>
      <c r="K77" s="100">
        <f t="shared" si="16"/>
        <v>-215201.14999999991</v>
      </c>
      <c r="L77" s="99">
        <f t="shared" si="19"/>
        <v>0</v>
      </c>
      <c r="M77" s="100">
        <f t="shared" si="17"/>
        <v>-333132.85999999987</v>
      </c>
      <c r="N77" s="99">
        <f t="shared" si="18"/>
        <v>0</v>
      </c>
      <c r="O77" s="69">
        <f t="shared" si="20"/>
        <v>0.93010286594517189</v>
      </c>
      <c r="P77" s="70">
        <f t="shared" si="21"/>
        <v>1</v>
      </c>
      <c r="Q77" s="71">
        <f t="shared" si="22"/>
        <v>1</v>
      </c>
      <c r="R77" s="72">
        <f t="shared" si="23"/>
        <v>0.89579041140061444</v>
      </c>
      <c r="S77" s="1"/>
      <c r="T77" s="1"/>
      <c r="U77" s="1"/>
      <c r="V77" s="1"/>
      <c r="W77" s="1"/>
      <c r="X77" s="1"/>
      <c r="Y77" s="1"/>
      <c r="Z77" s="1"/>
    </row>
    <row r="78" ht="33">
      <c r="A78" s="207"/>
      <c r="B78" s="208"/>
      <c r="C78" s="64" t="s">
        <v>150</v>
      </c>
      <c r="D78" s="213" t="s">
        <v>151</v>
      </c>
      <c r="E78" s="99">
        <v>896.41999999999996</v>
      </c>
      <c r="F78" s="99">
        <v>0</v>
      </c>
      <c r="G78" s="99">
        <v>0</v>
      </c>
      <c r="H78" s="100">
        <v>0</v>
      </c>
      <c r="I78" s="99">
        <v>7710.8400000000001</v>
      </c>
      <c r="J78" s="99">
        <v>0</v>
      </c>
      <c r="K78" s="99">
        <f t="shared" si="16"/>
        <v>6814.4200000000001</v>
      </c>
      <c r="L78" s="100">
        <f t="shared" si="19"/>
        <v>7710.8400000000001</v>
      </c>
      <c r="M78" s="99">
        <f t="shared" si="17"/>
        <v>7710.8400000000001</v>
      </c>
      <c r="N78" s="100">
        <f t="shared" si="18"/>
        <v>0</v>
      </c>
      <c r="O78" s="70">
        <f t="shared" si="20"/>
        <v>8.6018161129827551</v>
      </c>
      <c r="P78" s="69" t="str">
        <f t="shared" si="21"/>
        <v/>
      </c>
      <c r="Q78" s="70" t="str">
        <f t="shared" si="22"/>
        <v/>
      </c>
      <c r="R78" s="72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9.5" customHeight="1">
      <c r="A79" s="207"/>
      <c r="B79" s="208"/>
      <c r="C79" s="64" t="s">
        <v>152</v>
      </c>
      <c r="D79" s="212" t="s">
        <v>153</v>
      </c>
      <c r="E79" s="99">
        <v>1150220.01</v>
      </c>
      <c r="F79" s="99">
        <v>44836.290000000001</v>
      </c>
      <c r="G79" s="100">
        <v>44836.290000000001</v>
      </c>
      <c r="H79" s="99">
        <v>0</v>
      </c>
      <c r="I79" s="99">
        <v>44836.290000000001</v>
      </c>
      <c r="J79" s="99">
        <v>0</v>
      </c>
      <c r="K79" s="99">
        <f t="shared" si="16"/>
        <v>-1105383.72</v>
      </c>
      <c r="L79" s="99">
        <f t="shared" si="19"/>
        <v>0</v>
      </c>
      <c r="M79" s="99">
        <f t="shared" si="17"/>
        <v>0</v>
      </c>
      <c r="N79" s="99">
        <f t="shared" si="18"/>
        <v>0</v>
      </c>
      <c r="O79" s="70">
        <f t="shared" si="20"/>
        <v>0.038980620759675358</v>
      </c>
      <c r="P79" s="70" t="str">
        <f t="shared" si="21"/>
        <v/>
      </c>
      <c r="Q79" s="70">
        <f t="shared" si="22"/>
        <v>1</v>
      </c>
      <c r="R79" s="72">
        <f t="shared" si="23"/>
        <v>1</v>
      </c>
      <c r="S79" s="1"/>
      <c r="T79" s="1"/>
      <c r="U79" s="1"/>
      <c r="V79" s="1"/>
      <c r="W79" s="1"/>
      <c r="X79" s="1"/>
      <c r="Y79" s="1"/>
      <c r="Z79" s="1"/>
    </row>
    <row r="80" ht="30" customHeight="1">
      <c r="A80" s="214"/>
      <c r="B80" s="208"/>
      <c r="C80" s="64" t="s">
        <v>154</v>
      </c>
      <c r="D80" s="215" t="s">
        <v>155</v>
      </c>
      <c r="E80" s="66">
        <v>0</v>
      </c>
      <c r="F80" s="66">
        <v>0</v>
      </c>
      <c r="G80" s="66">
        <v>0</v>
      </c>
      <c r="H80" s="67">
        <v>0</v>
      </c>
      <c r="I80" s="66">
        <v>0</v>
      </c>
      <c r="J80" s="66">
        <v>335.73000000000002</v>
      </c>
      <c r="K80" s="66">
        <f t="shared" si="16"/>
        <v>0</v>
      </c>
      <c r="L80" s="67">
        <f t="shared" si="19"/>
        <v>0</v>
      </c>
      <c r="M80" s="66">
        <f t="shared" si="17"/>
        <v>0</v>
      </c>
      <c r="N80" s="67">
        <f t="shared" si="18"/>
        <v>335.73000000000002</v>
      </c>
      <c r="O80" s="216" t="str">
        <f t="shared" si="20"/>
        <v/>
      </c>
      <c r="P80" s="69" t="str">
        <f t="shared" si="21"/>
        <v/>
      </c>
      <c r="Q80" s="70" t="str">
        <f t="shared" si="22"/>
        <v/>
      </c>
      <c r="R80" s="72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33">
      <c r="A81" s="207"/>
      <c r="B81" s="208"/>
      <c r="C81" s="217" t="s">
        <v>156</v>
      </c>
      <c r="D81" s="218" t="s">
        <v>157</v>
      </c>
      <c r="E81" s="99">
        <v>92466.350000000006</v>
      </c>
      <c r="F81" s="99">
        <v>6644.6099999999997</v>
      </c>
      <c r="G81" s="100">
        <v>6644.6099999999997</v>
      </c>
      <c r="H81" s="99">
        <v>0</v>
      </c>
      <c r="I81" s="99">
        <v>27707.549999999999</v>
      </c>
      <c r="J81" s="99">
        <v>14.220000000000001</v>
      </c>
      <c r="K81" s="100">
        <f t="shared" si="16"/>
        <v>-64758.800000000003</v>
      </c>
      <c r="L81" s="99">
        <f t="shared" si="19"/>
        <v>21062.939999999999</v>
      </c>
      <c r="M81" s="100">
        <f t="shared" si="17"/>
        <v>21062.939999999999</v>
      </c>
      <c r="N81" s="99">
        <f t="shared" si="18"/>
        <v>14.220000000000001</v>
      </c>
      <c r="O81" s="69">
        <f t="shared" si="20"/>
        <v>0.29965008892424105</v>
      </c>
      <c r="P81" s="70" t="str">
        <f t="shared" si="21"/>
        <v/>
      </c>
      <c r="Q81" s="71">
        <f t="shared" si="22"/>
        <v>4.1699287091341706</v>
      </c>
      <c r="R81" s="72">
        <f t="shared" si="23"/>
        <v>4.1699287091341706</v>
      </c>
      <c r="S81" s="1"/>
      <c r="T81" s="1"/>
      <c r="U81" s="1"/>
      <c r="V81" s="1"/>
      <c r="W81" s="1"/>
      <c r="X81" s="1"/>
      <c r="Y81" s="1"/>
      <c r="Z81" s="1"/>
    </row>
    <row r="82" ht="18.75" customHeight="1">
      <c r="A82" s="207"/>
      <c r="B82" s="219"/>
      <c r="C82" s="220" t="s">
        <v>158</v>
      </c>
      <c r="D82" s="221" t="s">
        <v>159</v>
      </c>
      <c r="E82" s="107">
        <v>-140813.66</v>
      </c>
      <c r="F82" s="107">
        <v>0</v>
      </c>
      <c r="G82" s="107">
        <v>0</v>
      </c>
      <c r="H82" s="108">
        <v>0</v>
      </c>
      <c r="I82" s="107">
        <v>-76151.360000000001</v>
      </c>
      <c r="J82" s="107">
        <v>-8.0600000000000005</v>
      </c>
      <c r="K82" s="107">
        <f t="shared" si="16"/>
        <v>64662.300000000003</v>
      </c>
      <c r="L82" s="108">
        <f t="shared" si="19"/>
        <v>-76151.360000000001</v>
      </c>
      <c r="M82" s="107">
        <f t="shared" si="17"/>
        <v>-76151.360000000001</v>
      </c>
      <c r="N82" s="108">
        <f t="shared" si="18"/>
        <v>-8.0600000000000005</v>
      </c>
      <c r="O82" s="109">
        <f t="shared" si="20"/>
        <v>0.54079526091431751</v>
      </c>
      <c r="P82" s="128" t="str">
        <f t="shared" si="21"/>
        <v/>
      </c>
      <c r="Q82" s="109" t="str">
        <f t="shared" si="22"/>
        <v/>
      </c>
      <c r="R82" s="110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42" customFormat="1" ht="21.75" customHeight="1">
      <c r="A83" s="222"/>
      <c r="B83" s="186" t="s">
        <v>160</v>
      </c>
      <c r="C83" s="187"/>
      <c r="D83" s="188"/>
      <c r="E83" s="189">
        <f>E72+E73</f>
        <v>48660014.049850754</v>
      </c>
      <c r="F83" s="189">
        <f>F72+F73</f>
        <v>63907079.830000006</v>
      </c>
      <c r="G83" s="189">
        <f>G72+G73</f>
        <v>54002277.959999993</v>
      </c>
      <c r="H83" s="189">
        <f>H72+H73</f>
        <v>5167860.3799999999</v>
      </c>
      <c r="I83" s="189">
        <f>I72+I73</f>
        <v>50676328.799999997</v>
      </c>
      <c r="J83" s="189">
        <f>J72+J73</f>
        <v>3096014.2999999998</v>
      </c>
      <c r="K83" s="189">
        <f t="shared" si="16"/>
        <v>2016314.7501492426</v>
      </c>
      <c r="L83" s="189">
        <f t="shared" si="19"/>
        <v>-3325949.1599999964</v>
      </c>
      <c r="M83" s="189">
        <f t="shared" si="17"/>
        <v>-13230751.030000009</v>
      </c>
      <c r="N83" s="189">
        <f t="shared" si="18"/>
        <v>-2071846.0800000001</v>
      </c>
      <c r="O83" s="191">
        <f t="shared" si="20"/>
        <v>1.0414367893129579</v>
      </c>
      <c r="P83" s="191">
        <f t="shared" si="21"/>
        <v>0.59909015963004786</v>
      </c>
      <c r="Q83" s="191">
        <f t="shared" si="22"/>
        <v>0.93841094698887406</v>
      </c>
      <c r="R83" s="193">
        <f t="shared" si="23"/>
        <v>0.79296893137356161</v>
      </c>
      <c r="S83" s="42"/>
      <c r="T83" s="42"/>
      <c r="U83" s="42"/>
      <c r="V83" s="42"/>
      <c r="W83" s="42"/>
      <c r="X83" s="42"/>
      <c r="Y83" s="42"/>
      <c r="Z83" s="42"/>
    </row>
    <row r="84">
      <c r="A84" s="223" t="s">
        <v>161</v>
      </c>
      <c r="B84" s="224" t="s">
        <v>162</v>
      </c>
      <c r="C84" s="3"/>
      <c r="D84" s="225"/>
      <c r="E84" s="226"/>
      <c r="F84" s="226"/>
      <c r="G84" s="226"/>
      <c r="H84" s="226"/>
      <c r="I84" s="227"/>
      <c r="J84" s="227"/>
      <c r="K84" s="227"/>
      <c r="L84" s="227"/>
      <c r="M84" s="226"/>
      <c r="N84" s="226"/>
      <c r="O84" s="226"/>
      <c r="S84" s="1"/>
      <c r="T84" s="1"/>
      <c r="U84" s="1"/>
      <c r="V84" s="1"/>
      <c r="W84" s="1"/>
      <c r="X84" s="1"/>
      <c r="Y84" s="1"/>
    </row>
    <row r="85" ht="12.75">
      <c r="E85" s="4"/>
      <c r="F85" s="1"/>
      <c r="G85" s="1"/>
      <c r="H85" s="4"/>
      <c r="I85" s="5"/>
      <c r="J85" s="5"/>
      <c r="S85" s="1"/>
      <c r="T85" s="1"/>
      <c r="U85" s="1"/>
      <c r="V85" s="1"/>
      <c r="W85" s="1"/>
      <c r="X85" s="1"/>
      <c r="Y85" s="1"/>
    </row>
    <row r="86" ht="12.75">
      <c r="I86" s="5"/>
      <c r="J86" s="5"/>
      <c r="S86" s="1"/>
      <c r="T86" s="1"/>
      <c r="U86" s="1"/>
      <c r="V86" s="1"/>
      <c r="W86" s="1"/>
      <c r="X86" s="1"/>
      <c r="Y86" s="1"/>
    </row>
    <row r="87" ht="12.75">
      <c r="I87" s="5"/>
      <c r="S87" s="1"/>
      <c r="T87" s="1"/>
      <c r="U87" s="1"/>
      <c r="V87" s="1"/>
      <c r="W87" s="1"/>
      <c r="X87" s="1"/>
      <c r="Y87" s="1"/>
      <c r="Z87" s="1"/>
    </row>
    <row r="88" ht="12.75">
      <c r="I88" s="5"/>
      <c r="J88" s="5"/>
      <c r="S88" s="1"/>
      <c r="T88" s="1"/>
      <c r="U88" s="1"/>
      <c r="V88" s="1"/>
      <c r="W88" s="1"/>
      <c r="X88" s="1"/>
      <c r="Y88" s="1"/>
      <c r="Z88" s="1"/>
    </row>
    <row r="89" ht="12.75">
      <c r="I89" s="5"/>
      <c r="J89" s="5"/>
      <c r="S89" s="1"/>
      <c r="T89" s="1"/>
      <c r="U89" s="1"/>
      <c r="V89" s="1"/>
      <c r="W89" s="1"/>
      <c r="X89" s="1"/>
      <c r="Y89" s="1"/>
    </row>
    <row r="90" ht="12.75">
      <c r="I90" s="5"/>
      <c r="J90" s="5"/>
      <c r="S90" s="1"/>
      <c r="T90" s="1"/>
      <c r="U90" s="1"/>
      <c r="V90" s="1"/>
      <c r="W90" s="1"/>
      <c r="X90" s="1"/>
      <c r="Y90" s="1"/>
    </row>
    <row r="91" ht="12.75">
      <c r="I91" s="5"/>
      <c r="S91" s="1"/>
      <c r="T91" s="1"/>
      <c r="U91" s="1"/>
      <c r="V91" s="1"/>
      <c r="W91" s="1"/>
      <c r="X91" s="1"/>
      <c r="Y91" s="1"/>
    </row>
    <row r="92" ht="12.75">
      <c r="I92" s="5"/>
      <c r="S92" s="1"/>
      <c r="T92" s="1"/>
      <c r="U92" s="1"/>
      <c r="V92" s="1"/>
      <c r="W92" s="1"/>
      <c r="X92" s="1"/>
      <c r="Y92" s="1"/>
      <c r="Z92" s="1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16929133858267714" right="0" top="0.51181102362204722" bottom="0.48818897637795278" header="0.19685039370078738" footer="0.15748031496062992"/>
  <pageSetup paperSize="9" scale="54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yuryeva-oi</cp:lastModifiedBy>
  <cp:revision>213</cp:revision>
  <dcterms:created xsi:type="dcterms:W3CDTF">2015-02-26T11:08:47Z</dcterms:created>
  <dcterms:modified xsi:type="dcterms:W3CDTF">2025-11-24T06:02:33Z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