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оходы" sheetId="1" state="visible" r:id="rId1"/>
  </sheets>
  <definedNames>
    <definedName name="_xlnm._FilterDatabase" localSheetId="0" hidden="1">доходы!$A$4:$Q$84</definedName>
    <definedName name="_xlnm.Print_Area" localSheetId="0" hidden="0">доходы!$A$1:$Q$84</definedName>
    <definedName name="Print_Titles" localSheetId="0" hidden="0">доходы!$3:$4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доходы!$A$4:$Q$84</definedName>
  </definedNames>
  <calcPr/>
</workbook>
</file>

<file path=xl/sharedStrings.xml><?xml version="1.0" encoding="utf-8"?>
<sst xmlns="http://schemas.openxmlformats.org/spreadsheetml/2006/main" count="155" uniqueCount="155">
  <si>
    <t xml:space="preserve">тыс. руб.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</si>
  <si>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</si>
  <si>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</si>
  <si>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</si>
  <si>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01.12.2024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</si>
  <si>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</si>
  <si>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</si>
  <si>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</si>
  <si>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</si>
  <si>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</si>
  <si>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</si>
  <si>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</si>
  <si>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</si>
  <si>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ноябрь</t>
  </si>
  <si>
    <t>ноябрь</t>
  </si>
  <si>
    <t xml:space="preserve">с нач. года на 01.12.2025 (по 28.11.2025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</si>
  <si>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</si>
  <si>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</si>
  <si>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</si>
  <si>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ноябрь от плана ноября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</si>
  <si>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</si>
  <si>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</si>
  <si>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</si>
  <si>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</si>
  <si>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</si>
  <si>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</si>
  <si>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</si>
  <si>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</si>
  <si>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</si>
  <si>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</si>
  <si>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</si>
  <si>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</si>
  <si>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</si>
  <si>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</si>
  <si>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</si>
  <si>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</si>
  <si>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</si>
  <si>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</si>
  <si>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</si>
  <si>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</si>
  <si>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</si>
  <si>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</si>
  <si>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Иные администр.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</si>
  <si>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</si>
  <si>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</si>
  <si>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</si>
  <si>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</si>
  <si>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</si>
  <si>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</si>
  <si>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</si>
  <si>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</si>
  <si>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</si>
  <si>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</si>
  <si>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</si>
  <si>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</si>
  <si>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</si>
  <si>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</si>
  <si>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</si>
  <si>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</si>
  <si>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</si>
  <si>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</si>
  <si>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</si>
  <si>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</si>
  <si>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</si>
  <si>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</si>
  <si>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</si>
  <si>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</si>
  <si>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</si>
  <si>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</si>
  <si>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</si>
  <si>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</si>
  <si>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</si>
  <si>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</si>
  <si>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</si>
  <si>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</si>
  <si>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</si>
  <si>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</si>
  <si>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</si>
  <si>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</si>
  <si>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</si>
  <si>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</si>
  <si>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</si>
  <si>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</si>
  <si>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</si>
  <si>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</si>
  <si>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</si>
  <si>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</si>
  <si>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</si>
  <si>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</si>
  <si>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</si>
  <si>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</si>
  <si>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</si>
  <si>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</si>
  <si>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</si>
  <si>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</si>
  <si>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</si>
  <si>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</si>
  <si>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117 05040 04 9000 180</t>
  </si>
  <si>
    <t xml:space="preserve">Плата за фактическое пользование земельными участками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</si>
  <si>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</si>
  <si>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</si>
  <si>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</si>
  <si>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</si>
  <si>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</si>
  <si>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</si>
  <si>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</si>
  <si>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</si>
  <si>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</si>
  <si>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</si>
  <si>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</si>
  <si>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</si>
  <si>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</si>
  <si>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</si>
  <si>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</si>
  <si>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</si>
  <si>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</si>
  <si>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</si>
  <si>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</si>
  <si>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</si>
  <si>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</si>
  <si>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</si>
  <si>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</si>
  <si>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</si>
  <si>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</si>
  <si>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</si>
  <si>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</si>
  <si>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</si>
  <si>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</si>
  <si>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117 05, 111 09, 114 02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</si>
  <si>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</si>
  <si>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</si>
  <si>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</si>
  <si>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ПО АДМИНИСТРАТОРАМ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</si>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</sst>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6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sz val="8.000000"/>
      <name val="Times New Roman"/>
    </font>
    <font>
      <i/>
      <sz val="14.000000"/>
      <name val="Times New Roman"/>
    </font>
    <font>
      <sz val="14.000000"/>
      <color indexed="2"/>
      <name val="Times New Roman"/>
    </font>
    <font>
      <sz val="13.000000"/>
      <name val="Times New Roman"/>
    </font>
    <font>
      <b/>
      <sz val="8.000000"/>
      <color indexed="2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4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194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8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0" borderId="0" numFmtId="163" xfId="0" applyNumberFormat="1" applyFont="1" applyAlignment="1">
      <alignment horizontal="center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horizontal="right" vertical="center"/>
    </xf>
    <xf fontId="11" fillId="0" borderId="0" numFmtId="0" xfId="0" applyFont="1" applyAlignment="1">
      <alignment vertical="center"/>
    </xf>
    <xf fontId="11" fillId="0" borderId="1" numFmtId="0" xfId="0" applyFont="1" applyBorder="1" applyAlignment="1">
      <alignment horizontal="center" vertical="center" wrapText="1"/>
    </xf>
    <xf fontId="12" fillId="0" borderId="2" numFmtId="49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center" wrapText="1"/>
    </xf>
    <xf fontId="13" fillId="0" borderId="2" numFmtId="162" xfId="0" applyNumberFormat="1" applyFont="1" applyBorder="1" applyAlignment="1">
      <alignment horizontal="center" vertical="center" wrapText="1"/>
    </xf>
    <xf fontId="11" fillId="0" borderId="3" numFmtId="162" xfId="0" applyNumberFormat="1" applyFont="1" applyBorder="1" applyAlignment="1">
      <alignment horizontal="center" vertical="center" wrapText="1"/>
    </xf>
    <xf fontId="11" fillId="0" borderId="4" numFmtId="162" xfId="0" applyNumberFormat="1" applyFont="1" applyBorder="1" applyAlignment="1">
      <alignment horizontal="center" vertical="center" wrapText="1"/>
    </xf>
    <xf fontId="11" fillId="0" borderId="5" numFmtId="162" xfId="0" applyNumberFormat="1" applyFont="1" applyBorder="1" applyAlignment="1">
      <alignment horizontal="center" vertical="center" wrapText="1"/>
    </xf>
    <xf fontId="11" fillId="0" borderId="3" numFmtId="163" xfId="0" applyNumberFormat="1" applyFont="1" applyBorder="1" applyAlignment="1">
      <alignment horizontal="center" vertical="center" wrapText="1"/>
    </xf>
    <xf fontId="11" fillId="0" borderId="5" numFmtId="163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top" wrapText="1"/>
    </xf>
    <xf fontId="11" fillId="0" borderId="2" numFmtId="164" xfId="105" applyNumberFormat="1" applyFont="1" applyBorder="1" applyAlignment="1" applyProtection="1">
      <alignment horizontal="center" vertical="top" wrapText="1"/>
    </xf>
    <xf fontId="11" fillId="0" borderId="6" numFmtId="0" xfId="0" applyFont="1" applyBorder="1" applyAlignment="1">
      <alignment horizontal="center" vertical="center" wrapText="1"/>
    </xf>
    <xf fontId="12" fillId="0" borderId="7" numFmtId="49" xfId="0" applyNumberFormat="1" applyFont="1" applyBorder="1" applyAlignment="1">
      <alignment horizontal="center" vertical="center" wrapText="1"/>
    </xf>
    <xf fontId="11" fillId="0" borderId="7" numFmtId="0" xfId="0" applyFont="1" applyBorder="1" applyAlignment="1">
      <alignment horizontal="center" vertical="center" wrapText="1"/>
    </xf>
    <xf fontId="13" fillId="0" borderId="7" numFmtId="162" xfId="0" applyNumberFormat="1" applyFont="1" applyBorder="1" applyAlignment="1">
      <alignment horizontal="center" vertical="center" wrapText="1"/>
    </xf>
    <xf fontId="11" fillId="0" borderId="0" numFmtId="163" xfId="0" applyNumberFormat="1" applyFont="1" applyAlignment="1">
      <alignment horizontal="center" vertical="center" wrapText="1"/>
    </xf>
    <xf fontId="11" fillId="0" borderId="7" numFmtId="163" xfId="0" applyNumberFormat="1" applyFont="1" applyBorder="1" applyAlignment="1">
      <alignment horizontal="center" vertical="center" wrapText="1"/>
    </xf>
    <xf fontId="13" fillId="0" borderId="7" numFmtId="163" xfId="0" applyNumberFormat="1" applyFont="1" applyBorder="1" applyAlignment="1">
      <alignment horizontal="center" vertical="center" wrapText="1"/>
    </xf>
    <xf fontId="11" fillId="0" borderId="7" numFmtId="162" xfId="0" applyNumberFormat="1" applyFont="1" applyBorder="1" applyAlignment="1">
      <alignment horizontal="center" vertical="center" wrapText="1"/>
    </xf>
    <xf fontId="11" fillId="0" borderId="0" numFmtId="162" xfId="0" applyNumberFormat="1" applyFont="1" applyAlignment="1">
      <alignment horizontal="center" vertical="center" wrapText="1"/>
    </xf>
    <xf fontId="11" fillId="0" borderId="0" numFmtId="162" xfId="0" applyNumberFormat="1" applyFont="1" applyAlignment="1">
      <alignment horizontal="center" vertical="top" wrapText="1"/>
    </xf>
    <xf fontId="11" fillId="0" borderId="7" numFmtId="0" xfId="0" applyFont="1" applyBorder="1" applyAlignment="1">
      <alignment horizontal="center" vertical="top" wrapText="1"/>
    </xf>
    <xf fontId="11" fillId="0" borderId="7" numFmtId="164" xfId="105" applyNumberFormat="1" applyFont="1" applyBorder="1" applyAlignment="1" applyProtection="1">
      <alignment horizontal="center" vertical="top" wrapText="1"/>
    </xf>
    <xf fontId="14" fillId="0" borderId="0" numFmtId="0" xfId="0" applyFont="1" applyAlignment="1">
      <alignment vertical="center"/>
    </xf>
    <xf fontId="14" fillId="0" borderId="8" numFmtId="0" xfId="0" applyFont="1" applyBorder="1" applyAlignment="1">
      <alignment horizontal="center" vertical="center" wrapText="1"/>
    </xf>
    <xf fontId="15" fillId="0" borderId="9" numFmtId="0" xfId="0" applyFont="1" applyBorder="1" applyAlignment="1">
      <alignment horizontal="left" vertical="center" wrapText="1"/>
    </xf>
    <xf fontId="14" fillId="0" borderId="10" numFmtId="0" xfId="0" applyFont="1" applyBorder="1" applyAlignment="1">
      <alignment horizontal="center" vertical="center" wrapText="1"/>
    </xf>
    <xf fontId="14" fillId="0" borderId="2" numFmtId="162" xfId="0" applyNumberFormat="1" applyFont="1" applyBorder="1" applyAlignment="1">
      <alignment vertical="center" wrapText="1"/>
    </xf>
    <xf fontId="14" fillId="0" borderId="0" numFmtId="162" xfId="0" applyNumberFormat="1" applyFont="1" applyAlignment="1">
      <alignment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2" numFmtId="164" xfId="0" applyNumberFormat="1" applyFont="1" applyBorder="1" applyAlignment="1">
      <alignment horizontal="right" vertical="center" wrapText="1"/>
    </xf>
    <xf fontId="14" fillId="0" borderId="11" numFmtId="164" xfId="0" applyNumberFormat="1" applyFont="1" applyBorder="1" applyAlignment="1">
      <alignment horizontal="right" vertical="center" wrapText="1"/>
    </xf>
    <xf fontId="6" fillId="0" borderId="12" numFmtId="0" xfId="0" applyFont="1" applyBorder="1" applyAlignment="1">
      <alignment horizontal="center" vertical="center" wrapText="1"/>
    </xf>
    <xf fontId="7" fillId="0" borderId="13" numFmtId="49" xfId="0" applyNumberFormat="1" applyFont="1" applyBorder="1" applyAlignment="1">
      <alignment horizontal="left" vertical="center" wrapText="1"/>
    </xf>
    <xf fontId="5" fillId="0" borderId="14" numFmtId="0" xfId="0" applyFont="1" applyBorder="1" applyAlignment="1">
      <alignment vertical="center" wrapText="1"/>
    </xf>
    <xf fontId="5" fillId="0" borderId="12" numFmtId="162" xfId="0" applyNumberFormat="1" applyFont="1" applyBorder="1" applyAlignment="1">
      <alignment horizontal="right" vertical="center" wrapText="1"/>
    </xf>
    <xf fontId="5" fillId="0" borderId="13" numFmtId="162" xfId="0" applyNumberFormat="1" applyFont="1" applyBorder="1" applyAlignment="1">
      <alignment horizontal="right" vertical="center" wrapText="1"/>
    </xf>
    <xf fontId="5" fillId="0" borderId="13" numFmtId="4" xfId="0" applyNumberFormat="1" applyFont="1" applyBorder="1" applyAlignment="1">
      <alignment horizontal="right" vertical="center" wrapText="1"/>
    </xf>
    <xf fontId="5" fillId="0" borderId="12" numFmtId="164" xfId="0" applyNumberFormat="1" applyFont="1" applyBorder="1" applyAlignment="1">
      <alignment horizontal="right" vertical="center" wrapText="1"/>
    </xf>
    <xf fontId="5" fillId="0" borderId="13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6" fillId="0" borderId="7" numFmtId="0" xfId="0" applyFont="1" applyBorder="1" applyAlignment="1">
      <alignment horizontal="center" vertical="center" wrapText="1"/>
    </xf>
    <xf fontId="7" fillId="0" borderId="7" numFmtId="49" xfId="0" applyNumberFormat="1" applyFont="1" applyBorder="1" applyAlignment="1">
      <alignment horizontal="left" vertical="center" wrapText="1"/>
    </xf>
    <xf fontId="5" fillId="0" borderId="7" numFmtId="0" xfId="0" applyFont="1" applyBorder="1" applyAlignment="1">
      <alignment vertical="center" wrapText="1"/>
    </xf>
    <xf fontId="5" fillId="0" borderId="7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7" numFmtId="164" xfId="0" applyNumberFormat="1" applyFont="1" applyBorder="1" applyAlignment="1">
      <alignment horizontal="right" vertical="center" wrapText="1"/>
    </xf>
    <xf fontId="5" fillId="0" borderId="11" numFmtId="164" xfId="0" applyNumberFormat="1" applyFont="1" applyBorder="1" applyAlignment="1">
      <alignment horizontal="right" vertical="center" wrapText="1"/>
    </xf>
    <xf fontId="5" fillId="0" borderId="16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0" borderId="0" numFmtId="4" xfId="0" applyNumberFormat="1" applyFont="1" applyAlignment="1">
      <alignment vertical="center" wrapText="1"/>
    </xf>
    <xf fontId="16" fillId="0" borderId="7" numFmtId="0" xfId="0" applyFont="1" applyBorder="1" applyAlignment="1">
      <alignment horizontal="center" vertical="center" wrapText="1"/>
    </xf>
    <xf fontId="5" fillId="0" borderId="7" numFmtId="4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vertical="center" wrapText="1"/>
    </xf>
    <xf fontId="14" fillId="0" borderId="17" numFmtId="165" xfId="0" applyNumberFormat="1" applyFont="1" applyBorder="1" applyAlignment="1">
      <alignment horizontal="center" vertical="center" wrapText="1"/>
    </xf>
    <xf fontId="15" fillId="0" borderId="17" numFmtId="165" xfId="0" applyNumberFormat="1" applyFont="1" applyBorder="1" applyAlignment="1">
      <alignment horizontal="left" vertical="center" wrapText="1"/>
    </xf>
    <xf fontId="14" fillId="0" borderId="18" numFmtId="165" xfId="0" applyNumberFormat="1" applyFont="1" applyBorder="1" applyAlignment="1">
      <alignment horizontal="center" vertical="center" wrapText="1"/>
    </xf>
    <xf fontId="14" fillId="0" borderId="19" numFmtId="162" xfId="0" applyNumberFormat="1" applyFont="1" applyBorder="1" applyAlignment="1">
      <alignment vertical="center" wrapText="1"/>
    </xf>
    <xf fontId="14" fillId="0" borderId="19" numFmtId="162" xfId="0" applyNumberFormat="1" applyFont="1" applyBorder="1" applyAlignment="1">
      <alignment horizontal="right" vertical="center" wrapText="1"/>
    </xf>
    <xf fontId="14" fillId="0" borderId="20" numFmtId="162" xfId="0" applyNumberFormat="1" applyFont="1" applyBorder="1" applyAlignment="1">
      <alignment horizontal="right" vertical="center" wrapText="1"/>
    </xf>
    <xf fontId="14" fillId="0" borderId="20" numFmtId="164" xfId="0" applyNumberFormat="1" applyFont="1" applyBorder="1" applyAlignment="1">
      <alignment horizontal="right" vertical="center" wrapText="1"/>
    </xf>
    <xf fontId="14" fillId="0" borderId="19" numFmtId="164" xfId="0" applyNumberFormat="1" applyFont="1" applyBorder="1" applyAlignment="1">
      <alignment horizontal="righ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4" fillId="0" borderId="22" numFmtId="164" xfId="0" applyNumberFormat="1" applyFont="1" applyBorder="1" applyAlignment="1">
      <alignment horizontal="right" vertical="center" wrapText="1"/>
    </xf>
    <xf fontId="6" fillId="0" borderId="23" numFmtId="0" xfId="0" applyFont="1" applyBorder="1" applyAlignment="1">
      <alignment horizontal="center" vertical="center" wrapText="1"/>
    </xf>
    <xf fontId="7" fillId="0" borderId="12" numFmtId="0" xfId="0" applyFont="1" applyBorder="1" applyAlignment="1">
      <alignment horizontal="left" vertical="center"/>
    </xf>
    <xf fontId="5" fillId="0" borderId="12" numFmtId="165" xfId="0" applyNumberFormat="1" applyFont="1" applyBorder="1" applyAlignment="1">
      <alignment vertical="center" wrapText="1"/>
    </xf>
    <xf fontId="6" fillId="0" borderId="24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7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7" numFmtId="4" xfId="0" applyNumberFormat="1" applyFont="1" applyBorder="1" applyAlignment="1">
      <alignment horizontal="right" vertical="center" wrapText="1"/>
    </xf>
    <xf fontId="5" fillId="0" borderId="7" numFmtId="165" xfId="0" applyNumberFormat="1" applyFont="1" applyBorder="1" applyAlignment="1">
      <alignment vertical="center" wrapText="1"/>
    </xf>
    <xf fontId="17" fillId="0" borderId="0" numFmtId="0" xfId="0" applyFont="1" applyAlignment="1">
      <alignment vertical="center"/>
    </xf>
    <xf fontId="5" fillId="0" borderId="25" numFmtId="0" xfId="0" applyFont="1" applyBorder="1" applyAlignment="1">
      <alignment horizontal="center" vertical="center" wrapText="1"/>
    </xf>
    <xf fontId="18" fillId="0" borderId="19" numFmtId="49" xfId="0" applyNumberFormat="1" applyFont="1" applyBorder="1" applyAlignment="1">
      <alignment horizontal="left" vertical="center" wrapText="1"/>
    </xf>
    <xf fontId="5" fillId="0" borderId="20" numFmtId="0" xfId="0" applyFont="1" applyBorder="1" applyAlignment="1">
      <alignment vertical="center" wrapText="1"/>
    </xf>
    <xf fontId="5" fillId="0" borderId="19" numFmtId="162" xfId="0" applyNumberFormat="1" applyFont="1" applyBorder="1" applyAlignment="1">
      <alignment horizontal="right" vertical="center" wrapText="1"/>
    </xf>
    <xf fontId="5" fillId="0" borderId="20" numFmtId="162" xfId="0" applyNumberFormat="1" applyFont="1" applyBorder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2" numFmtId="164" xfId="0" applyNumberFormat="1" applyFont="1" applyBorder="1" applyAlignment="1">
      <alignment horizontal="right" vertical="center" wrapText="1"/>
    </xf>
    <xf fontId="7" fillId="0" borderId="13" numFmtId="0" xfId="0" applyFont="1" applyBorder="1" applyAlignment="1">
      <alignment horizontal="left" vertical="center" wrapText="1"/>
    </xf>
    <xf fontId="5" fillId="0" borderId="14" numFmtId="0" xfId="0" applyFont="1" applyBorder="1" applyAlignment="1">
      <alignment horizontal="left" vertical="center" wrapText="1"/>
    </xf>
    <xf fontId="5" fillId="0" borderId="26" numFmtId="164" xfId="0" applyNumberFormat="1" applyFont="1" applyBorder="1" applyAlignment="1">
      <alignment horizontal="right" vertical="center" wrapText="1"/>
    </xf>
    <xf fontId="7" fillId="0" borderId="7" numFmtId="0" xfId="0" applyFont="1" applyBorder="1" applyAlignment="1">
      <alignment horizontal="left" vertical="center" wrapText="1"/>
    </xf>
    <xf fontId="6" fillId="0" borderId="27" numFmtId="0" xfId="0" applyFont="1" applyBorder="1" applyAlignment="1">
      <alignment horizontal="center" vertical="center" wrapText="1"/>
    </xf>
    <xf fontId="7" fillId="0" borderId="7" numFmtId="166" xfId="0" applyNumberFormat="1" applyFont="1" applyBorder="1" applyAlignment="1">
      <alignment vertical="center" wrapText="1"/>
    </xf>
    <xf fontId="19" fillId="0" borderId="7" numFmtId="165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horizontal="right" vertical="center" wrapText="1"/>
    </xf>
    <xf fontId="18" fillId="0" borderId="20" numFmtId="49" xfId="0" applyNumberFormat="1" applyFont="1" applyBorder="1" applyAlignment="1">
      <alignment horizontal="left" vertical="center" wrapText="1"/>
    </xf>
    <xf fontId="5" fillId="0" borderId="19" numFmtId="0" xfId="0" applyFont="1" applyBorder="1" applyAlignment="1">
      <alignment vertical="center" wrapText="1"/>
    </xf>
    <xf fontId="5" fillId="0" borderId="20" numFmtId="164" xfId="0" applyNumberFormat="1" applyFont="1" applyBorder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7" fillId="0" borderId="12" numFmtId="49" xfId="0" applyNumberFormat="1" applyFont="1" applyBorder="1" applyAlignment="1">
      <alignment horizontal="left" vertical="center" wrapText="1"/>
    </xf>
    <xf fontId="5" fillId="0" borderId="13" numFmtId="165" xfId="0" applyNumberFormat="1" applyFont="1" applyBorder="1" applyAlignment="1">
      <alignment vertical="center" wrapText="1"/>
    </xf>
    <xf fontId="5" fillId="0" borderId="7" numFmtId="165" xfId="0" applyNumberFormat="1" applyFont="1" applyBorder="1" applyAlignment="1">
      <alignment horizontal="left" vertical="center" wrapText="1"/>
    </xf>
    <xf fontId="7" fillId="0" borderId="7" numFmtId="0" xfId="0" applyFont="1" applyBorder="1" applyAlignment="1">
      <alignment horizontal="left" vertical="center"/>
    </xf>
    <xf fontId="5" fillId="0" borderId="7" numFmtId="0" xfId="0" applyFont="1" applyBorder="1" applyAlignment="1">
      <alignment horizontal="left" vertical="center" wrapText="1"/>
    </xf>
    <xf fontId="13" fillId="0" borderId="24" numFmtId="0" xfId="0" applyFont="1" applyBorder="1" applyAlignment="1">
      <alignment horizontal="center" vertical="center" wrapText="1"/>
    </xf>
    <xf fontId="20" fillId="0" borderId="7" numFmtId="0" xfId="0" applyFont="1" applyBorder="1" applyAlignment="1">
      <alignment horizontal="left" vertical="center"/>
    </xf>
    <xf fontId="14" fillId="0" borderId="7" numFmtId="0" xfId="0" applyFont="1" applyBorder="1" applyAlignment="1">
      <alignment horizontal="left" vertical="center" wrapText="1"/>
    </xf>
    <xf fontId="14" fillId="0" borderId="7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0" borderId="7" numFmtId="164" xfId="0" applyNumberFormat="1" applyFont="1" applyBorder="1" applyAlignment="1">
      <alignment horizontal="right" vertical="center" wrapText="1"/>
    </xf>
    <xf fontId="14" fillId="0" borderId="16" numFmtId="164" xfId="0" applyNumberFormat="1" applyFont="1" applyBorder="1" applyAlignment="1">
      <alignment horizontal="right" vertical="center" wrapText="1"/>
    </xf>
    <xf fontId="21" fillId="0" borderId="0" numFmtId="0" xfId="0" applyFont="1" applyAlignment="1">
      <alignment vertical="center"/>
    </xf>
    <xf fontId="22" fillId="0" borderId="24" numFmtId="0" xfId="0" applyFont="1" applyBorder="1" applyAlignment="1">
      <alignment horizontal="center" vertical="center" wrapText="1"/>
    </xf>
    <xf fontId="23" fillId="0" borderId="0" numFmtId="0" xfId="0" applyFont="1" applyAlignment="1">
      <alignment horizontal="left" vertical="center"/>
    </xf>
    <xf fontId="21" fillId="0" borderId="7" numFmtId="0" xfId="0" applyFont="1" applyBorder="1" applyAlignment="1">
      <alignment horizontal="left" vertical="center" wrapText="1"/>
    </xf>
    <xf fontId="21" fillId="0" borderId="7" numFmtId="162" xfId="0" applyNumberFormat="1" applyFont="1" applyBorder="1" applyAlignment="1">
      <alignment horizontal="right" vertical="center" wrapText="1"/>
    </xf>
    <xf fontId="21" fillId="0" borderId="0" numFmtId="162" xfId="0" applyNumberFormat="1" applyFont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21" fillId="0" borderId="7" numFmtId="164" xfId="0" applyNumberFormat="1" applyFont="1" applyBorder="1" applyAlignment="1">
      <alignment horizontal="right" vertical="center" wrapText="1"/>
    </xf>
    <xf fontId="21" fillId="0" borderId="11" numFmtId="164" xfId="0" applyNumberFormat="1" applyFont="1" applyBorder="1" applyAlignment="1">
      <alignment horizontal="right" vertical="center" wrapText="1"/>
    </xf>
    <xf fontId="21" fillId="0" borderId="16" numFmtId="164" xfId="0" applyNumberFormat="1" applyFont="1" applyBorder="1" applyAlignment="1">
      <alignment horizontal="right" vertical="center" wrapText="1"/>
    </xf>
    <xf fontId="23" fillId="0" borderId="7" numFmtId="0" xfId="0" applyFont="1" applyBorder="1" applyAlignment="1">
      <alignment horizontal="left" vertical="center"/>
    </xf>
    <xf fontId="17" fillId="0" borderId="7" numFmtId="164" xfId="0" applyNumberFormat="1" applyFont="1" applyBorder="1" applyAlignment="1">
      <alignment horizontal="right" vertical="center" wrapText="1"/>
    </xf>
    <xf fontId="21" fillId="0" borderId="0" numFmtId="164" xfId="0" applyNumberFormat="1" applyFont="1" applyAlignment="1">
      <alignment horizontal="right" vertical="center" wrapText="1"/>
    </xf>
    <xf fontId="21" fillId="0" borderId="5" numFmtId="162" xfId="0" applyNumberFormat="1" applyFont="1" applyBorder="1" applyAlignment="1">
      <alignment horizontal="right" vertical="center" wrapText="1"/>
    </xf>
    <xf fontId="5" fillId="0" borderId="25" numFmtId="49" xfId="0" applyNumberFormat="1" applyFont="1" applyBorder="1" applyAlignment="1">
      <alignment horizontal="center" vertical="center" wrapText="1"/>
    </xf>
    <xf fontId="5" fillId="0" borderId="2" numFmtId="162" xfId="0" applyNumberFormat="1" applyFont="1" applyBorder="1" applyAlignment="1">
      <alignment horizontal="right" vertical="center" wrapText="1"/>
    </xf>
    <xf fontId="6" fillId="0" borderId="23" numFmtId="0" xfId="0" applyFont="1" applyBorder="1" applyAlignment="1">
      <alignment horizontal="center" vertical="top" wrapText="1"/>
    </xf>
    <xf fontId="7" fillId="0" borderId="13" numFmtId="0" xfId="0" applyFont="1" applyBorder="1" applyAlignment="1">
      <alignment horizontal="left" vertical="center"/>
    </xf>
    <xf fontId="5" fillId="0" borderId="28" numFmtId="162" xfId="0" applyNumberFormat="1" applyFont="1" applyBorder="1" applyAlignment="1">
      <alignment horizontal="right" vertical="center" wrapText="1"/>
    </xf>
    <xf fontId="6" fillId="0" borderId="24" numFmtId="0" xfId="0" applyFont="1" applyBorder="1" applyAlignment="1">
      <alignment horizontal="center" vertical="top" wrapText="1"/>
    </xf>
    <xf fontId="5" fillId="0" borderId="3" numFmtId="165" xfId="0" applyNumberFormat="1" applyFont="1" applyBorder="1" applyAlignment="1">
      <alignment vertical="center" wrapText="1"/>
    </xf>
    <xf fontId="5" fillId="0" borderId="3" numFmtId="0" xfId="0" applyFont="1" applyBorder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5" fillId="0" borderId="25" numFmtId="49" xfId="0" applyNumberFormat="1" applyFont="1" applyBorder="1" applyAlignment="1">
      <alignment horizontal="center" vertical="top" wrapText="1"/>
    </xf>
    <xf fontId="5" fillId="0" borderId="19" numFmtId="162" xfId="0" applyNumberFormat="1" applyFont="1" applyBorder="1" applyAlignment="1">
      <alignment vertical="center" wrapText="1"/>
    </xf>
    <xf fontId="5" fillId="0" borderId="20" numFmtId="162" xfId="0" applyNumberFormat="1" applyFont="1" applyBorder="1" applyAlignment="1">
      <alignment vertical="center" wrapText="1"/>
    </xf>
    <xf fontId="6" fillId="0" borderId="29" numFmtId="0" xfId="0" applyFont="1" applyBorder="1" applyAlignment="1">
      <alignment horizontal="center" vertical="center" wrapText="1"/>
    </xf>
    <xf fontId="7" fillId="0" borderId="30" numFmtId="49" xfId="0" applyNumberFormat="1" applyFont="1" applyBorder="1" applyAlignment="1">
      <alignment horizontal="left" vertical="center" wrapText="1"/>
    </xf>
    <xf fontId="5" fillId="0" borderId="31" numFmtId="162" xfId="0" applyNumberFormat="1" applyFont="1" applyBorder="1" applyAlignment="1">
      <alignment horizontal="right"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0" borderId="30" numFmtId="164" xfId="0" applyNumberFormat="1" applyFont="1" applyBorder="1" applyAlignment="1">
      <alignment horizontal="right" vertical="center" wrapText="1"/>
    </xf>
    <xf fontId="24" fillId="0" borderId="7" numFmtId="165" xfId="0" applyNumberFormat="1" applyFont="1" applyBorder="1" applyAlignment="1">
      <alignment horizontal="right" vertical="center" wrapText="1"/>
    </xf>
    <xf fontId="14" fillId="0" borderId="30" numFmtId="162" xfId="0" applyNumberFormat="1" applyFont="1" applyBorder="1" applyAlignment="1">
      <alignment horizontal="right" vertical="center" wrapText="1"/>
    </xf>
    <xf fontId="14" fillId="0" borderId="7" numFmtId="4" xfId="0" applyNumberFormat="1" applyFont="1" applyBorder="1" applyAlignment="1">
      <alignment horizontal="right" vertical="center" wrapText="1"/>
    </xf>
    <xf fontId="5" fillId="0" borderId="4" numFmtId="0" xfId="0" applyFont="1" applyBorder="1" applyAlignment="1">
      <alignment vertical="center"/>
    </xf>
    <xf fontId="6" fillId="0" borderId="32" numFmtId="0" xfId="0" applyFont="1" applyBorder="1" applyAlignment="1">
      <alignment horizontal="center" vertical="center" wrapText="1"/>
    </xf>
    <xf fontId="5" fillId="0" borderId="30" numFmtId="165" xfId="0" applyNumberFormat="1" applyFont="1" applyBorder="1" applyAlignment="1">
      <alignment horizontal="left" vertical="center" wrapText="1"/>
    </xf>
    <xf fontId="6" fillId="0" borderId="33" numFmtId="0" xfId="0" applyFont="1" applyBorder="1" applyAlignment="1">
      <alignment horizontal="center" vertical="center" wrapText="1"/>
    </xf>
    <xf fontId="10" fillId="0" borderId="16" numFmtId="164" xfId="0" applyNumberFormat="1" applyFont="1" applyBorder="1" applyAlignment="1">
      <alignment horizontal="right" vertical="center" wrapText="1"/>
    </xf>
    <xf fontId="5" fillId="0" borderId="25" numFmtId="0" xfId="0" applyFont="1" applyBorder="1" applyAlignment="1">
      <alignment horizontal="center" vertical="top" wrapText="1"/>
    </xf>
    <xf fontId="14" fillId="0" borderId="34" numFmtId="167" xfId="0" applyNumberFormat="1" applyFont="1" applyBorder="1" applyAlignment="1">
      <alignment horizontal="center" vertical="center" wrapText="1"/>
    </xf>
    <xf fontId="15" fillId="0" borderId="35" numFmtId="167" xfId="0" applyNumberFormat="1" applyFont="1" applyBorder="1" applyAlignment="1">
      <alignment horizontal="left" vertical="center" wrapText="1"/>
    </xf>
    <xf fontId="14" fillId="0" borderId="36" numFmtId="167" xfId="0" applyNumberFormat="1" applyFont="1" applyBorder="1" applyAlignment="1">
      <alignment horizontal="center" vertical="center" wrapText="1"/>
    </xf>
    <xf fontId="14" fillId="0" borderId="35" numFmtId="162" xfId="0" applyNumberFormat="1" applyFont="1" applyBorder="1" applyAlignment="1">
      <alignment horizontal="right" vertical="center" wrapText="1"/>
    </xf>
    <xf fontId="14" fillId="0" borderId="37" numFmtId="162" xfId="0" applyNumberFormat="1" applyFont="1" applyBorder="1" applyAlignment="1">
      <alignment horizontal="right" vertical="center" wrapText="1"/>
    </xf>
    <xf fontId="14" fillId="0" borderId="37" numFmtId="164" xfId="0" applyNumberFormat="1" applyFont="1" applyBorder="1" applyAlignment="1">
      <alignment horizontal="right" vertical="center" wrapText="1"/>
    </xf>
    <xf fontId="14" fillId="0" borderId="35" numFmtId="164" xfId="0" applyNumberFormat="1" applyFont="1" applyBorder="1" applyAlignment="1">
      <alignment horizontal="right" vertical="center" wrapText="1"/>
    </xf>
    <xf fontId="14" fillId="0" borderId="38" numFmtId="164" xfId="0" applyNumberFormat="1" applyFont="1" applyBorder="1" applyAlignment="1">
      <alignment horizontal="right" vertical="center" wrapText="1"/>
    </xf>
    <xf fontId="14" fillId="0" borderId="39" numFmtId="165" xfId="0" applyNumberFormat="1" applyFont="1" applyBorder="1" applyAlignment="1">
      <alignment horizontal="center" vertical="center" wrapText="1"/>
    </xf>
    <xf fontId="15" fillId="0" borderId="40" numFmtId="165" xfId="0" applyNumberFormat="1" applyFont="1" applyBorder="1" applyAlignment="1">
      <alignment horizontal="left" vertical="center" wrapText="1"/>
    </xf>
    <xf fontId="14" fillId="0" borderId="28" numFmtId="165" xfId="0" applyNumberFormat="1" applyFont="1" applyBorder="1" applyAlignment="1">
      <alignment horizontal="center" vertical="center" wrapText="1"/>
    </xf>
    <xf fontId="14" fillId="0" borderId="12" numFmtId="162" xfId="0" applyNumberFormat="1" applyFont="1" applyBorder="1" applyAlignment="1">
      <alignment horizontal="right"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13" fillId="0" borderId="27" numFmtId="0" xfId="0" applyFont="1" applyBorder="1" applyAlignment="1">
      <alignment horizontal="center" vertical="top" wrapText="1"/>
    </xf>
    <xf fontId="19" fillId="0" borderId="0" numFmtId="162" xfId="0" applyNumberFormat="1" applyFont="1" applyAlignment="1">
      <alignment vertical="center" wrapText="1"/>
    </xf>
    <xf fontId="13" fillId="0" borderId="24" numFmtId="0" xfId="0" applyFont="1" applyBorder="1" applyAlignment="1">
      <alignment horizontal="center" vertical="top" wrapText="1"/>
    </xf>
    <xf fontId="19" fillId="0" borderId="3" numFmtId="162" xfId="0" applyNumberFormat="1" applyFont="1" applyBorder="1" applyAlignment="1">
      <alignment vertical="center" wrapText="1"/>
    </xf>
    <xf fontId="25" fillId="0" borderId="7" numFmtId="162" xfId="0" applyNumberFormat="1" applyFont="1" applyBorder="1" applyAlignment="1">
      <alignment horizontal="right" vertical="center" wrapText="1"/>
    </xf>
    <xf fontId="25" fillId="0" borderId="0" numFmtId="162" xfId="0" applyNumberFormat="1" applyFont="1" applyAlignment="1">
      <alignment horizontal="right" vertical="center" wrapText="1"/>
    </xf>
    <xf fontId="19" fillId="0" borderId="3" numFmtId="0" xfId="0" applyFont="1" applyBorder="1" applyAlignment="1">
      <alignment horizontal="left" vertical="center" wrapText="1"/>
    </xf>
    <xf fontId="19" fillId="0" borderId="0" numFmtId="0" xfId="0" applyFont="1" applyAlignment="1">
      <alignment horizontal="left" vertical="center" wrapText="1"/>
    </xf>
    <xf fontId="19" fillId="0" borderId="0" numFmtId="0" xfId="0" applyFont="1" applyAlignment="1">
      <alignment horizontal="left" vertical="top" wrapText="1"/>
    </xf>
    <xf fontId="5" fillId="0" borderId="7" numFmtId="164" xfId="0" applyNumberFormat="1" applyFont="1" applyBorder="1" applyAlignment="1">
      <alignment vertical="center" wrapText="1"/>
    </xf>
    <xf fontId="7" fillId="0" borderId="31" numFmtId="49" xfId="0" applyNumberFormat="1" applyFont="1" applyBorder="1" applyAlignment="1">
      <alignment horizontal="left" vertical="center" wrapText="1"/>
    </xf>
    <xf fontId="19" fillId="0" borderId="3" numFmtId="165" xfId="0" applyNumberFormat="1" applyFont="1" applyBorder="1" applyAlignment="1">
      <alignment vertical="center" wrapText="1"/>
    </xf>
    <xf fontId="7" fillId="0" borderId="11" numFmtId="49" xfId="0" applyNumberFormat="1" applyFont="1" applyBorder="1" applyAlignment="1">
      <alignment horizontal="left" vertical="center" wrapText="1"/>
    </xf>
    <xf fontId="19" fillId="0" borderId="0" numFmtId="165" xfId="0" applyNumberFormat="1" applyFont="1" applyAlignment="1">
      <alignment vertical="center" wrapText="1"/>
    </xf>
    <xf fontId="5" fillId="0" borderId="2" numFmtId="164" xfId="0" applyNumberFormat="1" applyFont="1" applyBorder="1" applyAlignment="1">
      <alignment horizontal="right" vertical="center" wrapText="1"/>
    </xf>
    <xf fontId="10" fillId="0" borderId="0" numFmtId="168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3" ySplit="4" topLeftCell="D5" activePane="bottomRight" state="frozen"/>
      <selection activeCell="H47" activeCellId="0" sqref="H47:H49"/>
    </sheetView>
  </sheetViews>
  <sheetFormatPr defaultRowHeight="12.75"/>
  <cols>
    <col customWidth="1" min="1" max="1" style="2" width="11.140625"/>
    <col customWidth="1" hidden="1" min="2" max="2" style="3" width="15.7109375"/>
    <col customWidth="1" min="3" max="3" style="1" width="65.85546875"/>
    <col customWidth="1" min="4" max="4" style="4" width="16.140625"/>
    <col customWidth="1" min="5" max="5" style="1" width="16.140625"/>
    <col customWidth="1" min="6" max="6" style="1" width="16.5703125"/>
    <col customWidth="1" min="7" max="7" style="4" width="16.00390625"/>
    <col customWidth="1" min="8" max="8" style="5" width="16.28125"/>
    <col customWidth="1" min="9" max="10" style="5" width="15.28515625"/>
    <col customWidth="1" min="11" max="11" style="5" width="15.7109375"/>
    <col customWidth="1" min="12" max="12" style="1" width="17.5703125"/>
    <col customWidth="1" min="13" max="13" style="1" width="15.8515625"/>
    <col customWidth="1" min="14" max="17" style="1" width="11.42578125"/>
    <col customWidth="1" min="18" max="44" style="1" width="9.140625"/>
    <col min="45" max="16384" style="1" width="9.140625"/>
  </cols>
  <sheetData>
    <row r="1" ht="19.5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"/>
      <c r="S1" s="1"/>
      <c r="T1" s="1"/>
      <c r="U1" s="1"/>
      <c r="V1" s="1"/>
      <c r="W1" s="1"/>
      <c r="X1" s="1"/>
      <c r="Y1" s="1"/>
    </row>
    <row r="2" ht="14.25" customHeight="1">
      <c r="A2" s="8"/>
      <c r="B2" s="9"/>
      <c r="C2" s="10"/>
      <c r="D2" s="11"/>
      <c r="E2" s="10"/>
      <c r="F2" s="10"/>
      <c r="G2" s="11"/>
      <c r="H2" s="12"/>
      <c r="I2" s="12"/>
      <c r="J2" s="12"/>
      <c r="K2" s="12"/>
      <c r="L2" s="10"/>
      <c r="M2" s="10"/>
      <c r="N2" s="10"/>
      <c r="O2" s="13"/>
      <c r="P2" s="13"/>
      <c r="Q2" s="14" t="s">
        <v>0</v>
      </c>
      <c r="R2" s="1"/>
      <c r="S2" s="1"/>
      <c r="T2" s="1"/>
      <c r="U2" s="1"/>
      <c r="V2" s="1"/>
      <c r="W2" s="1"/>
      <c r="X2" s="1"/>
      <c r="Y2" s="1"/>
      <c r="Z2" s="1"/>
      <c r="AA2" s="1"/>
    </row>
    <row r="3" s="15" customFormat="1" ht="15">
      <c r="A3" s="16" t="s">
        <v>1</v>
      </c>
      <c r="B3" s="17" t="s">
        <v>2</v>
      </c>
      <c r="C3" s="18" t="s">
        <v>3</v>
      </c>
      <c r="D3" s="19" t="s">
        <v>4</v>
      </c>
      <c r="E3" s="20" t="s">
        <v>5</v>
      </c>
      <c r="F3" s="21"/>
      <c r="G3" s="22"/>
      <c r="H3" s="23" t="s">
        <v>6</v>
      </c>
      <c r="I3" s="24"/>
      <c r="J3" s="20" t="s">
        <v>7</v>
      </c>
      <c r="K3" s="21"/>
      <c r="L3" s="21"/>
      <c r="M3" s="22"/>
      <c r="N3" s="25" t="s">
        <v>8</v>
      </c>
      <c r="O3" s="26" t="s">
        <v>9</v>
      </c>
      <c r="P3" s="26" t="s">
        <v>10</v>
      </c>
      <c r="Q3" s="25" t="s">
        <v>11</v>
      </c>
      <c r="R3" s="15"/>
      <c r="S3" s="15"/>
      <c r="T3" s="15"/>
      <c r="U3" s="15"/>
      <c r="V3" s="15"/>
      <c r="W3" s="15"/>
      <c r="X3" s="15"/>
      <c r="Y3" s="15"/>
    </row>
    <row r="4" s="15" customFormat="1" ht="47.25" customHeight="1">
      <c r="A4" s="27"/>
      <c r="B4" s="28"/>
      <c r="C4" s="29"/>
      <c r="D4" s="30"/>
      <c r="E4" s="31" t="s">
        <v>12</v>
      </c>
      <c r="F4" s="32" t="s">
        <v>13</v>
      </c>
      <c r="G4" s="31" t="s">
        <v>14</v>
      </c>
      <c r="H4" s="33" t="s">
        <v>15</v>
      </c>
      <c r="I4" s="33" t="s">
        <v>14</v>
      </c>
      <c r="J4" s="34" t="s">
        <v>16</v>
      </c>
      <c r="K4" s="35" t="s">
        <v>17</v>
      </c>
      <c r="L4" s="34" t="s">
        <v>18</v>
      </c>
      <c r="M4" s="36" t="s">
        <v>19</v>
      </c>
      <c r="N4" s="37"/>
      <c r="O4" s="38"/>
      <c r="P4" s="38"/>
      <c r="Q4" s="37"/>
      <c r="R4" s="15"/>
      <c r="S4" s="15"/>
      <c r="T4" s="15"/>
      <c r="U4" s="15"/>
      <c r="V4" s="15"/>
      <c r="W4" s="15"/>
      <c r="X4" s="15"/>
      <c r="Y4" s="15"/>
    </row>
    <row r="5" s="39" customFormat="1" ht="18" customHeight="1">
      <c r="A5" s="40" t="s">
        <v>20</v>
      </c>
      <c r="B5" s="41"/>
      <c r="C5" s="42"/>
      <c r="D5" s="43">
        <f>SUM(D6:D16)</f>
        <v>20164720.896567162</v>
      </c>
      <c r="E5" s="43">
        <f>SUM(E6:E16)</f>
        <v>28065221.000000004</v>
      </c>
      <c r="F5" s="43">
        <f>SUM(F6:F16)</f>
        <v>23945690.399999999</v>
      </c>
      <c r="G5" s="43">
        <f>SUM(G6:G16)</f>
        <v>2744439.3000000003</v>
      </c>
      <c r="H5" s="43">
        <f>SUM(H6:H16)</f>
        <v>22855660.999999996</v>
      </c>
      <c r="I5" s="43">
        <f>SUM(I6:I16)</f>
        <v>2759224.8399999999</v>
      </c>
      <c r="J5" s="44">
        <f>SUM(J6:J16)</f>
        <v>2690940.1034328383</v>
      </c>
      <c r="K5" s="43">
        <f>SUM(K6:K16)</f>
        <v>-1090029.4000000013</v>
      </c>
      <c r="L5" s="44">
        <f>SUM(L6:L16)</f>
        <v>-5209559.9999999981</v>
      </c>
      <c r="M5" s="43">
        <f>SUM(M6:M16)</f>
        <v>14785.539999999935</v>
      </c>
      <c r="N5" s="45">
        <f>IFERROR(H5/D5,"")</f>
        <v>1.1334479221029505</v>
      </c>
      <c r="O5" s="46">
        <f>IFERROR(I5/G5,"")</f>
        <v>1.0053874538234457</v>
      </c>
      <c r="P5" s="47">
        <f>IFERROR(H5/F5,"")</f>
        <v>0.9544790990866564</v>
      </c>
      <c r="Q5" s="46">
        <f>IFERROR(H5/E5,"")</f>
        <v>0.81437666213282245</v>
      </c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ht="18" customHeight="1">
      <c r="A6" s="48" t="s">
        <v>21</v>
      </c>
      <c r="B6" s="49" t="s">
        <v>22</v>
      </c>
      <c r="C6" s="50" t="s">
        <v>23</v>
      </c>
      <c r="D6" s="51">
        <f>16831725.58/33.5*30</f>
        <v>15073187.086567162</v>
      </c>
      <c r="E6" s="51">
        <v>21478832.199999999</v>
      </c>
      <c r="F6" s="51">
        <v>18218465.300000001</v>
      </c>
      <c r="G6" s="51">
        <v>2044921.8</v>
      </c>
      <c r="H6" s="51">
        <v>16554935.369999999</v>
      </c>
      <c r="I6" s="51">
        <v>1653979.55</v>
      </c>
      <c r="J6" s="51">
        <f>H6-D6</f>
        <v>1481748.2834328376</v>
      </c>
      <c r="K6" s="52">
        <f>H6-F6</f>
        <v>-1663529.9300000016</v>
      </c>
      <c r="L6" s="51">
        <f>H6-E6</f>
        <v>-4923896.8300000001</v>
      </c>
      <c r="M6" s="53">
        <f>I6-G6</f>
        <v>-390942.25</v>
      </c>
      <c r="N6" s="54">
        <f>IFERROR(H6/D6,"")</f>
        <v>1.0983035820442602</v>
      </c>
      <c r="O6" s="55">
        <f>IFERROR(I6/G6,"")</f>
        <v>0.8088228850609348</v>
      </c>
      <c r="P6" s="54">
        <f>IFERROR(H6/F6,"")</f>
        <v>0.90868989771602759</v>
      </c>
      <c r="Q6" s="56">
        <f>IFERROR(H6/E6,"")</f>
        <v>0.77075584072024172</v>
      </c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7" t="s">
        <v>24</v>
      </c>
      <c r="B7" s="58" t="s">
        <v>25</v>
      </c>
      <c r="C7" s="59" t="s">
        <v>26</v>
      </c>
      <c r="D7" s="60">
        <v>75722.279999999999</v>
      </c>
      <c r="E7" s="60">
        <v>82008.100000000006</v>
      </c>
      <c r="F7" s="60">
        <v>72116.5</v>
      </c>
      <c r="G7" s="60">
        <v>3511</v>
      </c>
      <c r="H7" s="60">
        <v>76877.289999999994</v>
      </c>
      <c r="I7" s="60">
        <v>7295.2299999999996</v>
      </c>
      <c r="J7" s="61">
        <f>H7-D7</f>
        <v>1155.0099999999948</v>
      </c>
      <c r="K7" s="60">
        <f>H7-F7</f>
        <v>4760.7899999999936</v>
      </c>
      <c r="L7" s="61">
        <f>H7-E7</f>
        <v>-5130.8100000000122</v>
      </c>
      <c r="M7" s="60">
        <f>I7-G7</f>
        <v>3784.2299999999996</v>
      </c>
      <c r="N7" s="62">
        <f>IFERROR(H7/D7,"")</f>
        <v>1.0152532385448509</v>
      </c>
      <c r="O7" s="63">
        <f>IFERROR(I7/G7,"")</f>
        <v>2.0778211335801764</v>
      </c>
      <c r="P7" s="64">
        <f>IFERROR(H7/F7,"")</f>
        <v>1.0660152669638709</v>
      </c>
      <c r="Q7" s="65">
        <f>IFERROR(H7/E7,"")</f>
        <v>0.93743532651042993</v>
      </c>
      <c r="R7" s="1"/>
      <c r="S7" s="1"/>
      <c r="T7" s="1"/>
      <c r="U7" s="1"/>
      <c r="V7" s="1"/>
      <c r="W7" s="1"/>
      <c r="X7" s="1"/>
      <c r="Y7" s="1"/>
      <c r="Z7" s="1"/>
    </row>
    <row r="8" ht="18" customHeight="1">
      <c r="A8" s="57" t="s">
        <v>21</v>
      </c>
      <c r="B8" s="66" t="s">
        <v>27</v>
      </c>
      <c r="C8" s="59" t="s">
        <v>28</v>
      </c>
      <c r="D8" s="60"/>
      <c r="E8" s="60">
        <v>52994.300000000003</v>
      </c>
      <c r="F8" s="60">
        <v>52994.300000000003</v>
      </c>
      <c r="G8" s="60">
        <v>0</v>
      </c>
      <c r="H8" s="60">
        <v>30423.829999999998</v>
      </c>
      <c r="I8" s="60">
        <v>851.75</v>
      </c>
      <c r="J8" s="60">
        <f>H8-D8</f>
        <v>30423.829999999998</v>
      </c>
      <c r="K8" s="61">
        <f>H8-F8</f>
        <v>-22570.470000000005</v>
      </c>
      <c r="L8" s="60">
        <f>H8-E8</f>
        <v>-22570.470000000005</v>
      </c>
      <c r="M8" s="61">
        <f>I8-G8</f>
        <v>851.75</v>
      </c>
      <c r="N8" s="63" t="str">
        <f>IFERROR(H8/D8,"")</f>
        <v/>
      </c>
      <c r="O8" s="62" t="str">
        <f>IFERROR(I8/G8,"")</f>
        <v/>
      </c>
      <c r="P8" s="63">
        <f>IFERROR(H8/F8,"")</f>
        <v>0.57409627073100311</v>
      </c>
      <c r="Q8" s="65">
        <f>IFERROR(H8/E8,"")</f>
        <v>0.57409627073100311</v>
      </c>
      <c r="R8" s="1"/>
      <c r="S8" s="1"/>
      <c r="T8" s="1"/>
      <c r="U8" s="1"/>
      <c r="V8" s="1"/>
      <c r="W8" s="1"/>
      <c r="X8" s="1"/>
      <c r="Y8" s="1"/>
      <c r="Z8" s="1"/>
    </row>
    <row r="9" ht="17.25" customHeight="1">
      <c r="A9" s="57" t="s">
        <v>21</v>
      </c>
      <c r="B9" s="58" t="s">
        <v>29</v>
      </c>
      <c r="C9" s="59" t="s">
        <v>30</v>
      </c>
      <c r="D9" s="60">
        <v>1133990.8899999999</v>
      </c>
      <c r="E9" s="60">
        <v>1259409.1000000001</v>
      </c>
      <c r="F9" s="60">
        <v>1229242.8999999999</v>
      </c>
      <c r="G9" s="60">
        <v>31595.700000000001</v>
      </c>
      <c r="H9" s="60">
        <v>1202629.3800000001</v>
      </c>
      <c r="I9" s="60">
        <v>25778.48</v>
      </c>
      <c r="J9" s="61">
        <f>H9-D9</f>
        <v>68638.490000000224</v>
      </c>
      <c r="K9" s="60">
        <f>H9-F9</f>
        <v>-26613.519999999786</v>
      </c>
      <c r="L9" s="61">
        <f>H9-E9</f>
        <v>-56779.719999999972</v>
      </c>
      <c r="M9" s="60">
        <f>I9-G9</f>
        <v>-5817.2200000000012</v>
      </c>
      <c r="N9" s="62">
        <f>IFERROR(H9/D9,"")</f>
        <v>1.0605282552137612</v>
      </c>
      <c r="O9" s="63">
        <f>IFERROR(I9/G9,"")</f>
        <v>0.81588570596631815</v>
      </c>
      <c r="P9" s="64">
        <f>IFERROR(H9/F9,"")</f>
        <v>0.97834966547295099</v>
      </c>
      <c r="Q9" s="65">
        <f>IFERROR(H9/E9,"")</f>
        <v>0.95491558700028456</v>
      </c>
      <c r="R9" s="1"/>
      <c r="S9" s="1"/>
      <c r="T9" s="1"/>
      <c r="U9" s="1"/>
      <c r="V9" s="1"/>
      <c r="W9" s="1"/>
      <c r="X9" s="1"/>
      <c r="Y9" s="1"/>
      <c r="Z9" s="1"/>
    </row>
    <row r="10" ht="18" customHeight="1">
      <c r="A10" s="57" t="s">
        <v>21</v>
      </c>
      <c r="B10" s="66" t="s">
        <v>31</v>
      </c>
      <c r="C10" s="59" t="s">
        <v>32</v>
      </c>
      <c r="D10" s="60">
        <v>968.77999999999997</v>
      </c>
      <c r="E10" s="60">
        <v>0</v>
      </c>
      <c r="F10" s="60">
        <v>0</v>
      </c>
      <c r="G10" s="60">
        <v>0</v>
      </c>
      <c r="H10" s="60">
        <v>294.64999999999998</v>
      </c>
      <c r="I10" s="60">
        <v>31.009999999999998</v>
      </c>
      <c r="J10" s="60">
        <f>H10-D10</f>
        <v>-674.13</v>
      </c>
      <c r="K10" s="61">
        <f>H10-F10</f>
        <v>294.64999999999998</v>
      </c>
      <c r="L10" s="60">
        <f>H10-E10</f>
        <v>294.64999999999998</v>
      </c>
      <c r="M10" s="61">
        <f>I10-G10</f>
        <v>31.009999999999998</v>
      </c>
      <c r="N10" s="63">
        <f>IFERROR(H10/D10,"")</f>
        <v>0.30414542001279959</v>
      </c>
      <c r="O10" s="62" t="str">
        <f>IFERROR(I10/G10,"")</f>
        <v/>
      </c>
      <c r="P10" s="63" t="str">
        <f>IFERROR(H10/F10,"")</f>
        <v/>
      </c>
      <c r="Q10" s="65" t="str">
        <f>IFERROR(H10/E10,"")</f>
        <v/>
      </c>
      <c r="R10" s="1"/>
      <c r="S10" s="1"/>
      <c r="T10" s="1"/>
      <c r="U10" s="1"/>
      <c r="V10" s="1"/>
      <c r="W10" s="1"/>
      <c r="X10" s="1"/>
      <c r="Y10" s="1"/>
      <c r="Z10" s="1"/>
    </row>
    <row r="11" ht="17.25" customHeight="1">
      <c r="A11" s="57" t="s">
        <v>21</v>
      </c>
      <c r="B11" s="58" t="s">
        <v>33</v>
      </c>
      <c r="C11" s="59" t="s">
        <v>34</v>
      </c>
      <c r="D11" s="60">
        <v>1219.3099999999999</v>
      </c>
      <c r="E11" s="60">
        <v>1208.9000000000001</v>
      </c>
      <c r="F11" s="60">
        <v>1208.9000000000001</v>
      </c>
      <c r="G11" s="60">
        <v>0</v>
      </c>
      <c r="H11" s="60">
        <v>1214.0799999999999</v>
      </c>
      <c r="I11" s="60">
        <v>17.059999999999999</v>
      </c>
      <c r="J11" s="61">
        <f>H11-D11</f>
        <v>-5.2300000000000182</v>
      </c>
      <c r="K11" s="60">
        <f>H11-F11</f>
        <v>5.1799999999998363</v>
      </c>
      <c r="L11" s="61">
        <f>H11-E11</f>
        <v>5.1799999999998363</v>
      </c>
      <c r="M11" s="60">
        <f>I11-G11</f>
        <v>17.059999999999999</v>
      </c>
      <c r="N11" s="62">
        <f>IFERROR(H11/D11,"")</f>
        <v>0.99571068883220837</v>
      </c>
      <c r="O11" s="63" t="str">
        <f>IFERROR(I11/G11,"")</f>
        <v/>
      </c>
      <c r="P11" s="64">
        <f>IFERROR(H11/F11,"")</f>
        <v>1.0042848870874348</v>
      </c>
      <c r="Q11" s="65">
        <f>IFERROR(H11/E11,"")</f>
        <v>1.0042848870874348</v>
      </c>
      <c r="R11" s="1"/>
      <c r="S11" s="1"/>
      <c r="T11" s="1"/>
      <c r="U11" s="1"/>
      <c r="V11" s="1"/>
      <c r="W11" s="1"/>
      <c r="X11" s="1"/>
      <c r="Y11" s="1"/>
      <c r="Z11" s="1"/>
    </row>
    <row r="12" ht="17.25" customHeight="1">
      <c r="A12" s="57" t="s">
        <v>21</v>
      </c>
      <c r="B12" s="66" t="s">
        <v>35</v>
      </c>
      <c r="C12" s="59" t="s">
        <v>36</v>
      </c>
      <c r="D12" s="60">
        <v>332984.97999999998</v>
      </c>
      <c r="E12" s="60">
        <v>615839.40000000002</v>
      </c>
      <c r="F12" s="60">
        <v>342592.29999999999</v>
      </c>
      <c r="G12" s="60">
        <v>1000</v>
      </c>
      <c r="H12" s="60">
        <v>358850.46000000002</v>
      </c>
      <c r="I12" s="60">
        <v>-1774.1500000000001</v>
      </c>
      <c r="J12" s="60">
        <f>H12-D12</f>
        <v>25865.48000000004</v>
      </c>
      <c r="K12" s="61">
        <f>H12-F12</f>
        <v>16258.160000000033</v>
      </c>
      <c r="L12" s="60">
        <f>H12-E12</f>
        <v>-256988.94</v>
      </c>
      <c r="M12" s="61">
        <f>I12-G12</f>
        <v>-2774.1500000000001</v>
      </c>
      <c r="N12" s="63">
        <f>IFERROR(H12/D12,"")</f>
        <v>1.0776776177712282</v>
      </c>
      <c r="O12" s="62">
        <f>IFERROR(I12/G12,"")</f>
        <v>-1.7741500000000001</v>
      </c>
      <c r="P12" s="63">
        <f>IFERROR(H12/F12,"")</f>
        <v>1.047456291341049</v>
      </c>
      <c r="Q12" s="65">
        <f>IFERROR(H12/E12,"")</f>
        <v>0.5827013666225318</v>
      </c>
      <c r="R12" s="1"/>
      <c r="S12" s="1"/>
      <c r="T12" s="1"/>
      <c r="U12" s="1"/>
      <c r="V12" s="1"/>
      <c r="W12" s="1"/>
      <c r="X12" s="1"/>
      <c r="Y12" s="1"/>
      <c r="Z12" s="1"/>
    </row>
    <row r="13" ht="17.25" customHeight="1">
      <c r="A13" s="57" t="s">
        <v>37</v>
      </c>
      <c r="B13" s="58" t="s">
        <v>38</v>
      </c>
      <c r="C13" s="59" t="s">
        <v>39</v>
      </c>
      <c r="D13" s="60">
        <v>983341.54000000004</v>
      </c>
      <c r="E13" s="60">
        <v>1486170.1000000001</v>
      </c>
      <c r="F13" s="60">
        <v>1076900</v>
      </c>
      <c r="G13" s="60">
        <v>468000</v>
      </c>
      <c r="H13" s="60">
        <v>1460778.0900000001</v>
      </c>
      <c r="I13" s="60">
        <v>829727.45999999996</v>
      </c>
      <c r="J13" s="61">
        <f>H13-D13</f>
        <v>477436.55000000005</v>
      </c>
      <c r="K13" s="60">
        <f>H13-F13</f>
        <v>383878.09000000008</v>
      </c>
      <c r="L13" s="61">
        <f>H13-E13</f>
        <v>-25392.010000000009</v>
      </c>
      <c r="M13" s="60">
        <f>I13-G13</f>
        <v>361727.45999999996</v>
      </c>
      <c r="N13" s="62">
        <f>IFERROR(H13/D13,"")</f>
        <v>1.4855246428417943</v>
      </c>
      <c r="O13" s="63">
        <f>IFERROR(I13/G13,"")</f>
        <v>1.7729219230769231</v>
      </c>
      <c r="P13" s="64">
        <f>IFERROR(H13/F13,"")</f>
        <v>1.3564658649828212</v>
      </c>
      <c r="Q13" s="65">
        <f>IFERROR(H13/E13,"")</f>
        <v>0.98291446584748277</v>
      </c>
      <c r="R13" s="1"/>
      <c r="S13" s="1"/>
      <c r="T13" s="1"/>
      <c r="U13" s="1"/>
      <c r="V13" s="1"/>
      <c r="W13" s="1"/>
      <c r="X13" s="1"/>
      <c r="Y13" s="1"/>
      <c r="Z13" s="1"/>
    </row>
    <row r="14" ht="17.25" customHeight="1">
      <c r="A14" s="57" t="s">
        <v>37</v>
      </c>
      <c r="B14" s="66" t="s">
        <v>40</v>
      </c>
      <c r="C14" s="59" t="s">
        <v>41</v>
      </c>
      <c r="D14" s="60">
        <v>2254230.3900000001</v>
      </c>
      <c r="E14" s="60">
        <v>2439929.7999999998</v>
      </c>
      <c r="F14" s="60">
        <v>2359824.8999999999</v>
      </c>
      <c r="G14" s="60">
        <v>139576.20000000001</v>
      </c>
      <c r="H14" s="60">
        <v>2557877.2600000002</v>
      </c>
      <c r="I14" s="60">
        <v>183212.48999999999</v>
      </c>
      <c r="J14" s="60">
        <f>H14-D14</f>
        <v>303646.87000000011</v>
      </c>
      <c r="K14" s="61">
        <f>H14-F14</f>
        <v>198052.36000000034</v>
      </c>
      <c r="L14" s="60">
        <f>H14-E14</f>
        <v>117947.46000000043</v>
      </c>
      <c r="M14" s="67">
        <f>I14-G14</f>
        <v>43636.289999999979</v>
      </c>
      <c r="N14" s="63">
        <f>IFERROR(H14/D14,"")</f>
        <v>1.1347009033978999</v>
      </c>
      <c r="O14" s="62">
        <f>IFERROR(I14/G14,"")</f>
        <v>1.3126341740210721</v>
      </c>
      <c r="P14" s="63">
        <f>IFERROR(H14/F14,"")</f>
        <v>1.0839267184611876</v>
      </c>
      <c r="Q14" s="65">
        <f>IFERROR(H14/E14,"")</f>
        <v>1.0483405137311739</v>
      </c>
      <c r="R14" s="1"/>
      <c r="S14" s="1"/>
      <c r="T14" s="1"/>
      <c r="U14" s="1"/>
      <c r="V14" s="1"/>
      <c r="W14" s="1"/>
      <c r="X14" s="1"/>
      <c r="Y14" s="1"/>
      <c r="Z14" s="1"/>
    </row>
    <row r="15" ht="17.25" customHeight="1">
      <c r="A15" s="68" t="s">
        <v>42</v>
      </c>
      <c r="B15" s="58" t="s">
        <v>43</v>
      </c>
      <c r="C15" s="59" t="s">
        <v>44</v>
      </c>
      <c r="D15" s="60">
        <v>309346.03000000003</v>
      </c>
      <c r="E15" s="60">
        <v>648829.09999999998</v>
      </c>
      <c r="F15" s="60">
        <v>592345.30000000005</v>
      </c>
      <c r="G15" s="60">
        <v>55834.599999999999</v>
      </c>
      <c r="H15" s="60">
        <v>611780.58999999997</v>
      </c>
      <c r="I15" s="60">
        <v>60105.959999999999</v>
      </c>
      <c r="J15" s="61">
        <f>H15-D15</f>
        <v>302434.55999999994</v>
      </c>
      <c r="K15" s="60">
        <f>H15-F15</f>
        <v>19435.289999999921</v>
      </c>
      <c r="L15" s="60">
        <f>H15-E15</f>
        <v>-37048.510000000009</v>
      </c>
      <c r="M15" s="69">
        <f>I15-G15</f>
        <v>4271.3600000000006</v>
      </c>
      <c r="N15" s="63">
        <f>IFERROR(H15/D15,"")</f>
        <v>1.9776578028171232</v>
      </c>
      <c r="O15" s="63">
        <f>IFERROR(I15/G15,"")</f>
        <v>1.0765002346215429</v>
      </c>
      <c r="P15" s="63">
        <f>IFERROR(H15/F15,"")</f>
        <v>1.0328107440035397</v>
      </c>
      <c r="Q15" s="65">
        <f>IFERROR(H15/E15,"")</f>
        <v>0.94289943222336969</v>
      </c>
      <c r="R15" s="1"/>
      <c r="S15" s="1"/>
      <c r="T15" s="1"/>
      <c r="U15" s="1"/>
      <c r="V15" s="1"/>
      <c r="W15" s="1"/>
      <c r="X15" s="1"/>
      <c r="Y15" s="1"/>
      <c r="Z15" s="1"/>
    </row>
    <row r="16" ht="17.25" customHeight="1">
      <c r="A16" s="57" t="s">
        <v>37</v>
      </c>
      <c r="B16" s="66" t="s">
        <v>45</v>
      </c>
      <c r="C16" s="59" t="s">
        <v>46</v>
      </c>
      <c r="D16" s="60">
        <v>-270.38999999999999</v>
      </c>
      <c r="E16" s="70">
        <v>0</v>
      </c>
      <c r="F16" s="61">
        <v>0</v>
      </c>
      <c r="G16" s="60">
        <v>0</v>
      </c>
      <c r="H16" s="70">
        <v>0</v>
      </c>
      <c r="I16" s="70">
        <v>0</v>
      </c>
      <c r="J16" s="60">
        <f>H16-D16</f>
        <v>270.38999999999999</v>
      </c>
      <c r="K16" s="61">
        <f>H16-F16</f>
        <v>0</v>
      </c>
      <c r="L16" s="60">
        <f>H16-E16</f>
        <v>0</v>
      </c>
      <c r="M16" s="61">
        <f>I16-G16</f>
        <v>0</v>
      </c>
      <c r="N16" s="63">
        <f>IFERROR(H16/D16,"")</f>
        <v>0</v>
      </c>
      <c r="O16" s="62" t="str">
        <f>IFERROR(I16/G16,"")</f>
        <v/>
      </c>
      <c r="P16" s="63" t="str">
        <f>IFERROR(H16/F16,"")</f>
        <v/>
      </c>
      <c r="Q16" s="65" t="str">
        <f>IFERROR(H16/E16,"")</f>
        <v/>
      </c>
      <c r="R16" s="1"/>
      <c r="S16" s="1"/>
      <c r="T16" s="1"/>
      <c r="U16" s="1"/>
      <c r="V16" s="1"/>
      <c r="W16" s="1"/>
      <c r="X16" s="1"/>
      <c r="Y16" s="1"/>
    </row>
    <row r="17" s="39" customFormat="1" ht="21" customHeight="1">
      <c r="A17" s="71"/>
      <c r="B17" s="72"/>
      <c r="C17" s="73"/>
      <c r="D17" s="74">
        <f>D21+D25+D34+D48+D56+D59+D62+D71</f>
        <v>7205547.5600000005</v>
      </c>
      <c r="E17" s="74">
        <f>E21+E25+E34+E48+E56+E59+E62+E71</f>
        <v>7828488.9699999997</v>
      </c>
      <c r="F17" s="75">
        <f>F21+F25+F34+F48+F56+F59+F62+F71</f>
        <v>7152026.8699999992</v>
      </c>
      <c r="G17" s="76">
        <f>G21+G25+G34+G48+G56+G59+G62+G71</f>
        <v>670519.10000000009</v>
      </c>
      <c r="H17" s="76">
        <f>H21+H25+H34+H48+H56+H59+H62+H71</f>
        <v>7165533.3700000001</v>
      </c>
      <c r="I17" s="76">
        <f>I21+I25+I34+I48+I56+I59+I62+I71</f>
        <v>694476.15000000002</v>
      </c>
      <c r="J17" s="75">
        <f>H17-D17</f>
        <v>-40014.19000000041</v>
      </c>
      <c r="K17" s="75">
        <f>H17-F17</f>
        <v>13506.500000000931</v>
      </c>
      <c r="L17" s="76">
        <f>H17-E17</f>
        <v>-662955.59999999963</v>
      </c>
      <c r="M17" s="75">
        <f>I17-G17</f>
        <v>23957.04999999993</v>
      </c>
      <c r="N17" s="77">
        <f>IFERROR(H17/D17,"")</f>
        <v>0.99444675235756819</v>
      </c>
      <c r="O17" s="78">
        <f>IFERROR(I17/G17,"")</f>
        <v>1.0357291089843674</v>
      </c>
      <c r="P17" s="79">
        <f>IFERROR(H17/F17,"")</f>
        <v>1.0018884856342829</v>
      </c>
      <c r="Q17" s="80">
        <f>IFERROR(H17/E17,"")</f>
        <v>0.91531499852135578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</row>
    <row r="18" ht="18" customHeight="1">
      <c r="A18" s="81" t="s">
        <v>24</v>
      </c>
      <c r="B18" s="82" t="s">
        <v>47</v>
      </c>
      <c r="C18" s="83" t="s">
        <v>48</v>
      </c>
      <c r="D18" s="51">
        <v>218012.26000000001</v>
      </c>
      <c r="E18" s="51">
        <v>261278.39999999999</v>
      </c>
      <c r="F18" s="52">
        <v>239103.39999999999</v>
      </c>
      <c r="G18" s="51">
        <v>24047.799999999999</v>
      </c>
      <c r="H18" s="51">
        <v>272455.78999999998</v>
      </c>
      <c r="I18" s="51">
        <v>26842.25</v>
      </c>
      <c r="J18" s="52">
        <f>H18-D18</f>
        <v>54443.52999999997</v>
      </c>
      <c r="K18" s="51">
        <f>H18-F18</f>
        <v>33352.389999999985</v>
      </c>
      <c r="L18" s="51">
        <f>H18-E18</f>
        <v>11177.389999999985</v>
      </c>
      <c r="M18" s="53">
        <f>I18-G18</f>
        <v>2794.4500000000007</v>
      </c>
      <c r="N18" s="54">
        <f>IFERROR(H18/D18,"")</f>
        <v>1.2497269190273976</v>
      </c>
      <c r="O18" s="55">
        <f>IFERROR(I18/G18,"")</f>
        <v>1.1162039770789844</v>
      </c>
      <c r="P18" s="54">
        <f>IFERROR(H18/F18,"")</f>
        <v>1.1394894008198964</v>
      </c>
      <c r="Q18" s="56">
        <f>IFERROR(H18/E18,"")</f>
        <v>1.0427796174501986</v>
      </c>
      <c r="R18" s="1"/>
      <c r="S18" s="1"/>
      <c r="T18" s="1"/>
      <c r="U18" s="1"/>
      <c r="V18" s="1"/>
      <c r="W18" s="1"/>
      <c r="X18" s="1"/>
      <c r="Y18" s="1"/>
    </row>
    <row r="19" ht="17.25">
      <c r="A19" s="84"/>
      <c r="B19" s="58" t="s">
        <v>49</v>
      </c>
      <c r="C19" s="85" t="s">
        <v>50</v>
      </c>
      <c r="D19" s="86">
        <v>4074.3499999999999</v>
      </c>
      <c r="E19" s="86">
        <v>3515.5999999999999</v>
      </c>
      <c r="F19" s="86">
        <v>3515.5999999999999</v>
      </c>
      <c r="G19" s="87">
        <v>0</v>
      </c>
      <c r="H19" s="86">
        <v>647</v>
      </c>
      <c r="I19" s="86">
        <v>0</v>
      </c>
      <c r="J19" s="86">
        <f>H19-D19</f>
        <v>-3427.3499999999999</v>
      </c>
      <c r="K19" s="87">
        <f>H19-F19</f>
        <v>-2868.5999999999999</v>
      </c>
      <c r="L19" s="86">
        <f>H19-E19</f>
        <v>-2868.5999999999999</v>
      </c>
      <c r="M19" s="88">
        <f>I19-G19</f>
        <v>0</v>
      </c>
      <c r="N19" s="62">
        <f>IFERROR(H19/D19,"")</f>
        <v>0.15879833593088469</v>
      </c>
      <c r="O19" s="63" t="str">
        <f>IFERROR(I19/G19,"")</f>
        <v/>
      </c>
      <c r="P19" s="64">
        <f>IFERROR(H19/F19,"")</f>
        <v>0.18403686426214588</v>
      </c>
      <c r="Q19" s="65">
        <f>IFERROR(H19/E19,"")</f>
        <v>0.18403686426214588</v>
      </c>
      <c r="R19" s="1"/>
      <c r="S19" s="1"/>
      <c r="T19" s="1"/>
      <c r="U19" s="1"/>
      <c r="V19" s="1"/>
      <c r="W19" s="1"/>
      <c r="X19" s="1"/>
      <c r="Y19" s="1"/>
    </row>
    <row r="20" ht="17.25">
      <c r="A20" s="84"/>
      <c r="B20" s="66" t="s">
        <v>51</v>
      </c>
      <c r="C20" s="89" t="s">
        <v>52</v>
      </c>
      <c r="D20" s="86">
        <v>151811.78999999998</v>
      </c>
      <c r="E20" s="86">
        <v>240354.89999999999</v>
      </c>
      <c r="F20" s="87">
        <v>217754.89999999999</v>
      </c>
      <c r="G20" s="86">
        <v>22600</v>
      </c>
      <c r="H20" s="86">
        <v>239017.26000000001</v>
      </c>
      <c r="I20" s="86">
        <v>23192.32</v>
      </c>
      <c r="J20" s="87">
        <f>H20-D20</f>
        <v>87205.47000000003</v>
      </c>
      <c r="K20" s="86">
        <f>H20-F20</f>
        <v>21262.360000000015</v>
      </c>
      <c r="L20" s="87">
        <f>H20-E20</f>
        <v>-1337.6399999999849</v>
      </c>
      <c r="M20" s="88">
        <f>I20-G20</f>
        <v>592.31999999999971</v>
      </c>
      <c r="N20" s="63">
        <f>IFERROR(H20/D20,"")</f>
        <v>1.5744314720220349</v>
      </c>
      <c r="O20" s="62">
        <f>IFERROR(I20/G20,"")</f>
        <v>1.0262088495575221</v>
      </c>
      <c r="P20" s="63">
        <f>IFERROR(H20/F20,"")</f>
        <v>1.0976435432681424</v>
      </c>
      <c r="Q20" s="65">
        <f>IFERROR(H20/E20,"")</f>
        <v>0.99443472964353963</v>
      </c>
      <c r="R20" s="1"/>
      <c r="S20" s="1"/>
      <c r="T20" s="1"/>
      <c r="U20" s="1"/>
      <c r="V20" s="1"/>
      <c r="W20" s="1"/>
      <c r="X20" s="1"/>
      <c r="Y20" s="1"/>
    </row>
    <row r="21" s="90" customFormat="1" ht="17.25">
      <c r="A21" s="91"/>
      <c r="B21" s="92"/>
      <c r="C21" s="93" t="s">
        <v>53</v>
      </c>
      <c r="D21" s="94">
        <f>SUM(D18:D20)</f>
        <v>373898.40000000002</v>
      </c>
      <c r="E21" s="94">
        <f>SUM(E18:E20)</f>
        <v>505148.90000000002</v>
      </c>
      <c r="F21" s="94">
        <f>SUM(F18:F20)</f>
        <v>460373.90000000002</v>
      </c>
      <c r="G21" s="94">
        <f>SUM(G18:G20)</f>
        <v>46647.800000000003</v>
      </c>
      <c r="H21" s="94">
        <f>SUM(H18:H20)</f>
        <v>512120.04999999999</v>
      </c>
      <c r="I21" s="94">
        <f>SUM(I18:I20)</f>
        <v>50034.57</v>
      </c>
      <c r="J21" s="94">
        <f>H21-D21</f>
        <v>138221.64999999997</v>
      </c>
      <c r="K21" s="95">
        <f>H21-F21</f>
        <v>51746.149999999965</v>
      </c>
      <c r="L21" s="94">
        <f>H21-E21</f>
        <v>6971.1499999999651</v>
      </c>
      <c r="M21" s="95">
        <f>I21-G21</f>
        <v>3386.7699999999968</v>
      </c>
      <c r="N21" s="96">
        <f>IFERROR(H21/D21,"")</f>
        <v>1.3696770299097294</v>
      </c>
      <c r="O21" s="96">
        <f>IFERROR(I21/G21,"")</f>
        <v>1.0726029952109208</v>
      </c>
      <c r="P21" s="96">
        <f>IFERROR(H21/F21,"")</f>
        <v>1.1124002685643126</v>
      </c>
      <c r="Q21" s="97">
        <f>IFERROR(H21/E21,"")</f>
        <v>1.0138001884196917</v>
      </c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</row>
    <row r="22" ht="34.5">
      <c r="A22" s="81" t="s">
        <v>21</v>
      </c>
      <c r="B22" s="98" t="s">
        <v>54</v>
      </c>
      <c r="C22" s="99" t="s">
        <v>55</v>
      </c>
      <c r="D22" s="51">
        <v>101916.92999999999</v>
      </c>
      <c r="E22" s="51">
        <v>104746.7</v>
      </c>
      <c r="F22" s="52">
        <v>92989.600000000006</v>
      </c>
      <c r="G22" s="51">
        <v>9042</v>
      </c>
      <c r="H22" s="51">
        <v>131360.42000000001</v>
      </c>
      <c r="I22" s="51">
        <v>28865.119999999999</v>
      </c>
      <c r="J22" s="51">
        <f>H22-D22</f>
        <v>29443.49000000002</v>
      </c>
      <c r="K22" s="51">
        <f>H22-F22</f>
        <v>38370.820000000007</v>
      </c>
      <c r="L22" s="52">
        <f>H22-E22</f>
        <v>26613.720000000016</v>
      </c>
      <c r="M22" s="51">
        <f>I22-G22</f>
        <v>19823.119999999999</v>
      </c>
      <c r="N22" s="55">
        <f>IFERROR(H22/D22,"")</f>
        <v>1.2888969477396937</v>
      </c>
      <c r="O22" s="54">
        <f>IFERROR(I22/G22,"")</f>
        <v>3.1923379783233798</v>
      </c>
      <c r="P22" s="100">
        <f>IFERROR(H22/F22,"")</f>
        <v>1.4126356065624543</v>
      </c>
      <c r="Q22" s="56">
        <f>IFERROR(H22/E22,"")</f>
        <v>1.2540769303472092</v>
      </c>
      <c r="R22" s="1"/>
      <c r="S22" s="1"/>
      <c r="T22" s="1"/>
      <c r="U22" s="1"/>
      <c r="V22" s="1"/>
      <c r="W22" s="1"/>
      <c r="X22" s="1"/>
      <c r="Y22" s="1"/>
    </row>
    <row r="23" ht="18.75" customHeight="1">
      <c r="A23" s="84"/>
      <c r="B23" s="101" t="s">
        <v>56</v>
      </c>
      <c r="C23" s="89" t="s">
        <v>57</v>
      </c>
      <c r="D23" s="86">
        <v>15063.9</v>
      </c>
      <c r="E23" s="86">
        <v>11046.9</v>
      </c>
      <c r="F23" s="86">
        <v>10318</v>
      </c>
      <c r="G23" s="86">
        <v>1334.7</v>
      </c>
      <c r="H23" s="86">
        <v>14432.33</v>
      </c>
      <c r="I23" s="86">
        <v>564.72000000000003</v>
      </c>
      <c r="J23" s="86">
        <f>H23-D23</f>
        <v>-631.56999999999971</v>
      </c>
      <c r="K23" s="86">
        <f>H23-F23</f>
        <v>4114.3299999999999</v>
      </c>
      <c r="L23" s="86">
        <f>H23-E23</f>
        <v>3385.4300000000003</v>
      </c>
      <c r="M23" s="86">
        <f>I23-G23</f>
        <v>-769.98000000000002</v>
      </c>
      <c r="N23" s="63">
        <f>IFERROR(H23/D23,"")</f>
        <v>0.95807393835593702</v>
      </c>
      <c r="O23" s="63">
        <f>IFERROR(I23/G23,"")</f>
        <v>0.42310631602607329</v>
      </c>
      <c r="P23" s="63">
        <f>IFERROR(H23/F23,"")</f>
        <v>1.3987526652452025</v>
      </c>
      <c r="Q23" s="65">
        <f>IFERROR(H23/E23,"")</f>
        <v>1.3064597307842019</v>
      </c>
      <c r="R23" s="1"/>
      <c r="S23" s="1"/>
      <c r="T23" s="1"/>
      <c r="U23" s="1"/>
      <c r="V23" s="1"/>
      <c r="W23" s="1"/>
      <c r="X23" s="1"/>
      <c r="Y23" s="1"/>
    </row>
    <row r="24" ht="17.25">
      <c r="A24" s="102"/>
      <c r="B24" s="103" t="s">
        <v>58</v>
      </c>
      <c r="C24" s="104" t="s">
        <v>59</v>
      </c>
      <c r="D24" s="86">
        <v>390.88999999999999</v>
      </c>
      <c r="E24" s="105">
        <v>1050.9000000000001</v>
      </c>
      <c r="F24" s="105">
        <v>962.70000000000005</v>
      </c>
      <c r="G24" s="86">
        <v>88.200000000000003</v>
      </c>
      <c r="H24" s="86">
        <v>2470.3099999999999</v>
      </c>
      <c r="I24" s="86">
        <v>193.38999999999999</v>
      </c>
      <c r="J24" s="86">
        <f>H24-D24</f>
        <v>2079.4200000000001</v>
      </c>
      <c r="K24" s="86">
        <f>H24-F24</f>
        <v>1507.6099999999999</v>
      </c>
      <c r="L24" s="86">
        <f>H24-E24</f>
        <v>1419.4099999999999</v>
      </c>
      <c r="M24" s="87">
        <f>I24-G24</f>
        <v>105.18999999999998</v>
      </c>
      <c r="N24" s="63">
        <f>IFERROR(H24/D24,"")</f>
        <v>6.3197063112384555</v>
      </c>
      <c r="O24" s="62">
        <f>IFERROR(I24/G24,"")</f>
        <v>2.192630385487528</v>
      </c>
      <c r="P24" s="63">
        <f>IFERROR(H24/F24,"")</f>
        <v>2.5660226446452685</v>
      </c>
      <c r="Q24" s="65">
        <f>IFERROR(H24/E24,"")</f>
        <v>2.3506613379008465</v>
      </c>
      <c r="R24" s="1"/>
      <c r="S24" s="1"/>
      <c r="T24" s="1"/>
      <c r="U24" s="1"/>
      <c r="V24" s="1"/>
      <c r="W24" s="1"/>
      <c r="X24" s="1"/>
      <c r="Y24" s="1"/>
    </row>
    <row r="25" s="90" customFormat="1" ht="17.25">
      <c r="A25" s="91"/>
      <c r="B25" s="106"/>
      <c r="C25" s="107" t="s">
        <v>53</v>
      </c>
      <c r="D25" s="94">
        <f>D22+D23+D24</f>
        <v>117371.71999999999</v>
      </c>
      <c r="E25" s="94">
        <f>E22+E23+E24</f>
        <v>116844.49999999999</v>
      </c>
      <c r="F25" s="94">
        <f>F22+F23+F24</f>
        <v>104270.3</v>
      </c>
      <c r="G25" s="94">
        <f>G22+G23+G24</f>
        <v>10464.900000000001</v>
      </c>
      <c r="H25" s="94">
        <f>H22+H23+H24</f>
        <v>148263.06</v>
      </c>
      <c r="I25" s="94">
        <f>I22+I23+I24</f>
        <v>29623.23</v>
      </c>
      <c r="J25" s="94">
        <f>H25-D25</f>
        <v>30891.340000000011</v>
      </c>
      <c r="K25" s="94">
        <f>H25-F25</f>
        <v>43992.759999999995</v>
      </c>
      <c r="L25" s="95">
        <f>H25-E25</f>
        <v>31418.560000000012</v>
      </c>
      <c r="M25" s="94">
        <f>I25-G25</f>
        <v>19158.329999999998</v>
      </c>
      <c r="N25" s="108">
        <f>IFERROR(H25/D25,"")</f>
        <v>1.2631923601358148</v>
      </c>
      <c r="O25" s="96">
        <f>IFERROR(I25/G25,"")</f>
        <v>2.8307227016024994</v>
      </c>
      <c r="P25" s="109">
        <f>IFERROR(H25/F25,"")</f>
        <v>1.421910745437579</v>
      </c>
      <c r="Q25" s="97">
        <f>IFERROR(H25/E25,"")</f>
        <v>1.2688920745092838</v>
      </c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</row>
    <row r="26" ht="18" customHeight="1">
      <c r="A26" s="81" t="s">
        <v>60</v>
      </c>
      <c r="B26" s="110" t="s">
        <v>61</v>
      </c>
      <c r="C26" s="111" t="s">
        <v>62</v>
      </c>
      <c r="D26" s="51">
        <v>7403.8299999999999</v>
      </c>
      <c r="E26" s="51">
        <v>7680</v>
      </c>
      <c r="F26" s="51">
        <v>7680</v>
      </c>
      <c r="G26" s="52">
        <v>0</v>
      </c>
      <c r="H26" s="51">
        <v>0</v>
      </c>
      <c r="I26" s="51">
        <v>0</v>
      </c>
      <c r="J26" s="51">
        <f>H26-D26</f>
        <v>-7403.8299999999999</v>
      </c>
      <c r="K26" s="52">
        <f>H26-F26</f>
        <v>-7680</v>
      </c>
      <c r="L26" s="51">
        <f>H26-E26</f>
        <v>-7680</v>
      </c>
      <c r="M26" s="52">
        <f>I26-G26</f>
        <v>0</v>
      </c>
      <c r="N26" s="54">
        <f>IFERROR(H26/D26,"")</f>
        <v>0</v>
      </c>
      <c r="O26" s="55" t="str">
        <f>IFERROR(I26/G26,"")</f>
        <v/>
      </c>
      <c r="P26" s="54">
        <f>IFERROR(H26/F26,"")</f>
        <v>0</v>
      </c>
      <c r="Q26" s="56">
        <f>IFERROR(H26/E26,"")</f>
        <v>0</v>
      </c>
      <c r="R26" s="1"/>
      <c r="S26" s="1"/>
      <c r="T26" s="1"/>
      <c r="U26" s="1"/>
      <c r="V26" s="1"/>
      <c r="W26" s="1"/>
      <c r="X26" s="1"/>
      <c r="Y26" s="1"/>
    </row>
    <row r="27" ht="17.25">
      <c r="A27" s="84"/>
      <c r="B27" s="66" t="s">
        <v>63</v>
      </c>
      <c r="C27" s="112" t="s">
        <v>64</v>
      </c>
      <c r="D27" s="86">
        <v>73118.020000000004</v>
      </c>
      <c r="E27" s="105">
        <v>80987</v>
      </c>
      <c r="F27" s="87">
        <v>73100</v>
      </c>
      <c r="G27" s="86">
        <v>6500</v>
      </c>
      <c r="H27" s="105">
        <v>72871.490000000005</v>
      </c>
      <c r="I27" s="105">
        <v>6526.4799999999996</v>
      </c>
      <c r="J27" s="86">
        <f>H27-D27</f>
        <v>-246.52999999999884</v>
      </c>
      <c r="K27" s="86">
        <f>H27-F27</f>
        <v>-228.50999999999476</v>
      </c>
      <c r="L27" s="87">
        <f>H27-E27</f>
        <v>-8115.5099999999948</v>
      </c>
      <c r="M27" s="86">
        <f>I27-G27</f>
        <v>26.479999999999563</v>
      </c>
      <c r="N27" s="62">
        <f>IFERROR(H27/D27,"")</f>
        <v>0.99662832773644583</v>
      </c>
      <c r="O27" s="63">
        <f>IFERROR(I27/G27,"")</f>
        <v>1.0040738461538461</v>
      </c>
      <c r="P27" s="64">
        <f>IFERROR(H27/F27,"")</f>
        <v>0.99687400820793437</v>
      </c>
      <c r="Q27" s="65">
        <f>IFERROR(H27/E27,"")</f>
        <v>0.89979243582303337</v>
      </c>
      <c r="R27" s="1"/>
      <c r="S27" s="1"/>
      <c r="T27" s="1"/>
      <c r="U27" s="1"/>
      <c r="V27" s="1"/>
      <c r="W27" s="1"/>
      <c r="X27" s="1"/>
      <c r="Y27" s="1"/>
    </row>
    <row r="28" ht="17.25">
      <c r="A28" s="84"/>
      <c r="B28" s="113" t="s">
        <v>65</v>
      </c>
      <c r="C28" s="114" t="s">
        <v>66</v>
      </c>
      <c r="D28" s="86">
        <v>1225.1900000000001</v>
      </c>
      <c r="E28" s="86">
        <v>557</v>
      </c>
      <c r="F28" s="86">
        <v>510.5</v>
      </c>
      <c r="G28" s="86">
        <v>46.399999999999999</v>
      </c>
      <c r="H28" s="86">
        <v>1253.8199999999999</v>
      </c>
      <c r="I28" s="86">
        <v>207.66</v>
      </c>
      <c r="J28" s="86">
        <f>H28-D28</f>
        <v>28.629999999999882</v>
      </c>
      <c r="K28" s="87">
        <f>H28-F28</f>
        <v>743.31999999999994</v>
      </c>
      <c r="L28" s="86">
        <f>H28-E28</f>
        <v>696.81999999999994</v>
      </c>
      <c r="M28" s="87">
        <f>I28-G28</f>
        <v>161.25999999999999</v>
      </c>
      <c r="N28" s="63">
        <f>IFERROR(H28/D28,"")</f>
        <v>1.0233678041773111</v>
      </c>
      <c r="O28" s="62">
        <f>IFERROR(I28/G28,"")</f>
        <v>4.4754310344827584</v>
      </c>
      <c r="P28" s="63">
        <f>IFERROR(H28/F28,"")</f>
        <v>2.4560626836434865</v>
      </c>
      <c r="Q28" s="65">
        <f>IFERROR(H28/E28,"")</f>
        <v>2.2510233393177739</v>
      </c>
      <c r="R28" s="1"/>
      <c r="S28" s="1"/>
      <c r="T28" s="1"/>
      <c r="U28" s="1"/>
      <c r="V28" s="1"/>
      <c r="W28" s="1"/>
      <c r="X28" s="1"/>
      <c r="Y28" s="1"/>
    </row>
    <row r="29" ht="17.25">
      <c r="A29" s="84"/>
      <c r="B29" s="3" t="s">
        <v>67</v>
      </c>
      <c r="C29" s="114" t="s">
        <v>68</v>
      </c>
      <c r="D29" s="86">
        <v>0</v>
      </c>
      <c r="E29" s="86">
        <v>13867.5</v>
      </c>
      <c r="F29" s="87">
        <v>3000</v>
      </c>
      <c r="G29" s="86">
        <v>0</v>
      </c>
      <c r="H29" s="86">
        <v>16560</v>
      </c>
      <c r="I29" s="86">
        <v>0</v>
      </c>
      <c r="J29" s="86">
        <f>H29-D29</f>
        <v>16560</v>
      </c>
      <c r="K29" s="86">
        <f>H29-F29</f>
        <v>13560</v>
      </c>
      <c r="L29" s="87">
        <f>H29-E29</f>
        <v>2692.5</v>
      </c>
      <c r="M29" s="86">
        <f>I29-G29</f>
        <v>0</v>
      </c>
      <c r="N29" s="62" t="str">
        <f>IFERROR(H29/D29,"")</f>
        <v/>
      </c>
      <c r="O29" s="63" t="str">
        <f>IFERROR(I29/G29,"")</f>
        <v/>
      </c>
      <c r="P29" s="64">
        <f>IFERROR(H29/F29,"")</f>
        <v>5.5199999999999996</v>
      </c>
      <c r="Q29" s="65">
        <f>IFERROR(H29/E29,"")</f>
        <v>1.1941590048674959</v>
      </c>
      <c r="R29" s="1"/>
      <c r="S29" s="1"/>
      <c r="T29" s="1"/>
      <c r="U29" s="1"/>
      <c r="V29" s="1"/>
      <c r="W29" s="1"/>
      <c r="X29" s="1"/>
      <c r="Y29" s="1"/>
    </row>
    <row r="30" s="39" customFormat="1" ht="17.25">
      <c r="A30" s="115"/>
      <c r="B30" s="116" t="s">
        <v>69</v>
      </c>
      <c r="C30" s="117" t="s">
        <v>70</v>
      </c>
      <c r="D30" s="118">
        <f>D31+D33+D32</f>
        <v>316013.89999999997</v>
      </c>
      <c r="E30" s="118">
        <f>E31+E33+E32</f>
        <v>84753.799999999988</v>
      </c>
      <c r="F30" s="118">
        <f>F31+F33+F32</f>
        <v>79557.900000000009</v>
      </c>
      <c r="G30" s="118">
        <f>G31+G33+G32</f>
        <v>9384</v>
      </c>
      <c r="H30" s="118">
        <f>H31+H33+H32</f>
        <v>90916.75</v>
      </c>
      <c r="I30" s="118">
        <f>I31+I33+I32</f>
        <v>2418.7399999999998</v>
      </c>
      <c r="J30" s="118">
        <f>H30-D30</f>
        <v>-225097.14999999997</v>
      </c>
      <c r="K30" s="119">
        <f>H30-F30</f>
        <v>11358.849999999991</v>
      </c>
      <c r="L30" s="118">
        <f>H30-E30</f>
        <v>6162.9500000000116</v>
      </c>
      <c r="M30" s="119">
        <f>I30-G30</f>
        <v>-6965.2600000000002</v>
      </c>
      <c r="N30" s="120">
        <f>IFERROR(H30/D30,"")</f>
        <v>0.28769857908148982</v>
      </c>
      <c r="O30" s="45">
        <f>IFERROR(I30/G30,"")</f>
        <v>0.25775149190110824</v>
      </c>
      <c r="P30" s="120">
        <f>IFERROR(H30/F30,"")</f>
        <v>1.1427746333173701</v>
      </c>
      <c r="Q30" s="121">
        <f>IFERROR(H30/E30,"")</f>
        <v>1.0727159136227522</v>
      </c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</row>
    <row r="31" s="122" customFormat="1" ht="17.25" customHeight="1">
      <c r="A31" s="123"/>
      <c r="B31" s="124" t="s">
        <v>71</v>
      </c>
      <c r="C31" s="125" t="s">
        <v>72</v>
      </c>
      <c r="D31" s="126">
        <v>287116.22999999998</v>
      </c>
      <c r="E31" s="126">
        <v>45675.099999999999</v>
      </c>
      <c r="F31" s="127">
        <v>44419.900000000001</v>
      </c>
      <c r="G31" s="126">
        <v>6000</v>
      </c>
      <c r="H31" s="126">
        <v>59048.559999999998</v>
      </c>
      <c r="I31" s="126">
        <v>0</v>
      </c>
      <c r="J31" s="126">
        <f>H31-D31</f>
        <v>-228067.66999999998</v>
      </c>
      <c r="K31" s="126">
        <f>H31-F31</f>
        <v>14628.659999999996</v>
      </c>
      <c r="L31" s="127">
        <f>H31-E31</f>
        <v>13373.459999999999</v>
      </c>
      <c r="M31" s="126">
        <f>I31-G31</f>
        <v>-6000</v>
      </c>
      <c r="N31" s="128">
        <f>IFERROR(H31/D31,"")</f>
        <v>0.20566082244810752</v>
      </c>
      <c r="O31" s="129">
        <f>IFERROR(I31/G31,"")</f>
        <v>0</v>
      </c>
      <c r="P31" s="130">
        <f>IFERROR(H31/F31,"")</f>
        <v>1.3293267206814963</v>
      </c>
      <c r="Q31" s="131">
        <f>IFERROR(H31/E31,"")</f>
        <v>1.292795418072429</v>
      </c>
      <c r="R31" s="122"/>
      <c r="S31" s="122"/>
      <c r="T31" s="122"/>
      <c r="U31" s="122"/>
      <c r="V31" s="122"/>
      <c r="W31" s="122"/>
      <c r="X31" s="122"/>
      <c r="Y31" s="122"/>
    </row>
    <row r="32" s="122" customFormat="1" ht="16.5" customHeight="1">
      <c r="A32" s="123"/>
      <c r="B32" s="132" t="s">
        <v>73</v>
      </c>
      <c r="C32" s="125" t="s">
        <v>74</v>
      </c>
      <c r="D32" s="126"/>
      <c r="E32" s="126">
        <v>481</v>
      </c>
      <c r="F32" s="126">
        <v>457.60000000000002</v>
      </c>
      <c r="G32" s="126">
        <v>0</v>
      </c>
      <c r="H32" s="126">
        <v>0</v>
      </c>
      <c r="I32" s="126">
        <v>0</v>
      </c>
      <c r="J32" s="126">
        <f>H32-D32</f>
        <v>0</v>
      </c>
      <c r="K32" s="127">
        <f>H32-F32</f>
        <v>-457.60000000000002</v>
      </c>
      <c r="L32" s="126">
        <f>H32-E32</f>
        <v>-481</v>
      </c>
      <c r="M32" s="127">
        <f>I32-G32</f>
        <v>0</v>
      </c>
      <c r="N32" s="133" t="str">
        <f>IFERROR(H32/D32,"")</f>
        <v/>
      </c>
      <c r="O32" s="134" t="str">
        <f>IFERROR(I32/G32,"")</f>
        <v/>
      </c>
      <c r="P32" s="129">
        <f>IFERROR(H32/F32,"")</f>
        <v>0</v>
      </c>
      <c r="Q32" s="131">
        <f>IFERROR(H32/E32,"")</f>
        <v>0</v>
      </c>
      <c r="R32" s="122"/>
      <c r="S32" s="122"/>
      <c r="T32" s="122"/>
      <c r="U32" s="122"/>
      <c r="V32" s="122"/>
      <c r="W32" s="122"/>
      <c r="X32" s="122"/>
      <c r="Y32" s="122"/>
    </row>
    <row r="33" s="122" customFormat="1" ht="17.25" customHeight="1">
      <c r="A33" s="123"/>
      <c r="B33" s="124" t="s">
        <v>75</v>
      </c>
      <c r="C33" s="125" t="s">
        <v>76</v>
      </c>
      <c r="D33" s="126">
        <v>28897.669999999998</v>
      </c>
      <c r="E33" s="135">
        <v>38597.699999999997</v>
      </c>
      <c r="F33" s="127">
        <v>34680.400000000001</v>
      </c>
      <c r="G33" s="126">
        <v>3384</v>
      </c>
      <c r="H33" s="135">
        <v>31868.189999999999</v>
      </c>
      <c r="I33" s="135">
        <v>2418.7399999999998</v>
      </c>
      <c r="J33" s="126">
        <f>H33-D33</f>
        <v>2970.5200000000004</v>
      </c>
      <c r="K33" s="126">
        <f>H33-F33</f>
        <v>-2812.2100000000028</v>
      </c>
      <c r="L33" s="127">
        <f>H33-E33</f>
        <v>-6729.5099999999984</v>
      </c>
      <c r="M33" s="126">
        <f>I33-G33</f>
        <v>-965.26000000000022</v>
      </c>
      <c r="N33" s="128">
        <f>IFERROR(H33/D33,"")</f>
        <v>1.102794446749513</v>
      </c>
      <c r="O33" s="129">
        <f>IFERROR(I33/G33,"")</f>
        <v>0.71475768321513</v>
      </c>
      <c r="P33" s="130">
        <f>IFERROR(H33/F33,"")</f>
        <v>0.9189106815376985</v>
      </c>
      <c r="Q33" s="131">
        <f>IFERROR(H33/E33,"")</f>
        <v>0.8256499739621791</v>
      </c>
      <c r="R33" s="122"/>
      <c r="S33" s="122"/>
      <c r="T33" s="122"/>
      <c r="U33" s="122"/>
      <c r="V33" s="122"/>
      <c r="W33" s="122"/>
      <c r="X33" s="122"/>
      <c r="Y33" s="122"/>
    </row>
    <row r="34" s="90" customFormat="1" ht="17.25">
      <c r="A34" s="136"/>
      <c r="B34" s="92"/>
      <c r="C34" s="93" t="s">
        <v>53</v>
      </c>
      <c r="D34" s="137">
        <f>SUM(D26:D30)</f>
        <v>397760.93999999994</v>
      </c>
      <c r="E34" s="137">
        <f>SUM(E26:E30)</f>
        <v>187845.29999999999</v>
      </c>
      <c r="F34" s="94">
        <f>SUM(F26:F30)</f>
        <v>163848.40000000002</v>
      </c>
      <c r="G34" s="94">
        <f>SUM(G26:G30)</f>
        <v>15930.4</v>
      </c>
      <c r="H34" s="94">
        <f>SUM(H26:H30)</f>
        <v>181602.06</v>
      </c>
      <c r="I34" s="94">
        <f>SUM(I26:I30)</f>
        <v>9152.8799999999992</v>
      </c>
      <c r="J34" s="94">
        <f>H34-D34</f>
        <v>-216158.87999999995</v>
      </c>
      <c r="K34" s="95">
        <f>H34-F34</f>
        <v>17753.659999999974</v>
      </c>
      <c r="L34" s="94">
        <f>H34-E34</f>
        <v>-6243.2399999999907</v>
      </c>
      <c r="M34" s="95">
        <f>I34-G34</f>
        <v>-6777.5200000000004</v>
      </c>
      <c r="N34" s="96">
        <f>IFERROR(H34/D34,"")</f>
        <v>0.45656081766098006</v>
      </c>
      <c r="O34" s="108">
        <f>IFERROR(I34/G34,"")</f>
        <v>0.57455431125395462</v>
      </c>
      <c r="P34" s="96">
        <f>IFERROR(H34/F34,"")</f>
        <v>1.1083541859426151</v>
      </c>
      <c r="Q34" s="97">
        <f>IFERROR(H34/E34,"")</f>
        <v>0.96676392755102214</v>
      </c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</row>
    <row r="35" ht="19.5" customHeight="1">
      <c r="A35" s="138" t="s">
        <v>37</v>
      </c>
      <c r="B35" s="139" t="s">
        <v>77</v>
      </c>
      <c r="C35" s="111" t="s">
        <v>78</v>
      </c>
      <c r="D35" s="51">
        <v>272798.45000000001</v>
      </c>
      <c r="E35" s="140">
        <v>293156.20000000001</v>
      </c>
      <c r="F35" s="52">
        <v>284800</v>
      </c>
      <c r="G35" s="51">
        <v>16900</v>
      </c>
      <c r="H35" s="140">
        <v>267218.46000000002</v>
      </c>
      <c r="I35" s="140">
        <v>21668.869999999999</v>
      </c>
      <c r="J35" s="51">
        <f>H35-D35</f>
        <v>-5579.9899999999907</v>
      </c>
      <c r="K35" s="51">
        <f>H35-F35</f>
        <v>-17581.539999999979</v>
      </c>
      <c r="L35" s="52">
        <f>H35-E35</f>
        <v>-25937.739999999991</v>
      </c>
      <c r="M35" s="51">
        <f>I35-G35</f>
        <v>4768.869999999999</v>
      </c>
      <c r="N35" s="55">
        <f>IFERROR(H35/D35,"")</f>
        <v>0.97954537498288574</v>
      </c>
      <c r="O35" s="54">
        <f>IFERROR(I35/G35,"")</f>
        <v>1.2821816568047337</v>
      </c>
      <c r="P35" s="100">
        <f>IFERROR(H35/F35,"")</f>
        <v>0.9382670646067417</v>
      </c>
      <c r="Q35" s="56">
        <f>IFERROR(H35/E35,"")</f>
        <v>0.91152245799338372</v>
      </c>
      <c r="R35" s="1"/>
      <c r="S35" s="1"/>
      <c r="T35" s="1"/>
      <c r="U35" s="1"/>
      <c r="V35" s="1"/>
      <c r="W35" s="1"/>
      <c r="X35" s="1"/>
      <c r="Y35" s="1"/>
    </row>
    <row r="36" ht="37.5" customHeight="1">
      <c r="A36" s="141"/>
      <c r="B36" s="58" t="s">
        <v>79</v>
      </c>
      <c r="C36" s="112" t="s">
        <v>80</v>
      </c>
      <c r="D36" s="86">
        <v>70819.580000000002</v>
      </c>
      <c r="E36" s="86">
        <v>100194.10000000001</v>
      </c>
      <c r="F36" s="86">
        <v>99942</v>
      </c>
      <c r="G36" s="87">
        <v>700</v>
      </c>
      <c r="H36" s="86">
        <v>216916.88</v>
      </c>
      <c r="I36" s="86">
        <v>9507.2700000000004</v>
      </c>
      <c r="J36" s="86">
        <f>H36-D36</f>
        <v>146097.29999999999</v>
      </c>
      <c r="K36" s="87">
        <f>H36-F36</f>
        <v>116974.88</v>
      </c>
      <c r="L36" s="86">
        <f>H36-E36</f>
        <v>116722.78</v>
      </c>
      <c r="M36" s="87">
        <f>I36-G36</f>
        <v>8807.2700000000004</v>
      </c>
      <c r="N36" s="63">
        <f>IFERROR(H36/D36,"")</f>
        <v>3.0629506698571216</v>
      </c>
      <c r="O36" s="62">
        <f>IFERROR(I36/G36,"")</f>
        <v>13.581814285714286</v>
      </c>
      <c r="P36" s="63">
        <f>IFERROR(H36/F36,"")</f>
        <v>2.1704276480358606</v>
      </c>
      <c r="Q36" s="65">
        <f>IFERROR(H36/E36,"")</f>
        <v>2.1649665998297305</v>
      </c>
      <c r="R36" s="1"/>
      <c r="S36" s="1"/>
      <c r="T36" s="1"/>
      <c r="U36" s="1"/>
      <c r="V36" s="1"/>
      <c r="W36" s="1"/>
      <c r="X36" s="1"/>
      <c r="Y36" s="1"/>
    </row>
    <row r="37" ht="34.5">
      <c r="A37" s="141"/>
      <c r="B37" s="66" t="s">
        <v>81</v>
      </c>
      <c r="C37" s="114" t="s">
        <v>82</v>
      </c>
      <c r="D37" s="86">
        <v>42799.489999999998</v>
      </c>
      <c r="E37" s="86">
        <v>53573.900000000001</v>
      </c>
      <c r="F37" s="87">
        <v>51826</v>
      </c>
      <c r="G37" s="86">
        <v>3830</v>
      </c>
      <c r="H37" s="86">
        <v>85183.679999999993</v>
      </c>
      <c r="I37" s="86">
        <v>8432.3600000000006</v>
      </c>
      <c r="J37" s="86">
        <f>H37-D37</f>
        <v>42384.189999999995</v>
      </c>
      <c r="K37" s="86">
        <f>H37-F37</f>
        <v>33357.679999999993</v>
      </c>
      <c r="L37" s="87">
        <f>H37-E37</f>
        <v>31609.779999999992</v>
      </c>
      <c r="M37" s="86">
        <f>I37-G37</f>
        <v>4602.3600000000006</v>
      </c>
      <c r="N37" s="62">
        <f>IFERROR(H37/D37,"")</f>
        <v>1.9902966133474955</v>
      </c>
      <c r="O37" s="63">
        <f>IFERROR(I37/G37,"")</f>
        <v>2.2016605744125326</v>
      </c>
      <c r="P37" s="64">
        <f>IFERROR(H37/F37,"")</f>
        <v>1.6436475900127347</v>
      </c>
      <c r="Q37" s="65">
        <f>IFERROR(H37/E37,"")</f>
        <v>1.5900220069847442</v>
      </c>
      <c r="R37" s="1"/>
      <c r="S37" s="1"/>
      <c r="T37" s="1"/>
      <c r="U37" s="1"/>
      <c r="V37" s="1"/>
      <c r="W37" s="1"/>
      <c r="X37" s="1"/>
      <c r="Y37" s="1"/>
    </row>
    <row r="38" ht="36" customHeight="1">
      <c r="A38" s="141"/>
      <c r="B38" s="58" t="s">
        <v>83</v>
      </c>
      <c r="C38" s="89" t="s">
        <v>84</v>
      </c>
      <c r="D38" s="86">
        <v>413235.04999999999</v>
      </c>
      <c r="E38" s="86">
        <v>115809.2</v>
      </c>
      <c r="F38" s="86">
        <v>115809.2</v>
      </c>
      <c r="G38" s="87">
        <v>0</v>
      </c>
      <c r="H38" s="86">
        <v>12753.35</v>
      </c>
      <c r="I38" s="86">
        <v>59.400000000000006</v>
      </c>
      <c r="J38" s="86">
        <f>H38-D38</f>
        <v>-400481.70000000001</v>
      </c>
      <c r="K38" s="86">
        <f>H38-F38</f>
        <v>-103055.84999999999</v>
      </c>
      <c r="L38" s="86">
        <f>H38-E38</f>
        <v>-103055.84999999999</v>
      </c>
      <c r="M38" s="86">
        <f>I38-G38</f>
        <v>59.400000000000006</v>
      </c>
      <c r="N38" s="63">
        <f>IFERROR(H38/D38,"")</f>
        <v>0.030862217520028858</v>
      </c>
      <c r="O38" s="63" t="str">
        <f>IFERROR(I38/G38,"")</f>
        <v/>
      </c>
      <c r="P38" s="63">
        <f>IFERROR(H38/F38,"")</f>
        <v>0.1101238070895922</v>
      </c>
      <c r="Q38" s="65">
        <f>IFERROR(H38/E38,"")</f>
        <v>0.1101238070895922</v>
      </c>
      <c r="R38" s="1"/>
      <c r="S38" s="1"/>
      <c r="T38" s="1"/>
      <c r="U38" s="1"/>
      <c r="V38" s="1"/>
      <c r="W38" s="1"/>
      <c r="X38" s="1"/>
      <c r="Y38" s="1"/>
    </row>
    <row r="39" s="1" customFormat="1" ht="17.25">
      <c r="A39" s="141"/>
      <c r="B39" s="66" t="s">
        <v>85</v>
      </c>
      <c r="C39" s="142" t="s">
        <v>86</v>
      </c>
      <c r="D39" s="86">
        <v>3962.5999999999999</v>
      </c>
      <c r="E39" s="86">
        <v>3436.3000000000002</v>
      </c>
      <c r="F39" s="87">
        <v>2473</v>
      </c>
      <c r="G39" s="86">
        <v>0</v>
      </c>
      <c r="H39" s="86">
        <v>2985.27</v>
      </c>
      <c r="I39" s="86">
        <v>9.5399999999999991</v>
      </c>
      <c r="J39" s="86">
        <f>H39-D39</f>
        <v>-977.32999999999993</v>
      </c>
      <c r="K39" s="86">
        <f>H39-F39</f>
        <v>512.26999999999998</v>
      </c>
      <c r="L39" s="87">
        <f>H39-E39</f>
        <v>-451.0300000000002</v>
      </c>
      <c r="M39" s="86">
        <f>I39-G39</f>
        <v>9.5399999999999991</v>
      </c>
      <c r="N39" s="62">
        <f>IFERROR(H39/D39,"")</f>
        <v>0.75336142936455863</v>
      </c>
      <c r="O39" s="63" t="str">
        <f>IFERROR(I39/G39,"")</f>
        <v/>
      </c>
      <c r="P39" s="64">
        <f>IFERROR(H39/F39,"")</f>
        <v>1.2071451678123737</v>
      </c>
      <c r="Q39" s="65">
        <f>IFERROR(H39/E39,"")</f>
        <v>0.86874545295812355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="1" customFormat="1" ht="17.25">
      <c r="A40" s="141"/>
      <c r="B40" s="58" t="s">
        <v>87</v>
      </c>
      <c r="C40" s="85" t="s">
        <v>88</v>
      </c>
      <c r="D40" s="86">
        <v>1416.1199999999999</v>
      </c>
      <c r="E40" s="86">
        <v>0</v>
      </c>
      <c r="F40" s="86">
        <v>0</v>
      </c>
      <c r="G40" s="87">
        <v>0</v>
      </c>
      <c r="H40" s="86">
        <v>1016.76</v>
      </c>
      <c r="I40" s="86">
        <v>156.93000000000001</v>
      </c>
      <c r="J40" s="86">
        <f>H40-D40</f>
        <v>-399.3599999999999</v>
      </c>
      <c r="K40" s="87">
        <f>H40-F40</f>
        <v>1016.76</v>
      </c>
      <c r="L40" s="86">
        <f>H40-E40</f>
        <v>1016.76</v>
      </c>
      <c r="M40" s="87">
        <f>I40-G40</f>
        <v>156.93000000000001</v>
      </c>
      <c r="N40" s="63">
        <f>IFERROR(H40/D40,"")</f>
        <v>0.71799000084738585</v>
      </c>
      <c r="O40" s="62" t="str">
        <f>IFERROR(I40/G40,"")</f>
        <v/>
      </c>
      <c r="P40" s="63" t="str">
        <f>IFERROR(H40/F40,"")</f>
        <v/>
      </c>
      <c r="Q40" s="65" t="str">
        <f>IFERROR(H40/E40,"")</f>
        <v/>
      </c>
      <c r="R40" s="1"/>
      <c r="S40" s="1"/>
      <c r="T40" s="1"/>
      <c r="U40" s="1"/>
      <c r="V40" s="1"/>
      <c r="W40" s="1"/>
      <c r="X40" s="1"/>
      <c r="Y40" s="1"/>
    </row>
    <row r="41" s="1" customFormat="1" ht="17.25">
      <c r="A41" s="141"/>
      <c r="B41" s="101" t="s">
        <v>65</v>
      </c>
      <c r="C41" s="114" t="s">
        <v>66</v>
      </c>
      <c r="D41" s="86">
        <v>3003.0999999999999</v>
      </c>
      <c r="E41" s="86">
        <v>3014.8000000000002</v>
      </c>
      <c r="F41" s="86">
        <v>2590</v>
      </c>
      <c r="G41" s="86">
        <v>425</v>
      </c>
      <c r="H41" s="86">
        <v>2327.3399999999997</v>
      </c>
      <c r="I41" s="86">
        <v>187.65000000000001</v>
      </c>
      <c r="J41" s="86">
        <f>H41-D41</f>
        <v>-675.76000000000022</v>
      </c>
      <c r="K41" s="87">
        <f>H41-F41</f>
        <v>-262.66000000000031</v>
      </c>
      <c r="L41" s="86">
        <f>H41-E41</f>
        <v>-687.46000000000049</v>
      </c>
      <c r="M41" s="87">
        <f>I41-G41</f>
        <v>-237.34999999999999</v>
      </c>
      <c r="N41" s="63">
        <f>IFERROR(H41/D41,"")</f>
        <v>0.774979188172222</v>
      </c>
      <c r="O41" s="62">
        <f>IFERROR(I41/G41,"")</f>
        <v>0.44152941176470589</v>
      </c>
      <c r="P41" s="63">
        <f>IFERROR(H41/F41,"")</f>
        <v>0.89858687258687242</v>
      </c>
      <c r="Q41" s="65">
        <f>IFERROR(H41/E41,"")</f>
        <v>0.77197160674008214</v>
      </c>
      <c r="R41" s="1"/>
      <c r="S41" s="1"/>
      <c r="T41" s="1"/>
      <c r="U41" s="1"/>
      <c r="V41" s="1"/>
      <c r="W41" s="1"/>
      <c r="X41" s="1"/>
      <c r="Y41" s="1"/>
    </row>
    <row r="42" s="1" customFormat="1" ht="34.5">
      <c r="A42" s="141"/>
      <c r="B42" s="3" t="s">
        <v>89</v>
      </c>
      <c r="C42" s="143" t="s">
        <v>90</v>
      </c>
      <c r="D42" s="86">
        <v>210097.82000000001</v>
      </c>
      <c r="E42" s="86">
        <v>202788.70000000001</v>
      </c>
      <c r="F42" s="87">
        <v>183730</v>
      </c>
      <c r="G42" s="86">
        <v>19500</v>
      </c>
      <c r="H42" s="86">
        <v>170162.86000000002</v>
      </c>
      <c r="I42" s="86">
        <v>19963.43</v>
      </c>
      <c r="J42" s="87">
        <f>H42-D42</f>
        <v>-39934.959999999992</v>
      </c>
      <c r="K42" s="86">
        <f>H42-F42</f>
        <v>-13567.139999999985</v>
      </c>
      <c r="L42" s="87">
        <f>H42-E42</f>
        <v>-32625.839999999997</v>
      </c>
      <c r="M42" s="86">
        <f>I42-G42</f>
        <v>463.43000000000029</v>
      </c>
      <c r="N42" s="62">
        <f>IFERROR(H42/D42,"")</f>
        <v>0.80992206392241484</v>
      </c>
      <c r="O42" s="63">
        <f>IFERROR(I42/G42,"")</f>
        <v>1.023765641025641</v>
      </c>
      <c r="P42" s="64">
        <f>IFERROR(H42/F42,"")</f>
        <v>0.92615718717683571</v>
      </c>
      <c r="Q42" s="65">
        <f>IFERROR(H42/E42,"")</f>
        <v>0.8391141123741116</v>
      </c>
      <c r="R42" s="1"/>
      <c r="S42" s="1"/>
      <c r="T42" s="1"/>
      <c r="U42" s="1"/>
      <c r="V42" s="1"/>
      <c r="W42" s="1"/>
      <c r="X42" s="1"/>
      <c r="Y42" s="1"/>
    </row>
    <row r="43" s="1" customFormat="1" ht="34.5">
      <c r="A43" s="141"/>
      <c r="B43" s="113" t="s">
        <v>91</v>
      </c>
      <c r="C43" s="144" t="s">
        <v>92</v>
      </c>
      <c r="D43" s="86">
        <v>5017.3199999999997</v>
      </c>
      <c r="E43" s="86">
        <v>0</v>
      </c>
      <c r="F43" s="86">
        <v>0</v>
      </c>
      <c r="G43" s="87">
        <v>0</v>
      </c>
      <c r="H43" s="86">
        <v>18706.459999999999</v>
      </c>
      <c r="I43" s="86">
        <v>0</v>
      </c>
      <c r="J43" s="86">
        <f>H43-D43</f>
        <v>13689.139999999999</v>
      </c>
      <c r="K43" s="87">
        <f>H43-F43</f>
        <v>18706.459999999999</v>
      </c>
      <c r="L43" s="86">
        <f>H43-E43</f>
        <v>18706.459999999999</v>
      </c>
      <c r="M43" s="87">
        <f>I43-G43</f>
        <v>0</v>
      </c>
      <c r="N43" s="63">
        <f>IFERROR(H43/D43,"")</f>
        <v>3.7283769024100515</v>
      </c>
      <c r="O43" s="62" t="str">
        <f>IFERROR(I43/G43,"")</f>
        <v/>
      </c>
      <c r="P43" s="63" t="str">
        <f>IFERROR(H43/F43,"")</f>
        <v/>
      </c>
      <c r="Q43" s="65" t="str">
        <f>IFERROR(H43/E43,"")</f>
        <v/>
      </c>
      <c r="R43" s="1"/>
      <c r="S43" s="1"/>
      <c r="T43" s="1"/>
      <c r="U43" s="1"/>
      <c r="V43" s="1"/>
      <c r="W43" s="1"/>
      <c r="X43" s="1"/>
      <c r="Y43" s="1"/>
    </row>
    <row r="44" s="1" customFormat="1" ht="34.5">
      <c r="A44" s="141"/>
      <c r="B44" s="3" t="s">
        <v>93</v>
      </c>
      <c r="C44" s="143" t="s">
        <v>94</v>
      </c>
      <c r="D44" s="86">
        <v>129407.28</v>
      </c>
      <c r="E44" s="86">
        <v>96901.899999999994</v>
      </c>
      <c r="F44" s="87">
        <v>86200</v>
      </c>
      <c r="G44" s="86">
        <v>10650</v>
      </c>
      <c r="H44" s="86">
        <v>82810.779999999999</v>
      </c>
      <c r="I44" s="86">
        <v>13272.689999999999</v>
      </c>
      <c r="J44" s="87">
        <f>H44-D44</f>
        <v>-46596.5</v>
      </c>
      <c r="K44" s="86">
        <f>H44-F44</f>
        <v>-3389.2200000000012</v>
      </c>
      <c r="L44" s="87">
        <f>H44-E44</f>
        <v>-14091.119999999995</v>
      </c>
      <c r="M44" s="86">
        <f>I44-G44</f>
        <v>2622.6899999999987</v>
      </c>
      <c r="N44" s="62">
        <f>IFERROR(H44/D44,"")</f>
        <v>0.63992365808167828</v>
      </c>
      <c r="O44" s="63">
        <f>IFERROR(I44/G44,"")</f>
        <v>1.2462619718309857</v>
      </c>
      <c r="P44" s="64">
        <f>IFERROR(H44/F44,"")</f>
        <v>0.9606819025522042</v>
      </c>
      <c r="Q44" s="65">
        <f>IFERROR(H44/E44,"")</f>
        <v>0.85458365625441812</v>
      </c>
      <c r="R44" s="1"/>
      <c r="S44" s="1"/>
      <c r="T44" s="1"/>
      <c r="U44" s="1"/>
      <c r="V44" s="1"/>
      <c r="W44" s="1"/>
      <c r="X44" s="1"/>
      <c r="Y44" s="1"/>
    </row>
    <row r="45" s="1" customFormat="1" ht="44.25" customHeight="1">
      <c r="A45" s="141"/>
      <c r="B45" s="113" t="s">
        <v>95</v>
      </c>
      <c r="C45" s="114" t="s">
        <v>96</v>
      </c>
      <c r="D45" s="86">
        <v>9009.7999999999993</v>
      </c>
      <c r="E45" s="86">
        <v>0</v>
      </c>
      <c r="F45" s="86">
        <v>0</v>
      </c>
      <c r="G45" s="87">
        <v>0</v>
      </c>
      <c r="H45" s="86">
        <v>6495.0900000000001</v>
      </c>
      <c r="I45" s="86">
        <v>0</v>
      </c>
      <c r="J45" s="86">
        <f>H45-D45</f>
        <v>-2514.7099999999991</v>
      </c>
      <c r="K45" s="87">
        <f>H45-F45</f>
        <v>6495.0900000000001</v>
      </c>
      <c r="L45" s="86">
        <f>H45-E45</f>
        <v>6495.0900000000001</v>
      </c>
      <c r="M45" s="87">
        <f>I45-G45</f>
        <v>0</v>
      </c>
      <c r="N45" s="63">
        <f>IFERROR(H45/D45,"")</f>
        <v>0.72089169570911682</v>
      </c>
      <c r="O45" s="62" t="str">
        <f>IFERROR(I45/G45,"")</f>
        <v/>
      </c>
      <c r="P45" s="63" t="str">
        <f>IFERROR(H45/F45,"")</f>
        <v/>
      </c>
      <c r="Q45" s="65"/>
      <c r="R45" s="1"/>
      <c r="S45" s="1"/>
      <c r="T45" s="1"/>
      <c r="U45" s="1"/>
      <c r="V45" s="1"/>
      <c r="W45" s="1"/>
      <c r="X45" s="1"/>
      <c r="Y45" s="1"/>
    </row>
    <row r="46" s="1" customFormat="1" ht="17.25">
      <c r="A46" s="141"/>
      <c r="B46" s="66" t="s">
        <v>51</v>
      </c>
      <c r="C46" s="89" t="s">
        <v>52</v>
      </c>
      <c r="D46" s="86">
        <v>13827.83</v>
      </c>
      <c r="E46" s="105">
        <v>12978</v>
      </c>
      <c r="F46" s="87">
        <v>9906</v>
      </c>
      <c r="G46" s="86">
        <v>0</v>
      </c>
      <c r="H46" s="105">
        <v>9053.6700000000001</v>
      </c>
      <c r="I46" s="105">
        <v>812.10000000000002</v>
      </c>
      <c r="J46" s="86">
        <f>H46-D46</f>
        <v>-4774.1599999999999</v>
      </c>
      <c r="K46" s="86">
        <f>H46-F46</f>
        <v>-852.32999999999993</v>
      </c>
      <c r="L46" s="87">
        <f>H46-E46</f>
        <v>-3924.3299999999999</v>
      </c>
      <c r="M46" s="86">
        <f>I46-G46</f>
        <v>812.10000000000002</v>
      </c>
      <c r="N46" s="62">
        <f>IFERROR(H46/D46,"")</f>
        <v>0.65474264580921226</v>
      </c>
      <c r="O46" s="63" t="str">
        <f>IFERROR(I46/G46,"")</f>
        <v/>
      </c>
      <c r="P46" s="64">
        <f>IFERROR(H46/F46,"")</f>
        <v>0.91395820714718357</v>
      </c>
      <c r="Q46" s="65">
        <f>IFERROR(H46/E46,"")</f>
        <v>0.69761673601479424</v>
      </c>
      <c r="R46" s="1"/>
      <c r="S46" s="1"/>
      <c r="T46" s="1"/>
      <c r="U46" s="1"/>
      <c r="V46" s="1"/>
      <c r="W46" s="1"/>
      <c r="X46" s="1"/>
      <c r="Y46" s="1"/>
    </row>
    <row r="47" s="1" customFormat="1" ht="34.5">
      <c r="A47" s="141"/>
      <c r="B47" s="66" t="s">
        <v>97</v>
      </c>
      <c r="C47" s="89" t="s">
        <v>98</v>
      </c>
      <c r="D47" s="86">
        <v>63650.690000000002</v>
      </c>
      <c r="E47" s="87">
        <v>65450.300000000003</v>
      </c>
      <c r="F47" s="86">
        <v>61000</v>
      </c>
      <c r="G47" s="86">
        <v>6500</v>
      </c>
      <c r="H47" s="86">
        <v>58272</v>
      </c>
      <c r="I47" s="86">
        <v>3043.0900000000001</v>
      </c>
      <c r="J47" s="86">
        <f>H47-D47</f>
        <v>-5378.6900000000023</v>
      </c>
      <c r="K47" s="87">
        <f>H47-F47</f>
        <v>-2728</v>
      </c>
      <c r="L47" s="86">
        <f>H47-E47</f>
        <v>-7178.3000000000029</v>
      </c>
      <c r="M47" s="87">
        <f>I47-G47</f>
        <v>-3456.9099999999999</v>
      </c>
      <c r="N47" s="63">
        <f>IFERROR(H47/D47,"")</f>
        <v>0.91549675266678177</v>
      </c>
      <c r="O47" s="62">
        <f>IFERROR(I47/G47,"")</f>
        <v>0.46816769230769234</v>
      </c>
      <c r="P47" s="63">
        <f>IFERROR(H47/F47,"")</f>
        <v>0.95527868852459019</v>
      </c>
      <c r="Q47" s="65">
        <f>IFERROR(H47/E47,"")</f>
        <v>0.89032441409741436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="90" customFormat="1" ht="17.25">
      <c r="A48" s="145"/>
      <c r="B48" s="92"/>
      <c r="C48" s="107" t="s">
        <v>53</v>
      </c>
      <c r="D48" s="146">
        <f>SUM(D35:D47)</f>
        <v>1239045.1299999999</v>
      </c>
      <c r="E48" s="146">
        <f>SUM(E35:E47)</f>
        <v>947303.40000000026</v>
      </c>
      <c r="F48" s="147">
        <f>SUM(F35:F47)</f>
        <v>898276.19999999995</v>
      </c>
      <c r="G48" s="146">
        <f>SUM(G35:G47)</f>
        <v>58505</v>
      </c>
      <c r="H48" s="146">
        <f>SUM(H35:H47)</f>
        <v>933902.59999999998</v>
      </c>
      <c r="I48" s="146">
        <f>SUM(I35:I47)</f>
        <v>77113.330000000002</v>
      </c>
      <c r="J48" s="146">
        <f>SUM(J35:J47)</f>
        <v>-305142.52999999997</v>
      </c>
      <c r="K48" s="146">
        <f>H48-F48</f>
        <v>35626.400000000023</v>
      </c>
      <c r="L48" s="147">
        <f>SUM(L35:L47)</f>
        <v>-13400.799999999979</v>
      </c>
      <c r="M48" s="146">
        <f>SUM(M35:M47)</f>
        <v>18608.330000000002</v>
      </c>
      <c r="N48" s="108">
        <f>IFERROR(H48/D48,"")</f>
        <v>0.75372767092026749</v>
      </c>
      <c r="O48" s="96">
        <f>IFERROR(I48/G48,"")</f>
        <v>1.3180639261601572</v>
      </c>
      <c r="P48" s="109">
        <f>IFERROR(H48/F48,"")</f>
        <v>1.0396608526419826</v>
      </c>
      <c r="Q48" s="97">
        <f>IFERROR(H48/E48,"")</f>
        <v>0.98585374020614702</v>
      </c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</row>
    <row r="49" ht="17.25">
      <c r="A49" s="148" t="s">
        <v>99</v>
      </c>
      <c r="B49" s="149" t="s">
        <v>100</v>
      </c>
      <c r="C49" s="111" t="s">
        <v>101</v>
      </c>
      <c r="D49" s="51">
        <v>531288.13</v>
      </c>
      <c r="E49" s="150">
        <v>653882.09999999998</v>
      </c>
      <c r="F49" s="151">
        <v>595096.09999999998</v>
      </c>
      <c r="G49" s="151">
        <v>66070.199999999997</v>
      </c>
      <c r="H49" s="150">
        <v>571907.75</v>
      </c>
      <c r="I49" s="150">
        <v>67113.820000000007</v>
      </c>
      <c r="J49" s="151">
        <f>H49-D49</f>
        <v>40619.619999999995</v>
      </c>
      <c r="K49" s="151">
        <f>H49-F49</f>
        <v>-23188.349999999977</v>
      </c>
      <c r="L49" s="151">
        <f>H49-E49</f>
        <v>-81974.349999999977</v>
      </c>
      <c r="M49" s="151">
        <f>I49-G49</f>
        <v>1043.6200000000099</v>
      </c>
      <c r="N49" s="152">
        <f>IFERROR(H49/D49,"")</f>
        <v>1.0764549736881943</v>
      </c>
      <c r="O49" s="152">
        <f>IFERROR(I49/G49,"")</f>
        <v>1.0157956234429442</v>
      </c>
      <c r="P49" s="152">
        <f>IFERROR(H49/F49,"")</f>
        <v>0.96103427664876317</v>
      </c>
      <c r="Q49" s="152">
        <f>IFERROR(H49/E49,"")</f>
        <v>0.87463435686647484</v>
      </c>
      <c r="R49" s="1"/>
      <c r="S49" s="1"/>
      <c r="T49" s="1"/>
      <c r="U49" s="1"/>
      <c r="V49" s="1"/>
      <c r="W49" s="1"/>
      <c r="X49" s="1"/>
      <c r="Y49" s="1"/>
      <c r="Z49" s="1"/>
    </row>
    <row r="50" ht="17.25">
      <c r="A50" s="148"/>
      <c r="B50" s="58" t="s">
        <v>102</v>
      </c>
      <c r="C50" s="89" t="s">
        <v>103</v>
      </c>
      <c r="D50" s="86">
        <v>367184.06</v>
      </c>
      <c r="E50" s="105">
        <v>423200.79999999999</v>
      </c>
      <c r="F50" s="86">
        <v>389748.79999999999</v>
      </c>
      <c r="G50" s="86">
        <v>36078.199999999997</v>
      </c>
      <c r="H50" s="105">
        <v>430457.10999999999</v>
      </c>
      <c r="I50" s="105">
        <v>40625.769999999997</v>
      </c>
      <c r="J50" s="86">
        <f>H50-D50</f>
        <v>63273.049999999988</v>
      </c>
      <c r="K50" s="86">
        <f>H50-F50</f>
        <v>40708.309999999998</v>
      </c>
      <c r="L50" s="86">
        <f>H50-E50</f>
        <v>7256.3099999999977</v>
      </c>
      <c r="M50" s="86">
        <f>I50-G50</f>
        <v>4547.5699999999997</v>
      </c>
      <c r="N50" s="63">
        <f>IFERROR(H50/D50,"")</f>
        <v>1.1723197079960388</v>
      </c>
      <c r="O50" s="63">
        <f>IFERROR(I50/G50,"")</f>
        <v>1.1260475855225593</v>
      </c>
      <c r="P50" s="63">
        <f>IFERROR(H50/F50,"")</f>
        <v>1.1044475569905539</v>
      </c>
      <c r="Q50" s="63">
        <f>IFERROR(H50/E50,"")</f>
        <v>1.0171462577575467</v>
      </c>
      <c r="R50" s="1"/>
      <c r="S50" s="1"/>
      <c r="T50" s="1"/>
      <c r="U50" s="1"/>
      <c r="V50" s="1"/>
      <c r="W50" s="1"/>
      <c r="X50" s="1"/>
      <c r="Y50" s="1"/>
    </row>
    <row r="51" ht="34.5">
      <c r="A51" s="148"/>
      <c r="B51" s="58" t="s">
        <v>104</v>
      </c>
      <c r="C51" s="89" t="s">
        <v>105</v>
      </c>
      <c r="D51" s="86">
        <v>3741119.9500000002</v>
      </c>
      <c r="E51" s="105">
        <v>4515290.5999999996</v>
      </c>
      <c r="F51" s="86">
        <v>4111234.8999999999</v>
      </c>
      <c r="G51" s="86">
        <v>390816.09999999998</v>
      </c>
      <c r="H51" s="105">
        <v>3803233.6300000004</v>
      </c>
      <c r="I51" s="105">
        <v>339989.42999999999</v>
      </c>
      <c r="J51" s="86">
        <f>H51-D51</f>
        <v>62113.680000000168</v>
      </c>
      <c r="K51" s="86">
        <f>H51-F51</f>
        <v>-308001.26999999955</v>
      </c>
      <c r="L51" s="86">
        <f>H51-E51</f>
        <v>-712056.96999999927</v>
      </c>
      <c r="M51" s="88">
        <f>I51-G51</f>
        <v>-50826.669999999984</v>
      </c>
      <c r="N51" s="63">
        <f>IFERROR(H51/D51,"")</f>
        <v>1.0166029640402201</v>
      </c>
      <c r="O51" s="63">
        <f>IFERROR(I51/G51,"")</f>
        <v>0.86994734863788881</v>
      </c>
      <c r="P51" s="63">
        <f>IFERROR(H51/F51,"")</f>
        <v>0.92508302797293351</v>
      </c>
      <c r="Q51" s="63">
        <f>IFERROR(H51/E51,"")</f>
        <v>0.84230096508074159</v>
      </c>
      <c r="R51" s="1"/>
      <c r="S51" s="1"/>
      <c r="T51" s="1"/>
      <c r="U51" s="1"/>
      <c r="V51" s="1"/>
      <c r="W51" s="1"/>
      <c r="X51" s="1"/>
      <c r="Y51" s="1"/>
    </row>
    <row r="52" ht="17.25">
      <c r="A52" s="148"/>
      <c r="B52" s="58"/>
      <c r="C52" s="153" t="s">
        <v>106</v>
      </c>
      <c r="D52" s="118">
        <f>D49+D50+D51</f>
        <v>4639592.1400000006</v>
      </c>
      <c r="E52" s="154">
        <f>E49+E50+E51</f>
        <v>5592373.5</v>
      </c>
      <c r="F52" s="154">
        <f>F51+F50+F49</f>
        <v>5096079.7999999998</v>
      </c>
      <c r="G52" s="154">
        <f>G51+G50+G49</f>
        <v>492964.5</v>
      </c>
      <c r="H52" s="154">
        <f>H51+H50+H49</f>
        <v>4805598.4900000002</v>
      </c>
      <c r="I52" s="154">
        <f>I51+I50+I49</f>
        <v>447729.02000000002</v>
      </c>
      <c r="J52" s="118">
        <f>H52-D52</f>
        <v>166006.34999999963</v>
      </c>
      <c r="K52" s="118">
        <f>H52-F52</f>
        <v>-290481.30999999959</v>
      </c>
      <c r="L52" s="118">
        <f>H52-E52</f>
        <v>-786775.00999999978</v>
      </c>
      <c r="M52" s="155">
        <f>I52-G52</f>
        <v>-45235.479999999981</v>
      </c>
      <c r="N52" s="120">
        <f>IFERROR(H52/D52,"")</f>
        <v>1.03578037572932</v>
      </c>
      <c r="O52" s="120">
        <f>IFERROR(I52/G52,"")</f>
        <v>0.90823785485567421</v>
      </c>
      <c r="P52" s="120">
        <f>IFERROR(H52/F52,"")</f>
        <v>0.94299906567397163</v>
      </c>
      <c r="Q52" s="120">
        <f>IFERROR(H52/E52,"")</f>
        <v>0.85931286420694186</v>
      </c>
      <c r="R52" s="1"/>
      <c r="S52" s="1"/>
      <c r="T52" s="1"/>
      <c r="U52" s="1"/>
      <c r="V52" s="1"/>
      <c r="W52" s="1"/>
      <c r="X52" s="1"/>
      <c r="Y52" s="1"/>
    </row>
    <row r="53" ht="34.5">
      <c r="A53" s="148"/>
      <c r="B53" s="58" t="s">
        <v>107</v>
      </c>
      <c r="C53" s="89" t="s">
        <v>108</v>
      </c>
      <c r="D53" s="86">
        <v>744.52999999999997</v>
      </c>
      <c r="E53" s="150">
        <v>4371.8000000000002</v>
      </c>
      <c r="F53" s="151">
        <v>3909.8000000000002</v>
      </c>
      <c r="G53" s="86">
        <v>467.30000000000001</v>
      </c>
      <c r="H53" s="86">
        <v>2409.46</v>
      </c>
      <c r="I53" s="86">
        <v>226.15000000000001</v>
      </c>
      <c r="J53" s="86">
        <f>H53-D53</f>
        <v>1664.9300000000001</v>
      </c>
      <c r="K53" s="86">
        <f>H53-F53</f>
        <v>-1500.3400000000001</v>
      </c>
      <c r="L53" s="86">
        <f>H53-E53</f>
        <v>-1962.3400000000001</v>
      </c>
      <c r="M53" s="88">
        <f>I53-G53</f>
        <v>-241.15000000000001</v>
      </c>
      <c r="N53" s="63">
        <f>IFERROR(H53/D53,"")</f>
        <v>3.236216136354479</v>
      </c>
      <c r="O53" s="63">
        <f>IFERROR(I53/G53,"")</f>
        <v>0.48395035309223194</v>
      </c>
      <c r="P53" s="63">
        <f>IFERROR(H53/F53,"")</f>
        <v>0.61626170136579872</v>
      </c>
      <c r="Q53" s="63">
        <f>IFERROR(H53/E53,"")</f>
        <v>0.55113683151104809</v>
      </c>
      <c r="R53" s="1"/>
      <c r="S53" s="1"/>
      <c r="T53" s="1"/>
      <c r="U53" s="1"/>
      <c r="V53" s="1"/>
      <c r="W53" s="1"/>
      <c r="X53" s="1"/>
      <c r="Y53" s="1"/>
    </row>
    <row r="54" s="156" customFormat="1" ht="17.25">
      <c r="A54" s="157"/>
      <c r="B54" s="58" t="s">
        <v>109</v>
      </c>
      <c r="C54" s="112" t="s">
        <v>110</v>
      </c>
      <c r="D54" s="86">
        <v>0</v>
      </c>
      <c r="E54" s="86">
        <v>0</v>
      </c>
      <c r="F54" s="86">
        <v>0</v>
      </c>
      <c r="G54" s="86">
        <v>0</v>
      </c>
      <c r="H54" s="86">
        <v>4845.8299999999999</v>
      </c>
      <c r="I54" s="86">
        <v>0</v>
      </c>
      <c r="J54" s="86">
        <f>H54-D54</f>
        <v>4845.8299999999999</v>
      </c>
      <c r="K54" s="86">
        <f>H54-F54</f>
        <v>4845.8299999999999</v>
      </c>
      <c r="L54" s="86">
        <f>H54-E54</f>
        <v>4845.8299999999999</v>
      </c>
      <c r="M54" s="88">
        <f>I54-G54</f>
        <v>0</v>
      </c>
      <c r="N54" s="63" t="str">
        <f>IFERROR(H54/D54,"")</f>
        <v/>
      </c>
      <c r="O54" s="63" t="str">
        <f>IFERROR(I54/G54,"")</f>
        <v/>
      </c>
      <c r="P54" s="63" t="str">
        <f>IFERROR(H54/F54,"")</f>
        <v/>
      </c>
      <c r="Q54" s="63" t="str">
        <f>IFERROR(H54/E54,"")</f>
        <v/>
      </c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</row>
    <row r="55" ht="17.25">
      <c r="A55" s="148"/>
      <c r="B55" s="103" t="s">
        <v>111</v>
      </c>
      <c r="C55" s="158" t="s">
        <v>52</v>
      </c>
      <c r="D55" s="105">
        <v>70388.600000000006</v>
      </c>
      <c r="E55" s="105">
        <v>41597</v>
      </c>
      <c r="F55" s="105">
        <v>38550</v>
      </c>
      <c r="G55" s="86">
        <v>4000</v>
      </c>
      <c r="H55" s="105">
        <v>95884.610000000001</v>
      </c>
      <c r="I55" s="105">
        <v>6167.8999999999996</v>
      </c>
      <c r="J55" s="86">
        <f>H55-D55</f>
        <v>25496.009999999995</v>
      </c>
      <c r="K55" s="86">
        <f>H55-F55</f>
        <v>57334.610000000001</v>
      </c>
      <c r="L55" s="86">
        <f>H55-E55</f>
        <v>54287.610000000001</v>
      </c>
      <c r="M55" s="88">
        <f>I55-G55</f>
        <v>2167.8999999999996</v>
      </c>
      <c r="N55" s="63">
        <f>IFERROR(H55/D55,"")</f>
        <v>1.3622178875556552</v>
      </c>
      <c r="O55" s="63">
        <f>IFERROR(I55/G55,"")</f>
        <v>1.5419749999999999</v>
      </c>
      <c r="P55" s="63">
        <f>IFERROR(H55/F55,"")</f>
        <v>2.4872791180285345</v>
      </c>
      <c r="Q55" s="63">
        <f>IFERROR(H55/E55,"")</f>
        <v>2.3050847416881024</v>
      </c>
      <c r="R55" s="1"/>
      <c r="S55" s="1"/>
      <c r="T55" s="1"/>
      <c r="U55" s="1"/>
      <c r="V55" s="1"/>
      <c r="W55" s="1"/>
      <c r="X55" s="1"/>
      <c r="Y55" s="1"/>
    </row>
    <row r="56" s="90" customFormat="1" ht="17.25">
      <c r="A56" s="159"/>
      <c r="B56" s="92"/>
      <c r="C56" s="93" t="s">
        <v>53</v>
      </c>
      <c r="D56" s="94">
        <f>D52+D53+D54+D55</f>
        <v>4710725.2700000005</v>
      </c>
      <c r="E56" s="94">
        <f>E52+E53+E54+E55</f>
        <v>5638342.2999999998</v>
      </c>
      <c r="F56" s="94">
        <f>F52+F53+F54+F55</f>
        <v>5138539.5999999996</v>
      </c>
      <c r="G56" s="94">
        <f>G52+G53+G54+G55</f>
        <v>497431.79999999999</v>
      </c>
      <c r="H56" s="94">
        <f>H52+H53+H54+H55</f>
        <v>4908738.3900000006</v>
      </c>
      <c r="I56" s="94">
        <f>I52+I53+I54+I55</f>
        <v>454123.07000000007</v>
      </c>
      <c r="J56" s="94">
        <f>H56-D56</f>
        <v>198013.12000000011</v>
      </c>
      <c r="K56" s="95">
        <f>H56-F56</f>
        <v>-229801.20999999903</v>
      </c>
      <c r="L56" s="94">
        <f>H56-E56</f>
        <v>-729603.90999999922</v>
      </c>
      <c r="M56" s="95">
        <f>I56-G56</f>
        <v>-43308.729999999923</v>
      </c>
      <c r="N56" s="96">
        <f>IFERROR(H56/D56,"")</f>
        <v>1.042034529430327</v>
      </c>
      <c r="O56" s="108">
        <f>IFERROR(I56/G56,"")</f>
        <v>0.91293534108595409</v>
      </c>
      <c r="P56" s="96">
        <f>IFERROR(H56/F56,"")</f>
        <v>0.95527888702074049</v>
      </c>
      <c r="Q56" s="96">
        <f>IFERROR(H56/E56,"")</f>
        <v>0.87059957143786759</v>
      </c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</row>
    <row r="57" ht="17.25">
      <c r="A57" s="81" t="s">
        <v>112</v>
      </c>
      <c r="B57" s="139" t="s">
        <v>65</v>
      </c>
      <c r="C57" s="111" t="s">
        <v>113</v>
      </c>
      <c r="D57" s="51">
        <v>59957.730000000003</v>
      </c>
      <c r="E57" s="140">
        <v>66470.800000000003</v>
      </c>
      <c r="F57" s="52">
        <v>60500</v>
      </c>
      <c r="G57" s="51">
        <v>5900</v>
      </c>
      <c r="H57" s="140">
        <v>61732.839999999997</v>
      </c>
      <c r="I57" s="140">
        <v>5238.4299999999994</v>
      </c>
      <c r="J57" s="51">
        <f>H57-D57</f>
        <v>1775.1099999999933</v>
      </c>
      <c r="K57" s="51">
        <f>H57-F57</f>
        <v>1232.8399999999965</v>
      </c>
      <c r="L57" s="52">
        <f>H57-E57</f>
        <v>-4737.9600000000064</v>
      </c>
      <c r="M57" s="51">
        <f>I57-G57</f>
        <v>-661.57000000000062</v>
      </c>
      <c r="N57" s="55">
        <f>IFERROR(H57/D57,"")</f>
        <v>1.0296060241106526</v>
      </c>
      <c r="O57" s="54">
        <f>IFERROR(I57/G57,"")</f>
        <v>0.8878694915254236</v>
      </c>
      <c r="P57" s="100">
        <f>IFERROR(H57/F57,"")</f>
        <v>1.0203775206611569</v>
      </c>
      <c r="Q57" s="56">
        <f>IFERROR(H57/E57,"")</f>
        <v>0.92872118283516969</v>
      </c>
      <c r="R57" s="1"/>
      <c r="S57" s="1"/>
      <c r="T57" s="1"/>
      <c r="U57" s="1"/>
      <c r="V57" s="1"/>
      <c r="W57" s="1"/>
      <c r="X57" s="1"/>
      <c r="Y57" s="1"/>
    </row>
    <row r="58" ht="17.25">
      <c r="A58" s="84"/>
      <c r="B58" s="58" t="s">
        <v>114</v>
      </c>
      <c r="C58" s="89" t="s">
        <v>115</v>
      </c>
      <c r="D58" s="86">
        <v>7908.29</v>
      </c>
      <c r="E58" s="105">
        <v>0</v>
      </c>
      <c r="F58" s="86">
        <v>0</v>
      </c>
      <c r="G58" s="87">
        <v>0</v>
      </c>
      <c r="H58" s="105">
        <v>4383.0900000000001</v>
      </c>
      <c r="I58" s="105">
        <v>494.69</v>
      </c>
      <c r="J58" s="87">
        <f>H58-D58</f>
        <v>-3525.1999999999998</v>
      </c>
      <c r="K58" s="86">
        <f>H58-F58</f>
        <v>4383.0900000000001</v>
      </c>
      <c r="L58" s="86">
        <f>H58-E58</f>
        <v>4383.0900000000001</v>
      </c>
      <c r="M58" s="87">
        <f>I58-G58</f>
        <v>494.69</v>
      </c>
      <c r="N58" s="63">
        <f>IFERROR(H58/D58,"")</f>
        <v>0.5542399178583487</v>
      </c>
      <c r="O58" s="62" t="str">
        <f>IFERROR(I58/G58,"")</f>
        <v/>
      </c>
      <c r="P58" s="63" t="str">
        <f>IFERROR(H58/F58,"")</f>
        <v/>
      </c>
      <c r="Q58" s="65" t="str">
        <f>IFERROR(H58/E58,"")</f>
        <v/>
      </c>
      <c r="R58" s="1"/>
      <c r="S58" s="1"/>
      <c r="T58" s="1"/>
      <c r="U58" s="1"/>
      <c r="V58" s="1"/>
      <c r="W58" s="1"/>
      <c r="X58" s="1"/>
      <c r="Y58" s="1"/>
    </row>
    <row r="59" s="90" customFormat="1" ht="17.25">
      <c r="A59" s="91"/>
      <c r="B59" s="106"/>
      <c r="C59" s="107" t="s">
        <v>53</v>
      </c>
      <c r="D59" s="94">
        <f>SUM(D57:D58)</f>
        <v>67866.020000000004</v>
      </c>
      <c r="E59" s="94">
        <f>SUM(E57:E58)</f>
        <v>66470.800000000003</v>
      </c>
      <c r="F59" s="95">
        <f>SUM(F57:F58)</f>
        <v>60500</v>
      </c>
      <c r="G59" s="94">
        <f>SUM(G57:G58)</f>
        <v>5900</v>
      </c>
      <c r="H59" s="94">
        <f>SUM(H57:H58)</f>
        <v>66115.929999999993</v>
      </c>
      <c r="I59" s="94">
        <f>SUM(I57:I58)</f>
        <v>5733.119999999999</v>
      </c>
      <c r="J59" s="94">
        <f>H59-D59</f>
        <v>-1750.0900000000111</v>
      </c>
      <c r="K59" s="95">
        <f>H59-F59</f>
        <v>5615.929999999993</v>
      </c>
      <c r="L59" s="94">
        <f>H59-E59</f>
        <v>-354.8700000000099</v>
      </c>
      <c r="M59" s="94">
        <f>I59-G59</f>
        <v>-166.88000000000102</v>
      </c>
      <c r="N59" s="108">
        <f>IFERROR(H59/D59,"")</f>
        <v>0.97421257353827417</v>
      </c>
      <c r="O59" s="96">
        <f>IFERROR(I59/G59,"")</f>
        <v>0.971715254237288</v>
      </c>
      <c r="P59" s="109">
        <f>IFERROR(H59/F59,"")</f>
        <v>1.0928252892561983</v>
      </c>
      <c r="Q59" s="97">
        <f>IFERROR(H59/E59,"")</f>
        <v>0.99466126479597039</v>
      </c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</row>
    <row r="60" ht="17.25">
      <c r="A60" s="81" t="s">
        <v>116</v>
      </c>
      <c r="B60" s="110" t="s">
        <v>117</v>
      </c>
      <c r="C60" s="111" t="s">
        <v>118</v>
      </c>
      <c r="D60" s="51">
        <v>26648.82</v>
      </c>
      <c r="E60" s="140">
        <v>51086</v>
      </c>
      <c r="F60" s="51">
        <v>50733.300000000003</v>
      </c>
      <c r="G60" s="52">
        <v>157.80000000000001</v>
      </c>
      <c r="H60" s="140">
        <v>58700.940000000002</v>
      </c>
      <c r="I60" s="140">
        <v>68.840000000000003</v>
      </c>
      <c r="J60" s="51">
        <f>H60-D60</f>
        <v>32052.120000000003</v>
      </c>
      <c r="K60" s="51">
        <f>H60-F60</f>
        <v>7967.6399999999994</v>
      </c>
      <c r="L60" s="52">
        <f>H60-E60</f>
        <v>7614.9400000000023</v>
      </c>
      <c r="M60" s="51">
        <f>I60-G60</f>
        <v>-88.960000000000008</v>
      </c>
      <c r="N60" s="54">
        <f>IFERROR(H60/D60,"")</f>
        <v>2.2027594467597442</v>
      </c>
      <c r="O60" s="55">
        <f>IFERROR(I60/G60,"")</f>
        <v>0.43624841571609629</v>
      </c>
      <c r="P60" s="54">
        <f>IFERROR(H60/F60,"")</f>
        <v>1.1570495118590749</v>
      </c>
      <c r="Q60" s="56">
        <f>IFERROR(H60/E60,"")</f>
        <v>1.1490611909329367</v>
      </c>
      <c r="R60" s="1"/>
      <c r="S60" s="1"/>
      <c r="T60" s="1"/>
      <c r="U60" s="1"/>
      <c r="V60" s="1"/>
      <c r="W60" s="1"/>
      <c r="X60" s="1"/>
      <c r="Y60" s="1"/>
    </row>
    <row r="61" ht="17.25">
      <c r="A61" s="84"/>
      <c r="B61" s="66" t="s">
        <v>119</v>
      </c>
      <c r="C61" s="89" t="s">
        <v>120</v>
      </c>
      <c r="D61" s="86">
        <v>110920.92</v>
      </c>
      <c r="E61" s="105">
        <v>50550.300000000003</v>
      </c>
      <c r="F61" s="87">
        <v>39700</v>
      </c>
      <c r="G61" s="86">
        <v>10000</v>
      </c>
      <c r="H61" s="105">
        <v>96689.809999999998</v>
      </c>
      <c r="I61" s="105">
        <v>2193.9000000000001</v>
      </c>
      <c r="J61" s="86">
        <f>H61-D61</f>
        <v>-14231.110000000001</v>
      </c>
      <c r="K61" s="86">
        <f>H61-F61</f>
        <v>56989.809999999998</v>
      </c>
      <c r="L61" s="86">
        <f>H61-E61</f>
        <v>46139.509999999995</v>
      </c>
      <c r="M61" s="87">
        <f>I61-G61</f>
        <v>-7806.1000000000004</v>
      </c>
      <c r="N61" s="63">
        <f>IFERROR(H61/D61,"")</f>
        <v>0.87170039700355895</v>
      </c>
      <c r="O61" s="63">
        <f>IFERROR(I61/G61,"")</f>
        <v>0.21939</v>
      </c>
      <c r="P61" s="64">
        <f>IFERROR(H61/F61,"")</f>
        <v>2.4355115869017632</v>
      </c>
      <c r="Q61" s="65">
        <f>IFERROR(H61/E61,"")</f>
        <v>1.9127445336625102</v>
      </c>
      <c r="R61" s="1"/>
      <c r="S61" s="1"/>
      <c r="T61" s="1"/>
      <c r="U61" s="1"/>
      <c r="V61" s="1"/>
      <c r="W61" s="1"/>
      <c r="X61" s="1"/>
      <c r="Y61" s="1"/>
    </row>
    <row r="62" s="90" customFormat="1" ht="17.25">
      <c r="A62" s="91"/>
      <c r="B62" s="92"/>
      <c r="C62" s="93" t="s">
        <v>53</v>
      </c>
      <c r="D62" s="94">
        <f>SUM(D60:D61)</f>
        <v>137569.73999999999</v>
      </c>
      <c r="E62" s="94">
        <f>SUM(E60:E61)</f>
        <v>101636.3</v>
      </c>
      <c r="F62" s="94">
        <f>SUM(F60:F61)</f>
        <v>90433.300000000003</v>
      </c>
      <c r="G62" s="94">
        <f>SUM(G60:G61)</f>
        <v>10157.799999999999</v>
      </c>
      <c r="H62" s="94">
        <f>SUM(H60:H61)</f>
        <v>155390.75</v>
      </c>
      <c r="I62" s="94">
        <f>SUM(I60:I61)</f>
        <v>2262.7400000000002</v>
      </c>
      <c r="J62" s="94">
        <f>H62-D62</f>
        <v>17821.010000000009</v>
      </c>
      <c r="K62" s="95">
        <f>H62-F62</f>
        <v>64957.449999999997</v>
      </c>
      <c r="L62" s="94">
        <f>H62-E62</f>
        <v>53754.449999999997</v>
      </c>
      <c r="M62" s="94">
        <f>I62-G62</f>
        <v>-7895.0599999999995</v>
      </c>
      <c r="N62" s="108">
        <f>IFERROR(H62/D62,"")</f>
        <v>1.1295416419337567</v>
      </c>
      <c r="O62" s="96">
        <f>IFERROR(I62/G62,"")</f>
        <v>0.22275886510858656</v>
      </c>
      <c r="P62" s="96">
        <f>IFERROR(H62/F62,"")</f>
        <v>1.7182912710251643</v>
      </c>
      <c r="Q62" s="97">
        <f>IFERROR(H62/E62,"")</f>
        <v>1.5288902685359462</v>
      </c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</row>
    <row r="63" ht="19.5" customHeight="1">
      <c r="A63" s="138" t="s">
        <v>42</v>
      </c>
      <c r="B63" s="49" t="s">
        <v>121</v>
      </c>
      <c r="C63" s="111" t="s">
        <v>122</v>
      </c>
      <c r="D63" s="51">
        <v>406.95999999999998</v>
      </c>
      <c r="E63" s="140">
        <v>30.699999999999999</v>
      </c>
      <c r="F63" s="52">
        <v>30.699999999999999</v>
      </c>
      <c r="G63" s="51">
        <v>0</v>
      </c>
      <c r="H63" s="140">
        <v>3551.0600000000004</v>
      </c>
      <c r="I63" s="140">
        <v>280.38</v>
      </c>
      <c r="J63" s="51">
        <f>H63-D63</f>
        <v>3144.1000000000004</v>
      </c>
      <c r="K63" s="51">
        <f>H63-F63</f>
        <v>3520.3600000000006</v>
      </c>
      <c r="L63" s="52">
        <f>H63-E63</f>
        <v>3520.3600000000006</v>
      </c>
      <c r="M63" s="51">
        <f>I63-G63</f>
        <v>280.38</v>
      </c>
      <c r="N63" s="54">
        <f>IFERROR(H63/D63,"")</f>
        <v>8.7258207194810318</v>
      </c>
      <c r="O63" s="55" t="str">
        <f>IFERROR(I63/G63,"")</f>
        <v/>
      </c>
      <c r="P63" s="54">
        <f>IFERROR(H63/F63,"")</f>
        <v>115.6697068403909</v>
      </c>
      <c r="Q63" s="56">
        <f>IFERROR(H63/E63,"")</f>
        <v>115.6697068403909</v>
      </c>
      <c r="R63" s="1"/>
      <c r="S63" s="1"/>
      <c r="T63" s="1"/>
      <c r="U63" s="1"/>
      <c r="V63" s="1"/>
      <c r="W63" s="1"/>
      <c r="X63" s="1"/>
      <c r="Y63" s="1"/>
    </row>
    <row r="64" ht="17.25" customHeight="1">
      <c r="A64" s="141"/>
      <c r="B64" s="58" t="s">
        <v>85</v>
      </c>
      <c r="C64" s="89" t="s">
        <v>123</v>
      </c>
      <c r="D64" s="88">
        <v>914.30999999999995</v>
      </c>
      <c r="E64" s="88">
        <v>26</v>
      </c>
      <c r="F64" s="88">
        <v>26</v>
      </c>
      <c r="G64" s="88">
        <v>0</v>
      </c>
      <c r="H64" s="88">
        <v>2047.3100000000002</v>
      </c>
      <c r="I64" s="88">
        <v>269.33999999999997</v>
      </c>
      <c r="J64" s="86">
        <f>H64-D64</f>
        <v>1133.0000000000002</v>
      </c>
      <c r="K64" s="86">
        <f>H64-F64</f>
        <v>2021.3100000000002</v>
      </c>
      <c r="L64" s="86">
        <f>H64-E64</f>
        <v>2021.3100000000002</v>
      </c>
      <c r="M64" s="87">
        <f>I64-G64</f>
        <v>269.33999999999997</v>
      </c>
      <c r="N64" s="63">
        <f>IFERROR(H64/D64,"")</f>
        <v>2.2391858341262814</v>
      </c>
      <c r="O64" s="63" t="str">
        <f>IFERROR(I64/G64,"")</f>
        <v/>
      </c>
      <c r="P64" s="64">
        <f>IFERROR(H64/F64,"")</f>
        <v>78.742692307692309</v>
      </c>
      <c r="Q64" s="160">
        <f>IFERROR(H64/E64,"")</f>
        <v>78.742692307692309</v>
      </c>
      <c r="R64" s="1"/>
      <c r="S64" s="1"/>
      <c r="T64" s="1"/>
      <c r="U64" s="1"/>
      <c r="V64" s="1"/>
      <c r="W64" s="1"/>
      <c r="X64" s="1"/>
      <c r="Y64" s="1"/>
    </row>
    <row r="65" ht="17.25" customHeight="1">
      <c r="A65" s="141"/>
      <c r="B65" s="66" t="s">
        <v>49</v>
      </c>
      <c r="C65" s="89" t="s">
        <v>50</v>
      </c>
      <c r="D65" s="86">
        <v>352.19999999999999</v>
      </c>
      <c r="E65" s="86">
        <v>371</v>
      </c>
      <c r="F65" s="86">
        <v>371</v>
      </c>
      <c r="G65" s="86">
        <v>0</v>
      </c>
      <c r="H65" s="86">
        <v>0</v>
      </c>
      <c r="I65" s="86">
        <v>0</v>
      </c>
      <c r="J65" s="86">
        <f>H65-D65</f>
        <v>-352.19999999999999</v>
      </c>
      <c r="K65" s="86">
        <f>H65-F65</f>
        <v>-371</v>
      </c>
      <c r="L65" s="87">
        <f>H65-E65</f>
        <v>-371</v>
      </c>
      <c r="M65" s="86">
        <f>I65-G65</f>
        <v>0</v>
      </c>
      <c r="N65" s="62">
        <f>IFERROR(H65/D65,"")</f>
        <v>0</v>
      </c>
      <c r="O65" s="63" t="str">
        <f>IFERROR(I65/G65,"")</f>
        <v/>
      </c>
      <c r="P65" s="63">
        <f>IFERROR(H65/F65,"")</f>
        <v>0</v>
      </c>
      <c r="Q65" s="65">
        <f>IFERROR(H65/E65,"")</f>
        <v>0</v>
      </c>
      <c r="R65" s="1"/>
      <c r="S65" s="1"/>
      <c r="T65" s="1"/>
      <c r="U65" s="1"/>
      <c r="V65" s="1"/>
      <c r="W65" s="1"/>
      <c r="X65" s="1"/>
      <c r="Y65" s="1"/>
    </row>
    <row r="66" ht="34.5">
      <c r="A66" s="141"/>
      <c r="B66" s="58" t="s">
        <v>124</v>
      </c>
      <c r="C66" s="89" t="s">
        <v>125</v>
      </c>
      <c r="D66" s="86">
        <v>90917.209999999759</v>
      </c>
      <c r="E66" s="86">
        <f>55221.1-E24</f>
        <v>54170.199999999997</v>
      </c>
      <c r="F66" s="86">
        <v>50569.900000000001</v>
      </c>
      <c r="G66" s="86">
        <v>3095.5</v>
      </c>
      <c r="H66" s="86">
        <v>117632.48000000062</v>
      </c>
      <c r="I66" s="86">
        <v>54865.869999999952</v>
      </c>
      <c r="J66" s="86">
        <f>H66-D66</f>
        <v>26715.270000000863</v>
      </c>
      <c r="K66" s="86">
        <f>H66-F66</f>
        <v>67062.580000000627</v>
      </c>
      <c r="L66" s="86">
        <f>H66-E66</f>
        <v>63462.280000000625</v>
      </c>
      <c r="M66" s="87">
        <f>I66-G66</f>
        <v>51770.369999999952</v>
      </c>
      <c r="N66" s="63">
        <f>IFERROR(H66/D66,"")</f>
        <v>1.2938417269953724</v>
      </c>
      <c r="O66" s="62">
        <f>IFERROR(I66/G66,"")</f>
        <v>17.724396704894186</v>
      </c>
      <c r="P66" s="63">
        <f>IFERROR(H66/F66,"")</f>
        <v>2.3261362984700509</v>
      </c>
      <c r="Q66" s="65">
        <f>IFERROR(H66/E66,"")</f>
        <v>2.1715349029540341</v>
      </c>
      <c r="R66" s="1"/>
      <c r="S66" s="1"/>
      <c r="T66" s="1"/>
      <c r="U66" s="1"/>
      <c r="V66" s="1"/>
      <c r="W66" s="1"/>
      <c r="X66" s="1"/>
      <c r="Y66" s="1"/>
    </row>
    <row r="67" ht="17.25">
      <c r="A67" s="141"/>
      <c r="B67" s="66" t="s">
        <v>51</v>
      </c>
      <c r="C67" s="89" t="s">
        <v>52</v>
      </c>
      <c r="D67" s="86">
        <v>64626.639999999999</v>
      </c>
      <c r="E67" s="86">
        <f>213281.6-E55</f>
        <v>171684.60000000001</v>
      </c>
      <c r="F67" s="86">
        <v>146172.60000000001</v>
      </c>
      <c r="G67" s="86">
        <v>22385.900000000001</v>
      </c>
      <c r="H67" s="86">
        <v>89556.649999999994</v>
      </c>
      <c r="I67" s="86">
        <v>11888.969999999999</v>
      </c>
      <c r="J67" s="86">
        <f>H67-D67</f>
        <v>24930.009999999995</v>
      </c>
      <c r="K67" s="86">
        <f>H67-F67</f>
        <v>-56615.950000000012</v>
      </c>
      <c r="L67" s="87">
        <f>H67-E67</f>
        <v>-82127.950000000012</v>
      </c>
      <c r="M67" s="86">
        <f>I67-G67</f>
        <v>-10496.930000000002</v>
      </c>
      <c r="N67" s="62">
        <f>IFERROR(H67/D67,"")</f>
        <v>1.3857543885926917</v>
      </c>
      <c r="O67" s="63">
        <f>IFERROR(I67/G67,"")</f>
        <v>0.53109189266457901</v>
      </c>
      <c r="P67" s="64">
        <f>IFERROR(H67/F67,"")</f>
        <v>0.61267741013021582</v>
      </c>
      <c r="Q67" s="65">
        <f>IFERROR(H67/E67,"")</f>
        <v>0.52163473019711726</v>
      </c>
      <c r="R67" s="1"/>
      <c r="S67" s="1"/>
      <c r="T67" s="1"/>
      <c r="U67" s="1"/>
      <c r="V67" s="1"/>
      <c r="W67" s="1"/>
      <c r="X67" s="1"/>
      <c r="Y67" s="1"/>
    </row>
    <row r="68" ht="18.75" customHeight="1">
      <c r="A68" s="141"/>
      <c r="B68" s="58" t="s">
        <v>126</v>
      </c>
      <c r="C68" s="85" t="s">
        <v>127</v>
      </c>
      <c r="D68" s="86">
        <v>-63.810000000000002</v>
      </c>
      <c r="E68" s="86">
        <v>0</v>
      </c>
      <c r="F68" s="86">
        <v>0</v>
      </c>
      <c r="G68" s="87">
        <v>0</v>
      </c>
      <c r="H68" s="86">
        <v>198.15000000000001</v>
      </c>
      <c r="I68" s="86">
        <v>-847.85000000000002</v>
      </c>
      <c r="J68" s="86">
        <f>H68-D68</f>
        <v>261.96000000000004</v>
      </c>
      <c r="K68" s="87">
        <f>H68-F68</f>
        <v>198.15000000000001</v>
      </c>
      <c r="L68" s="86">
        <f>H68-E68</f>
        <v>198.15000000000001</v>
      </c>
      <c r="M68" s="87">
        <f>I68-G68</f>
        <v>-847.85000000000002</v>
      </c>
      <c r="N68" s="63">
        <f>IFERROR(H68/D68,"")</f>
        <v>-3.1053126469205452</v>
      </c>
      <c r="O68" s="62" t="str">
        <f>IFERROR(I68/G68,"")</f>
        <v/>
      </c>
      <c r="P68" s="63" t="str">
        <f>IFERROR(H68/F68,"")</f>
        <v/>
      </c>
      <c r="Q68" s="65" t="str">
        <f>IFERROR(H68/E68,"")</f>
        <v/>
      </c>
      <c r="R68" s="1"/>
      <c r="S68" s="1"/>
      <c r="T68" s="1"/>
      <c r="U68" s="1"/>
      <c r="V68" s="1"/>
      <c r="W68" s="1"/>
      <c r="X68" s="1"/>
      <c r="Y68" s="1"/>
    </row>
    <row r="69" ht="16.5" customHeight="1">
      <c r="A69" s="141"/>
      <c r="B69" s="66" t="s">
        <v>128</v>
      </c>
      <c r="C69" s="89" t="s">
        <v>129</v>
      </c>
      <c r="D69" s="86">
        <v>3583.4200000000001</v>
      </c>
      <c r="E69" s="86">
        <v>38614.970000000001</v>
      </c>
      <c r="F69" s="86">
        <v>38614.970000000001</v>
      </c>
      <c r="G69" s="86">
        <v>0</v>
      </c>
      <c r="H69" s="86">
        <v>40602.119999999988</v>
      </c>
      <c r="I69" s="86">
        <v>15.859999999999745</v>
      </c>
      <c r="J69" s="87">
        <f>H69-D69</f>
        <v>37018.69999999999</v>
      </c>
      <c r="K69" s="86">
        <f>H69-F69</f>
        <v>1987.1499999999869</v>
      </c>
      <c r="L69" s="87">
        <f>H69-E69</f>
        <v>1987.1499999999869</v>
      </c>
      <c r="M69" s="86">
        <f>I69-G69</f>
        <v>15.859999999999745</v>
      </c>
      <c r="N69" s="62">
        <f>IFERROR(H69/D69,"")</f>
        <v>11.330550144833703</v>
      </c>
      <c r="O69" s="63" t="str">
        <f>IFERROR(I69/G69,"")</f>
        <v/>
      </c>
      <c r="P69" s="64">
        <f>IFERROR(H69/F69,"")</f>
        <v>1.0514606122962153</v>
      </c>
      <c r="Q69" s="65">
        <f>IFERROR(H69/E69,"")</f>
        <v>1.0514606122962153</v>
      </c>
      <c r="R69" s="1"/>
      <c r="S69" s="1"/>
      <c r="T69" s="1"/>
      <c r="U69" s="1"/>
      <c r="V69" s="1"/>
      <c r="W69" s="1"/>
      <c r="X69" s="1"/>
      <c r="Y69" s="1"/>
    </row>
    <row r="70" ht="18.75" customHeight="1">
      <c r="A70" s="141"/>
      <c r="B70" s="58" t="s">
        <v>130</v>
      </c>
      <c r="C70" s="85" t="s">
        <v>131</v>
      </c>
      <c r="D70" s="86">
        <v>573.40999999999997</v>
      </c>
      <c r="E70" s="86">
        <v>0</v>
      </c>
      <c r="F70" s="86">
        <v>0</v>
      </c>
      <c r="G70" s="87">
        <v>0</v>
      </c>
      <c r="H70" s="86">
        <v>5812.7600000000002</v>
      </c>
      <c r="I70" s="86">
        <v>-39.359999999999999</v>
      </c>
      <c r="J70" s="86">
        <f>H70-D70</f>
        <v>5239.3500000000004</v>
      </c>
      <c r="K70" s="87">
        <f>H70-F70</f>
        <v>5812.7600000000002</v>
      </c>
      <c r="L70" s="86">
        <f>H70-E70</f>
        <v>5812.7600000000002</v>
      </c>
      <c r="M70" s="87">
        <f>I70-G70</f>
        <v>-39.359999999999999</v>
      </c>
      <c r="N70" s="63">
        <f>IFERROR(H70/D70,"")</f>
        <v>10.1371793306709</v>
      </c>
      <c r="O70" s="62" t="str">
        <f>IFERROR(I70/G70,"")</f>
        <v/>
      </c>
      <c r="P70" s="63" t="str">
        <f>IFERROR(H70/F70,"")</f>
        <v/>
      </c>
      <c r="Q70" s="65" t="str">
        <f>IFERROR(H70/E70,"")</f>
        <v/>
      </c>
      <c r="R70" s="1"/>
      <c r="S70" s="1"/>
      <c r="T70" s="1"/>
      <c r="U70" s="1"/>
      <c r="V70" s="1"/>
      <c r="W70" s="1"/>
      <c r="X70" s="1"/>
      <c r="Y70" s="1"/>
    </row>
    <row r="71" s="90" customFormat="1">
      <c r="A71" s="161"/>
      <c r="B71" s="106"/>
      <c r="C71" s="107" t="s">
        <v>132</v>
      </c>
      <c r="D71" s="94">
        <f>SUM(D63:D70)</f>
        <v>161310.33999999979</v>
      </c>
      <c r="E71" s="94">
        <f>SUM(E63:E70)</f>
        <v>264897.46999999997</v>
      </c>
      <c r="F71" s="95">
        <f>SUM(F63:F70)</f>
        <v>235785.17000000001</v>
      </c>
      <c r="G71" s="94">
        <f>SUM(G63:G70)</f>
        <v>25481.400000000001</v>
      </c>
      <c r="H71" s="94">
        <f>SUM(H63:H70)</f>
        <v>259400.53000000061</v>
      </c>
      <c r="I71" s="94">
        <f>SUM(I63:I70)</f>
        <v>66433.209999999948</v>
      </c>
      <c r="J71" s="95">
        <f>H71-D71</f>
        <v>98090.190000000817</v>
      </c>
      <c r="K71" s="94">
        <f>H71-F71</f>
        <v>23615.360000000597</v>
      </c>
      <c r="L71" s="95">
        <f>H71-E71</f>
        <v>-5496.939999999362</v>
      </c>
      <c r="M71" s="94">
        <f>I71-G71</f>
        <v>40951.809999999947</v>
      </c>
      <c r="N71" s="108">
        <f>IFERROR(H71/D71,"")</f>
        <v>1.6080837099469318</v>
      </c>
      <c r="O71" s="96">
        <f>IFERROR(I71/G71,"")</f>
        <v>2.6071255896457788</v>
      </c>
      <c r="P71" s="109">
        <f>IFERROR(H71/F71,"")</f>
        <v>1.100156256646678</v>
      </c>
      <c r="Q71" s="97">
        <f>IFERROR(H71/E71,"")</f>
        <v>0.97924880143249626</v>
      </c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</row>
    <row r="72" s="39" customFormat="1" ht="20.25" customHeight="1">
      <c r="A72" s="162" t="s">
        <v>133</v>
      </c>
      <c r="B72" s="163"/>
      <c r="C72" s="164"/>
      <c r="D72" s="165">
        <f>D5+D17</f>
        <v>27370268.456567161</v>
      </c>
      <c r="E72" s="165">
        <f>E5+E17</f>
        <v>35893709.970000006</v>
      </c>
      <c r="F72" s="166">
        <f>F5+F17</f>
        <v>31097717.269999996</v>
      </c>
      <c r="G72" s="165">
        <f>G5+G17</f>
        <v>3414958.4000000004</v>
      </c>
      <c r="H72" s="165">
        <f>H5+H17</f>
        <v>30021194.369999997</v>
      </c>
      <c r="I72" s="165">
        <f>I5+I17</f>
        <v>3453700.9899999998</v>
      </c>
      <c r="J72" s="166">
        <f>H72-D72</f>
        <v>2650925.9134328365</v>
      </c>
      <c r="K72" s="165">
        <f>H72-F72</f>
        <v>-1076522.8999999985</v>
      </c>
      <c r="L72" s="166">
        <f>H72-E72</f>
        <v>-5872515.6000000089</v>
      </c>
      <c r="M72" s="165">
        <f>I72-G72</f>
        <v>38742.589999999385</v>
      </c>
      <c r="N72" s="167">
        <f>IFERROR(H72/D72,"")</f>
        <v>1.0968542167439639</v>
      </c>
      <c r="O72" s="168">
        <f>IFERROR(I72/G72,"")</f>
        <v>1.0113449668962291</v>
      </c>
      <c r="P72" s="167">
        <f>IFERROR(H72/F72,"")</f>
        <v>0.96538257484775192</v>
      </c>
      <c r="Q72" s="169">
        <f>IFERROR(H72/E72,"")</f>
        <v>0.83639151247089638</v>
      </c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</row>
    <row r="73" s="39" customFormat="1" ht="17.25" customHeight="1">
      <c r="A73" s="170" t="s">
        <v>134</v>
      </c>
      <c r="B73" s="171"/>
      <c r="C73" s="172"/>
      <c r="D73" s="173">
        <f>SUM(D74:D82)</f>
        <v>23188470.300000004</v>
      </c>
      <c r="E73" s="173">
        <f>SUM(E74:E82)</f>
        <v>28013369.859999999</v>
      </c>
      <c r="F73" s="119">
        <f>SUM(F74:F82)</f>
        <v>23090963.229999997</v>
      </c>
      <c r="G73" s="173">
        <f>SUM(G74:G82)</f>
        <v>2074858.7200000002</v>
      </c>
      <c r="H73" s="173">
        <f>SUM(H74:H82)</f>
        <v>23161894.489999998</v>
      </c>
      <c r="I73" s="173">
        <f>SUM(I74:I82)</f>
        <v>2149073.3800000004</v>
      </c>
      <c r="J73" s="119">
        <f>H73-D73</f>
        <v>-26575.810000006109</v>
      </c>
      <c r="K73" s="173">
        <f>H73-F73</f>
        <v>70931.260000001639</v>
      </c>
      <c r="L73" s="119">
        <f>H73-E73</f>
        <v>-4851475.370000001</v>
      </c>
      <c r="M73" s="173">
        <f>I73-G73</f>
        <v>74214.660000000149</v>
      </c>
      <c r="N73" s="45">
        <f>IFERROR(H73/D73,"")</f>
        <v>0.99885392138178231</v>
      </c>
      <c r="O73" s="174">
        <f>IFERROR(I73/G73,"")</f>
        <v>1.0357685365681188</v>
      </c>
      <c r="P73" s="47">
        <f>IFERROR(H73/F73,"")</f>
        <v>1.0030718190182664</v>
      </c>
      <c r="Q73" s="174">
        <f>IFERROR(H73/E73,"")</f>
        <v>0.82681571712914936</v>
      </c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</row>
    <row r="74" ht="18.75" customHeight="1">
      <c r="A74" s="175"/>
      <c r="B74" s="58" t="s">
        <v>135</v>
      </c>
      <c r="C74" s="176" t="s">
        <v>136</v>
      </c>
      <c r="D74" s="86">
        <v>396670.53999999998</v>
      </c>
      <c r="E74" s="86">
        <v>449533.20000000001</v>
      </c>
      <c r="F74" s="86">
        <v>449533.20000000001</v>
      </c>
      <c r="G74" s="87">
        <v>75101.800000000003</v>
      </c>
      <c r="H74" s="86">
        <v>567246.69999999995</v>
      </c>
      <c r="I74" s="86">
        <v>148379.20000000001</v>
      </c>
      <c r="J74" s="86">
        <f>H74-D74</f>
        <v>170576.15999999997</v>
      </c>
      <c r="K74" s="87">
        <f>H74-F74</f>
        <v>117713.49999999994</v>
      </c>
      <c r="L74" s="86">
        <f>H74-E74</f>
        <v>117713.49999999994</v>
      </c>
      <c r="M74" s="87">
        <f>I74-G74</f>
        <v>73277.400000000009</v>
      </c>
      <c r="N74" s="63">
        <f>IFERROR(H74/D74,"")</f>
        <v>1.4300197337568854</v>
      </c>
      <c r="O74" s="62">
        <f>IFERROR(I74/G74,"")</f>
        <v>1.9757076394973223</v>
      </c>
      <c r="P74" s="63">
        <f>IFERROR(H74/F74,"")</f>
        <v>1.2618571887460146</v>
      </c>
      <c r="Q74" s="63">
        <f>IFERROR(H74/E74,"")</f>
        <v>1.2618571887460146</v>
      </c>
      <c r="R74" s="1"/>
      <c r="S74" s="1"/>
      <c r="T74" s="1"/>
      <c r="U74" s="1"/>
      <c r="V74" s="1"/>
      <c r="W74" s="1"/>
      <c r="X74" s="1"/>
      <c r="Y74" s="1"/>
    </row>
    <row r="75" ht="18" customHeight="1">
      <c r="A75" s="177"/>
      <c r="B75" s="66" t="s">
        <v>137</v>
      </c>
      <c r="C75" s="178" t="s">
        <v>138</v>
      </c>
      <c r="D75" s="86">
        <v>5785471.2699999996</v>
      </c>
      <c r="E75" s="86">
        <v>7454891.8300000001</v>
      </c>
      <c r="F75" s="87">
        <v>4926701.3499999996</v>
      </c>
      <c r="G75" s="86">
        <v>729397.19000000006</v>
      </c>
      <c r="H75" s="86">
        <v>4926701.3499999996</v>
      </c>
      <c r="I75" s="86">
        <v>729397.19000000006</v>
      </c>
      <c r="J75" s="87">
        <f>H75-D75</f>
        <v>-858769.91999999993</v>
      </c>
      <c r="K75" s="86">
        <f>H75-F75</f>
        <v>0</v>
      </c>
      <c r="L75" s="87">
        <f>H75-E75</f>
        <v>-2528190.4800000004</v>
      </c>
      <c r="M75" s="86">
        <f>I75-G75</f>
        <v>0</v>
      </c>
      <c r="N75" s="62">
        <f>IFERROR(H75/D75,"")</f>
        <v>0.85156439641260206</v>
      </c>
      <c r="O75" s="63">
        <f>IFERROR(I75/G75,"")</f>
        <v>1</v>
      </c>
      <c r="P75" s="64">
        <f>IFERROR(H75/F75,"")</f>
        <v>1</v>
      </c>
      <c r="Q75" s="63">
        <f>IFERROR(H75/E75,"")</f>
        <v>0.66086825434192775</v>
      </c>
      <c r="R75" s="1"/>
      <c r="S75" s="1"/>
      <c r="T75" s="1"/>
      <c r="U75" s="1"/>
      <c r="V75" s="1"/>
      <c r="W75" s="1"/>
      <c r="X75" s="1"/>
      <c r="Y75" s="1"/>
    </row>
    <row r="76" ht="16.5" customHeight="1">
      <c r="A76" s="177"/>
      <c r="B76" s="58" t="s">
        <v>139</v>
      </c>
      <c r="C76" s="176" t="s">
        <v>140</v>
      </c>
      <c r="D76" s="86">
        <v>12712552.689999999</v>
      </c>
      <c r="E76" s="86">
        <v>16860705.699999999</v>
      </c>
      <c r="F76" s="179">
        <v>14791840.290000001</v>
      </c>
      <c r="G76" s="180">
        <v>1097831.96</v>
      </c>
      <c r="H76" s="86">
        <v>14791840.290000001</v>
      </c>
      <c r="I76" s="86">
        <v>1097831.96</v>
      </c>
      <c r="J76" s="86">
        <f>H76-D76</f>
        <v>2079287.6000000015</v>
      </c>
      <c r="K76" s="87">
        <f>H76-F76</f>
        <v>0</v>
      </c>
      <c r="L76" s="86">
        <f>H76-E76</f>
        <v>-2068865.4099999983</v>
      </c>
      <c r="M76" s="87">
        <f>I76-G76</f>
        <v>0</v>
      </c>
      <c r="N76" s="63">
        <f>IFERROR(H76/D76,"")</f>
        <v>1.1635617684901018</v>
      </c>
      <c r="O76" s="62">
        <f>IFERROR(I76/G76,"")</f>
        <v>1</v>
      </c>
      <c r="P76" s="63">
        <f>IFERROR(H76/F76,"")</f>
        <v>1</v>
      </c>
      <c r="Q76" s="63">
        <f>IFERROR(H76/E76,"")</f>
        <v>0.87729662999811464</v>
      </c>
      <c r="R76" s="1"/>
      <c r="S76" s="1"/>
      <c r="T76" s="1"/>
      <c r="U76" s="1"/>
      <c r="V76" s="1"/>
      <c r="W76" s="1"/>
      <c r="X76" s="1"/>
      <c r="Y76" s="1"/>
    </row>
    <row r="77" ht="22.5">
      <c r="A77" s="177"/>
      <c r="B77" s="66" t="s">
        <v>141</v>
      </c>
      <c r="C77" s="181" t="s">
        <v>142</v>
      </c>
      <c r="D77" s="86">
        <v>3192653.0099999998</v>
      </c>
      <c r="E77" s="86">
        <v>3196758.23</v>
      </c>
      <c r="F77" s="87">
        <v>2871407.4900000002</v>
      </c>
      <c r="G77" s="86">
        <v>172527.76999999999</v>
      </c>
      <c r="H77" s="86">
        <v>2871407.4900000002</v>
      </c>
      <c r="I77" s="86">
        <v>172527.76999999999</v>
      </c>
      <c r="J77" s="87">
        <f>H77-D77</f>
        <v>-321245.51999999955</v>
      </c>
      <c r="K77" s="86">
        <f>H77-F77</f>
        <v>0</v>
      </c>
      <c r="L77" s="87">
        <f>H77-E77</f>
        <v>-325350.73999999976</v>
      </c>
      <c r="M77" s="86">
        <f>I77-G77</f>
        <v>0</v>
      </c>
      <c r="N77" s="62">
        <f>IFERROR(H77/D77,"")</f>
        <v>0.89937975752648436</v>
      </c>
      <c r="O77" s="63">
        <f>IFERROR(I77/G77,"")</f>
        <v>1</v>
      </c>
      <c r="P77" s="64">
        <f>IFERROR(H77/F77,"")</f>
        <v>1</v>
      </c>
      <c r="Q77" s="63">
        <f>IFERROR(H77/E77,"")</f>
        <v>0.89822479005551825</v>
      </c>
      <c r="R77" s="1"/>
      <c r="S77" s="1"/>
      <c r="T77" s="1"/>
      <c r="U77" s="1"/>
      <c r="V77" s="1"/>
      <c r="W77" s="1"/>
      <c r="X77" s="1"/>
      <c r="Y77" s="1"/>
    </row>
    <row r="78" ht="33">
      <c r="A78" s="177"/>
      <c r="B78" s="58" t="s">
        <v>143</v>
      </c>
      <c r="C78" s="182" t="s">
        <v>144</v>
      </c>
      <c r="D78" s="86">
        <v>896.41999999999996</v>
      </c>
      <c r="E78" s="86">
        <v>0</v>
      </c>
      <c r="F78" s="86">
        <v>0</v>
      </c>
      <c r="G78" s="87">
        <v>0</v>
      </c>
      <c r="H78" s="86">
        <v>8310.2299999999996</v>
      </c>
      <c r="I78" s="86">
        <v>599.38999999999999</v>
      </c>
      <c r="J78" s="86">
        <f>H78-D78</f>
        <v>7413.8099999999995</v>
      </c>
      <c r="K78" s="87">
        <f>H78-F78</f>
        <v>8310.2299999999996</v>
      </c>
      <c r="L78" s="86">
        <f>H78-E78</f>
        <v>8310.2299999999996</v>
      </c>
      <c r="M78" s="87">
        <f>I78-G78</f>
        <v>599.38999999999999</v>
      </c>
      <c r="N78" s="63">
        <f>IFERROR(H78/D78,"")</f>
        <v>9.2704647375114337</v>
      </c>
      <c r="O78" s="62" t="str">
        <f>IFERROR(I78/G78,"")</f>
        <v/>
      </c>
      <c r="P78" s="63" t="str">
        <f>IFERROR(H78/F78,"")</f>
        <v/>
      </c>
      <c r="Q78" s="63" t="str">
        <f>IFERROR(H78/E78,"")</f>
        <v/>
      </c>
      <c r="R78" s="1"/>
      <c r="S78" s="1"/>
      <c r="T78" s="1"/>
      <c r="U78" s="1"/>
      <c r="V78" s="1"/>
      <c r="W78" s="1"/>
      <c r="X78" s="1"/>
      <c r="Y78" s="1"/>
    </row>
    <row r="79" ht="19.5" customHeight="1">
      <c r="A79" s="177"/>
      <c r="B79" s="58" t="s">
        <v>145</v>
      </c>
      <c r="C79" s="181" t="s">
        <v>146</v>
      </c>
      <c r="D79" s="86">
        <v>1150220.01</v>
      </c>
      <c r="E79" s="86">
        <v>44836.290000000001</v>
      </c>
      <c r="F79" s="87">
        <v>44836.290000000001</v>
      </c>
      <c r="G79" s="86">
        <v>0</v>
      </c>
      <c r="H79" s="86">
        <v>0</v>
      </c>
      <c r="I79" s="86">
        <v>335.73000000000002</v>
      </c>
      <c r="J79" s="86">
        <f>H79-D79</f>
        <v>-1150220.01</v>
      </c>
      <c r="K79" s="86">
        <f>H79-F79</f>
        <v>-44836.290000000001</v>
      </c>
      <c r="L79" s="86">
        <f>H79-E79</f>
        <v>-44836.290000000001</v>
      </c>
      <c r="M79" s="86">
        <f>I79-G79</f>
        <v>335.73000000000002</v>
      </c>
      <c r="N79" s="63">
        <f>IFERROR(H79/D79,"")</f>
        <v>0</v>
      </c>
      <c r="O79" s="63" t="str">
        <f>IFERROR(I79/G79,"")</f>
        <v/>
      </c>
      <c r="P79" s="63">
        <f>IFERROR(H79/F79,"")</f>
        <v>0</v>
      </c>
      <c r="Q79" s="63">
        <f>IFERROR(H79/E79,"")</f>
        <v>0</v>
      </c>
      <c r="R79" s="1"/>
      <c r="S79" s="1"/>
      <c r="T79" s="1"/>
      <c r="U79" s="1"/>
      <c r="V79" s="1"/>
      <c r="W79" s="1"/>
      <c r="X79" s="1"/>
      <c r="Y79" s="1"/>
    </row>
    <row r="80" ht="45.75" customHeight="1">
      <c r="A80" s="177"/>
      <c r="B80" s="58" t="s">
        <v>147</v>
      </c>
      <c r="C80" s="183" t="s">
        <v>148</v>
      </c>
      <c r="D80" s="60"/>
      <c r="E80" s="60">
        <v>0</v>
      </c>
      <c r="F80" s="60">
        <v>0</v>
      </c>
      <c r="G80" s="61">
        <v>0</v>
      </c>
      <c r="H80" s="60">
        <v>44836.290000000001</v>
      </c>
      <c r="I80" s="60">
        <v>0</v>
      </c>
      <c r="J80" s="60">
        <f>H80-D80</f>
        <v>44836.290000000001</v>
      </c>
      <c r="K80" s="61">
        <f>H80-F80</f>
        <v>44836.290000000001</v>
      </c>
      <c r="L80" s="60">
        <f>H80-E80</f>
        <v>44836.290000000001</v>
      </c>
      <c r="M80" s="61">
        <f>I80-G80</f>
        <v>0</v>
      </c>
      <c r="N80" s="184" t="str">
        <f>IFERROR(H80/D80,"")</f>
        <v/>
      </c>
      <c r="O80" s="62" t="str">
        <f>IFERROR(I80/G80,"")</f>
        <v/>
      </c>
      <c r="P80" s="63" t="str">
        <f>IFERROR(H80/F80,"")</f>
        <v/>
      </c>
      <c r="Q80" s="63" t="str">
        <f>IFERROR(H80/E80,"")</f>
        <v/>
      </c>
      <c r="R80" s="1"/>
      <c r="S80" s="1"/>
      <c r="T80" s="1"/>
      <c r="U80" s="1"/>
      <c r="V80" s="1"/>
      <c r="W80" s="1"/>
      <c r="X80" s="1"/>
      <c r="Y80" s="1"/>
    </row>
    <row r="81" ht="33">
      <c r="A81" s="177"/>
      <c r="B81" s="185" t="s">
        <v>149</v>
      </c>
      <c r="C81" s="186" t="s">
        <v>150</v>
      </c>
      <c r="D81" s="86">
        <v>92570.690000000002</v>
      </c>
      <c r="E81" s="86">
        <v>6644.6099999999997</v>
      </c>
      <c r="F81" s="87">
        <v>6644.6099999999997</v>
      </c>
      <c r="G81" s="86">
        <v>0</v>
      </c>
      <c r="H81" s="86">
        <v>27707.549999999999</v>
      </c>
      <c r="I81" s="86">
        <v>14.220000000000001</v>
      </c>
      <c r="J81" s="87">
        <f>H81-D81</f>
        <v>-64863.139999999999</v>
      </c>
      <c r="K81" s="86">
        <f>H81-F81</f>
        <v>21062.939999999999</v>
      </c>
      <c r="L81" s="87">
        <f>H81-E81</f>
        <v>21062.939999999999</v>
      </c>
      <c r="M81" s="86">
        <f>I81-G81</f>
        <v>14.220000000000001</v>
      </c>
      <c r="N81" s="62">
        <f>IFERROR(H81/D81,"")</f>
        <v>0.29931234173581289</v>
      </c>
      <c r="O81" s="63" t="str">
        <f>IFERROR(I81/G81,"")</f>
        <v/>
      </c>
      <c r="P81" s="64">
        <f>IFERROR(H81/F81,"")</f>
        <v>4.1699287091341706</v>
      </c>
      <c r="Q81" s="63">
        <f>IFERROR(H81/E81,"")</f>
        <v>4.1699287091341706</v>
      </c>
      <c r="R81" s="1"/>
      <c r="S81" s="1"/>
      <c r="T81" s="1"/>
      <c r="U81" s="1"/>
      <c r="V81" s="1"/>
      <c r="W81" s="1"/>
      <c r="X81" s="1"/>
      <c r="Y81" s="1"/>
    </row>
    <row r="82" ht="18.75" customHeight="1">
      <c r="A82" s="175"/>
      <c r="B82" s="187" t="s">
        <v>151</v>
      </c>
      <c r="C82" s="188" t="s">
        <v>152</v>
      </c>
      <c r="D82" s="86">
        <v>-142564.32999999999</v>
      </c>
      <c r="E82" s="86">
        <v>0</v>
      </c>
      <c r="F82" s="86">
        <v>0</v>
      </c>
      <c r="G82" s="87">
        <v>0</v>
      </c>
      <c r="H82" s="86">
        <v>-76155.410000000003</v>
      </c>
      <c r="I82" s="86">
        <v>-12.08</v>
      </c>
      <c r="J82" s="137">
        <f>H82-D82</f>
        <v>66408.919999999984</v>
      </c>
      <c r="K82" s="87">
        <f>H82-F82</f>
        <v>-76155.410000000003</v>
      </c>
      <c r="L82" s="137">
        <f>H82-E82</f>
        <v>-76155.410000000003</v>
      </c>
      <c r="M82" s="87">
        <f>I82-G82</f>
        <v>-12.08</v>
      </c>
      <c r="N82" s="189">
        <f>IFERROR(H82/D82,"")</f>
        <v>0.53418277910049461</v>
      </c>
      <c r="O82" s="62" t="str">
        <f>IFERROR(I82/G82,"")</f>
        <v/>
      </c>
      <c r="P82" s="189" t="str">
        <f>IFERROR(H82/F82,"")</f>
        <v/>
      </c>
      <c r="Q82" s="189" t="str">
        <f>IFERROR(H82/E82,"")</f>
        <v/>
      </c>
      <c r="R82" s="1"/>
      <c r="S82" s="1"/>
      <c r="T82" s="1"/>
      <c r="U82" s="1"/>
      <c r="V82" s="1"/>
      <c r="W82" s="1"/>
      <c r="X82" s="1"/>
      <c r="Y82" s="1"/>
    </row>
    <row r="83" s="39" customFormat="1" ht="18" customHeight="1">
      <c r="A83" s="162" t="s">
        <v>153</v>
      </c>
      <c r="B83" s="163"/>
      <c r="C83" s="164"/>
      <c r="D83" s="166">
        <f>D72+D73</f>
        <v>50558738.756567165</v>
      </c>
      <c r="E83" s="166">
        <f>E72+E73</f>
        <v>63907079.830000006</v>
      </c>
      <c r="F83" s="166">
        <f>F72+F73</f>
        <v>54188680.499999993</v>
      </c>
      <c r="G83" s="166">
        <f>G72+G73</f>
        <v>5489817.120000001</v>
      </c>
      <c r="H83" s="166">
        <f>H72+H73</f>
        <v>53183088.859999999</v>
      </c>
      <c r="I83" s="166">
        <f>I72+I73</f>
        <v>5602774.3700000001</v>
      </c>
      <c r="J83" s="166">
        <f>H83-D83</f>
        <v>2624350.1034328341</v>
      </c>
      <c r="K83" s="166">
        <f>H83-F83</f>
        <v>-1005591.6399999931</v>
      </c>
      <c r="L83" s="166">
        <f>H83-E83</f>
        <v>-10723990.970000006</v>
      </c>
      <c r="M83" s="166">
        <f>I83-G83</f>
        <v>112957.24999999907</v>
      </c>
      <c r="N83" s="167">
        <f>IFERROR(H83/D83,"")</f>
        <v>1.0519069535351484</v>
      </c>
      <c r="O83" s="167">
        <f>IFERROR(I83/G83,"")</f>
        <v>1.0205757764841534</v>
      </c>
      <c r="P83" s="167">
        <f>IFERROR(H83/F83,"")</f>
        <v>0.98144277308985239</v>
      </c>
      <c r="Q83" s="174">
        <f>IFERROR(H83/E83,"")</f>
        <v>0.83219400732239646</v>
      </c>
      <c r="R83" s="39"/>
      <c r="S83" s="39"/>
      <c r="T83" s="39"/>
      <c r="U83" s="39"/>
      <c r="V83" s="39"/>
      <c r="W83" s="39"/>
      <c r="X83" s="39"/>
      <c r="Y83" s="39"/>
      <c r="Z83" s="39"/>
    </row>
    <row r="84">
      <c r="A84" s="190" t="s">
        <v>154</v>
      </c>
      <c r="B84" s="3"/>
      <c r="C84" s="191"/>
      <c r="D84" s="192"/>
      <c r="E84" s="192"/>
      <c r="F84" s="192"/>
      <c r="G84" s="192"/>
      <c r="H84" s="193"/>
      <c r="I84" s="193"/>
      <c r="J84" s="193"/>
      <c r="K84" s="193"/>
      <c r="L84" s="192"/>
      <c r="M84" s="192"/>
      <c r="N84" s="192"/>
      <c r="R84" s="1"/>
      <c r="S84" s="1"/>
      <c r="T84" s="1"/>
      <c r="U84" s="1"/>
      <c r="V84" s="1"/>
      <c r="W84" s="1"/>
      <c r="X84" s="1"/>
    </row>
    <row r="85" ht="12.75">
      <c r="A85" s="2"/>
      <c r="B85" s="3"/>
      <c r="C85" s="1"/>
      <c r="D85" s="4"/>
      <c r="E85" s="1"/>
      <c r="F85" s="1"/>
      <c r="G85" s="4"/>
      <c r="H85" s="5"/>
      <c r="I85" s="5"/>
      <c r="J85" s="5"/>
      <c r="K85" s="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ht="12.75">
      <c r="A86" s="2"/>
      <c r="B86" s="3"/>
      <c r="C86" s="1"/>
      <c r="D86" s="4"/>
      <c r="E86" s="1"/>
      <c r="F86" s="1"/>
      <c r="G86" s="4"/>
      <c r="H86" s="5"/>
      <c r="I86" s="5"/>
      <c r="J86" s="5"/>
      <c r="K86" s="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ht="12.75">
      <c r="D87" s="4"/>
      <c r="H87" s="5"/>
      <c r="R87" s="1"/>
      <c r="S87" s="1"/>
      <c r="T87" s="1"/>
      <c r="U87" s="1"/>
      <c r="V87" s="1"/>
      <c r="W87" s="1"/>
      <c r="X87" s="1"/>
      <c r="Y87" s="1"/>
    </row>
    <row r="88" ht="12.75">
      <c r="V88" s="1"/>
    </row>
    <row r="89" ht="12.75">
      <c r="H89" s="5"/>
      <c r="I89" s="5"/>
      <c r="R89" s="1"/>
      <c r="S89" s="1"/>
      <c r="T89" s="1"/>
      <c r="U89" s="1"/>
      <c r="V89" s="1"/>
      <c r="W89" s="1"/>
      <c r="X89" s="1"/>
    </row>
    <row r="90" ht="12.75">
      <c r="H90" s="5"/>
      <c r="I90" s="5"/>
      <c r="R90" s="1"/>
      <c r="S90" s="1"/>
      <c r="T90" s="1"/>
      <c r="U90" s="1"/>
      <c r="V90" s="1"/>
      <c r="W90" s="1"/>
      <c r="X90" s="1"/>
    </row>
    <row r="91" ht="12.75">
      <c r="H91" s="5"/>
      <c r="R91" s="1"/>
      <c r="S91" s="1"/>
      <c r="T91" s="1"/>
      <c r="U91" s="1"/>
      <c r="V91" s="1"/>
      <c r="W91" s="1"/>
      <c r="X91" s="1"/>
    </row>
  </sheetData>
  <autoFilter ref="A4:Q84"/>
  <mergeCells count="26">
    <mergeCell ref="A1:Q1"/>
    <mergeCell ref="A3:A4"/>
    <mergeCell ref="B3:B4"/>
    <mergeCell ref="C3:C4"/>
    <mergeCell ref="D3:D4"/>
    <mergeCell ref="E3:G3"/>
    <mergeCell ref="H3:I3"/>
    <mergeCell ref="J3:M3"/>
    <mergeCell ref="N3:N4"/>
    <mergeCell ref="O3:O4"/>
    <mergeCell ref="P3:P4"/>
    <mergeCell ref="Q3:Q4"/>
    <mergeCell ref="A5:C5"/>
    <mergeCell ref="A17:C17"/>
    <mergeCell ref="A18:A21"/>
    <mergeCell ref="A22:A25"/>
    <mergeCell ref="A26:A34"/>
    <mergeCell ref="A35:A48"/>
    <mergeCell ref="A49:A56"/>
    <mergeCell ref="A57:A59"/>
    <mergeCell ref="A60:A62"/>
    <mergeCell ref="A63:A71"/>
    <mergeCell ref="A72:C72"/>
    <mergeCell ref="A73:C73"/>
    <mergeCell ref="A74:A82"/>
    <mergeCell ref="A83:C83"/>
  </mergeCells>
  <printOptions headings="0" gridLines="0"/>
  <pageMargins left="0.16929133858267714" right="0" top="0.39370078740157477" bottom="0.40944881889763785" header="0.19685039370078738" footer="0.15748031496062992"/>
  <pageSetup paperSize="9" scale="54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yuryeva-oi</cp:lastModifiedBy>
  <cp:revision>221</cp:revision>
  <dcterms:created xsi:type="dcterms:W3CDTF">2015-02-26T11:08:47Z</dcterms:created>
  <dcterms:modified xsi:type="dcterms:W3CDTF">2025-12-01T07:27:43Z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