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22.12.2025" sheetId="1" state="visible" r:id="rId1"/>
  </sheets>
  <definedNames>
    <definedName name="_xlnm._FilterDatabase" localSheetId="0" hidden="1">'на 22.12.2025'!$A$4:$R$84</definedName>
    <definedName name="_xlnm.Print_Area" localSheetId="0" hidden="0">'на 22.12.2025'!$A$1:$R$84</definedName>
    <definedName name="Print_Titles" localSheetId="0" hidden="0">'на 22.12.2025'!$3:$4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22.12.2025'!$A$4:$R$84</definedName>
  </definedNames>
  <calcPr/>
</workbook>
</file>

<file path=xl/sharedStrings.xml><?xml version="1.0" encoding="utf-8"?>
<sst xmlns="http://schemas.openxmlformats.org/spreadsheetml/2006/main" count="162" uniqueCount="162">
  <si>
    <t xml:space="preserve">Оперативный анализ  поступления доходов бюджета города Перми в 2025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</si>
  <si>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</si>
  <si>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</si>
  <si>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</si>
  <si>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</si>
  <si>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</si>
  <si>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19.12.2024 вкл. (в соп. усл. 2025г)</t>
  </si>
  <si>
    <t xml:space="preserve">ПЛАН на 2025 год </t>
  </si>
  <si>
    <t xml:space="preserve">ФАКТ 2025 года</t>
  </si>
  <si>
    <t>ОТКЛОНЕНИЕ</t>
  </si>
  <si>
    <t xml:space="preserve">%,  факт 2025г./ факт 2024г.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</si>
  <si>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</si>
  <si>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</si>
  <si>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</si>
  <si>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2025 год </t>
  </si>
  <si>
    <t xml:space="preserve">январь - декабрь</t>
  </si>
  <si>
    <t>декабрь</t>
  </si>
  <si>
    <t xml:space="preserve">с нач. года на 22.12.2025 (по 19.12.2025 вкл.) </t>
  </si>
  <si>
    <t xml:space="preserve">факта 2025 года от факта 2024 года</t>
  </si>
  <si>
    <t xml:space="preserve">факта отч. пер. от плана отч. пер.</t>
  </si>
  <si>
    <t xml:space="preserve">факта 2025г.                от плана 2025г.</t>
  </si>
  <si>
    <t xml:space="preserve">факта за декабрь от плана декабря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</si>
  <si>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</si>
  <si>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</si>
  <si>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</si>
  <si>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</si>
  <si>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</si>
  <si>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</si>
  <si>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</si>
  <si>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</si>
  <si>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</si>
  <si>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</si>
  <si>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</si>
  <si>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</si>
  <si>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</si>
  <si>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</si>
  <si>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</si>
  <si>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</si>
  <si>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</si>
  <si>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</si>
  <si>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</si>
  <si>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</si>
  <si>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</si>
  <si>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</si>
  <si>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</si>
  <si>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</si>
  <si>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</si>
  <si>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</si>
  <si>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</si>
  <si>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</si>
  <si>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</si>
  <si>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</si>
  <si>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</si>
  <si>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</si>
  <si>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116 00000 00 0000 140</t>
  </si>
  <si>
    <t xml:space="preserve">Штрафы, санкции, возмещение ущерба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</si>
  <si>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</si>
  <si>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</si>
  <si>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</si>
  <si>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</si>
  <si>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</si>
  <si>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</si>
  <si>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</si>
  <si>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</si>
  <si>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</si>
  <si>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</si>
  <si>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</si>
  <si>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</si>
  <si>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</si>
  <si>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</si>
  <si>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</si>
  <si>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</si>
  <si>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</si>
  <si>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</si>
  <si>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</si>
  <si>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</si>
  <si>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</si>
  <si>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</si>
  <si>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</si>
  <si>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</si>
  <si>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</si>
  <si>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</si>
  <si>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</si>
  <si>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</si>
  <si>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</si>
  <si>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</si>
  <si>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</si>
  <si>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</si>
  <si>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</si>
  <si>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</si>
  <si>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</si>
  <si>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</si>
  <si>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</si>
  <si>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</si>
  <si>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</si>
  <si>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</si>
  <si>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</si>
  <si>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</si>
  <si>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</si>
  <si>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</si>
  <si>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</si>
  <si>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</si>
  <si>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117 05040 04 3000 180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</si>
  <si>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</si>
  <si>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</si>
  <si>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</si>
  <si>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</si>
  <si>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</si>
  <si>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</si>
  <si>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</si>
  <si>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</si>
  <si>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</si>
  <si>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</si>
  <si>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</si>
  <si>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</si>
  <si>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</si>
  <si>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</si>
  <si>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</si>
  <si>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</si>
  <si>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</si>
  <si>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</si>
  <si>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</si>
  <si>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</si>
  <si>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</si>
  <si>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</si>
  <si>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</si>
  <si>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</si>
  <si>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</si>
  <si>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</si>
  <si>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</si>
  <si>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</si>
  <si>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</si>
  <si>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</si>
  <si>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</si>
  <si>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</si>
  <si>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</si>
  <si>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</si>
  <si>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</si>
  <si>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</si>
  <si>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</si>
  <si>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</si>
  <si>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</si>
  <si>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</si>
  <si>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</si>
  <si>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</si>
  <si>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</si>
  <si>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</si>
  <si>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</si>
  <si>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</si>
  <si>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</si>
  <si>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</si>
  <si>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</si>
  <si>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</si>
  <si>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</si>
  <si>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</si>
  <si>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</si>
  <si>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</si>
  <si>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</si>
  <si>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</si>
  <si>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</si>
  <si>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*)   Примечание: уточненный план по субвенциям, субсидиям и иным межбюджетным трансфертам на текущую дату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</si>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</sst>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2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8.000000"/>
      <name val="Times New Roman"/>
    </font>
    <font>
      <sz val="14.000000"/>
      <color indexed="2"/>
      <name val="Times New Roman"/>
    </font>
    <font>
      <b/>
      <sz val="16.000000"/>
      <name val="Times New Roman"/>
    </font>
    <font>
      <b/>
      <sz val="16.000000"/>
      <color indexed="2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i/>
      <sz val="8.000000"/>
      <name val="Times New Roman"/>
    </font>
    <font>
      <b/>
      <sz val="13.000000"/>
      <name val="Times New Roman"/>
    </font>
    <font>
      <sz val="14.000000"/>
      <color theme="1" tint="0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51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none"/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none"/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27">
    <xf fontId="0" fillId="0" borderId="0" numFmtId="0" xfId="0"/>
    <xf fontId="5" fillId="0" borderId="0" numFmtId="0" xfId="0" applyFont="1" applyAlignment="1">
      <alignment vertical="center"/>
    </xf>
    <xf fontId="6" fillId="0" borderId="0" numFmtId="0" xfId="0" applyFont="1" applyAlignment="1">
      <alignment vertical="top"/>
    </xf>
    <xf fontId="7" fillId="0" borderId="0" numFmtId="0" xfId="0" applyFont="1" applyAlignment="1">
      <alignment horizontal="left" vertical="center"/>
    </xf>
    <xf fontId="8" fillId="0" borderId="0" numFmtId="162" xfId="0" applyNumberFormat="1" applyFont="1" applyAlignment="1">
      <alignment vertical="center"/>
    </xf>
    <xf fontId="5" fillId="0" borderId="0" numFmtId="162" xfId="0" applyNumberFormat="1" applyFont="1" applyAlignment="1">
      <alignment vertical="center"/>
    </xf>
    <xf fontId="5" fillId="0" borderId="0" numFmtId="163" xfId="0" applyNumberFormat="1" applyFont="1" applyAlignment="1">
      <alignment vertical="center"/>
    </xf>
    <xf fontId="9" fillId="0" borderId="0" numFmtId="0" xfId="0" applyFont="1" applyAlignment="1">
      <alignment horizontal="center" vertical="center" wrapText="1"/>
    </xf>
    <xf fontId="9" fillId="0" borderId="0" numFmtId="0" xfId="0" applyFont="1" applyAlignment="1">
      <alignment horizontal="left" vertical="center" wrapText="1"/>
    </xf>
    <xf fontId="10" fillId="0" borderId="0" numFmtId="0" xfId="0" applyFont="1" applyAlignment="1">
      <alignment horizontal="center" vertical="center" wrapText="1"/>
    </xf>
    <xf fontId="5" fillId="0" borderId="0" numFmtId="49" xfId="0" applyNumberFormat="1" applyFont="1" applyAlignment="1">
      <alignment horizontal="center" vertical="center" wrapText="1"/>
    </xf>
    <xf fontId="6" fillId="0" borderId="0" numFmtId="0" xfId="0" applyFont="1" applyAlignment="1">
      <alignment horizontal="center" vertical="top" wrapText="1"/>
    </xf>
    <xf fontId="7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center" vertical="center" wrapText="1"/>
    </xf>
    <xf fontId="8" fillId="0" borderId="0" numFmtId="162" xfId="0" applyNumberFormat="1" applyFont="1" applyAlignment="1">
      <alignment horizontal="center" vertical="center" wrapText="1"/>
    </xf>
    <xf fontId="5" fillId="0" borderId="0" numFmtId="162" xfId="0" applyNumberFormat="1" applyFont="1" applyAlignment="1">
      <alignment horizontal="center" vertical="center" wrapText="1"/>
    </xf>
    <xf fontId="5" fillId="0" borderId="0" numFmtId="163" xfId="0" applyNumberFormat="1" applyFont="1" applyAlignment="1">
      <alignment horizontal="center" vertical="center" wrapText="1"/>
    </xf>
    <xf fontId="11" fillId="0" borderId="0" numFmtId="0" xfId="0" applyFont="1" applyAlignment="1">
      <alignment horizontal="right" vertical="center" wrapText="1"/>
    </xf>
    <xf fontId="11" fillId="0" borderId="0" numFmtId="0" xfId="0" applyFont="1" applyAlignment="1">
      <alignment horizontal="right" vertical="center"/>
    </xf>
    <xf fontId="12" fillId="0" borderId="0" numFmtId="0" xfId="0" applyFont="1" applyAlignment="1">
      <alignment vertical="center"/>
    </xf>
    <xf fontId="12" fillId="0" borderId="1" numFmtId="49" xfId="0" applyNumberFormat="1" applyFont="1" applyBorder="1" applyAlignment="1">
      <alignment horizontal="center" vertical="center" wrapText="1"/>
    </xf>
    <xf fontId="12" fillId="0" borderId="2" numFmtId="0" xfId="0" applyFont="1" applyBorder="1" applyAlignment="1">
      <alignment horizontal="center" vertical="center" wrapText="1"/>
    </xf>
    <xf fontId="12" fillId="0" borderId="3" numFmtId="49" xfId="0" applyNumberFormat="1" applyFont="1" applyBorder="1" applyAlignment="1">
      <alignment horizontal="center" vertical="center" wrapText="1"/>
    </xf>
    <xf fontId="12" fillId="0" borderId="3" numFmtId="0" xfId="0" applyFont="1" applyBorder="1" applyAlignment="1">
      <alignment horizontal="center" vertical="center" wrapText="1"/>
    </xf>
    <xf fontId="13" fillId="0" borderId="3" numFmtId="162" xfId="0" applyNumberFormat="1" applyFont="1" applyBorder="1" applyAlignment="1">
      <alignment horizontal="center" vertical="center" wrapText="1"/>
    </xf>
    <xf fontId="12" fillId="0" borderId="4" numFmtId="162" xfId="0" applyNumberFormat="1" applyFont="1" applyBorder="1" applyAlignment="1">
      <alignment horizontal="center" vertical="center" wrapText="1"/>
    </xf>
    <xf fontId="12" fillId="0" borderId="5" numFmtId="162" xfId="0" applyNumberFormat="1" applyFont="1" applyBorder="1" applyAlignment="1">
      <alignment horizontal="center" vertical="center" wrapText="1"/>
    </xf>
    <xf fontId="12" fillId="0" borderId="6" numFmtId="162" xfId="0" applyNumberFormat="1" applyFont="1" applyBorder="1" applyAlignment="1">
      <alignment horizontal="center" vertical="center" wrapText="1"/>
    </xf>
    <xf fontId="12" fillId="0" borderId="4" numFmtId="163" xfId="0" applyNumberFormat="1" applyFont="1" applyBorder="1" applyAlignment="1">
      <alignment horizontal="center" vertical="center" wrapText="1"/>
    </xf>
    <xf fontId="12" fillId="0" borderId="6" numFmtId="163" xfId="0" applyNumberFormat="1" applyFont="1" applyBorder="1" applyAlignment="1">
      <alignment horizontal="center" vertical="center" wrapText="1"/>
    </xf>
    <xf fontId="12" fillId="0" borderId="3" numFmtId="0" xfId="0" applyFont="1" applyBorder="1" applyAlignment="1">
      <alignment horizontal="center" vertical="top" wrapText="1"/>
    </xf>
    <xf fontId="12" fillId="0" borderId="3" numFmtId="164" xfId="105" applyNumberFormat="1" applyFont="1" applyBorder="1" applyAlignment="1" applyProtection="1">
      <alignment horizontal="center" vertical="top" wrapText="1"/>
    </xf>
    <xf fontId="12" fillId="0" borderId="3" numFmtId="163" xfId="0" applyNumberFormat="1" applyFont="1" applyBorder="1" applyAlignment="1">
      <alignment horizontal="center" vertical="center" wrapText="1"/>
    </xf>
    <xf fontId="12" fillId="0" borderId="0" numFmtId="163" xfId="0" applyNumberFormat="1" applyFont="1" applyAlignment="1">
      <alignment horizontal="center" vertical="center" wrapText="1"/>
    </xf>
    <xf fontId="13" fillId="0" borderId="3" numFmtId="163" xfId="0" applyNumberFormat="1" applyFont="1" applyBorder="1" applyAlignment="1">
      <alignment horizontal="center" vertical="center" wrapText="1"/>
    </xf>
    <xf fontId="12" fillId="0" borderId="3" numFmtId="162" xfId="0" applyNumberFormat="1" applyFont="1" applyBorder="1" applyAlignment="1">
      <alignment horizontal="center" vertical="center" wrapText="1"/>
    </xf>
    <xf fontId="12" fillId="0" borderId="0" numFmtId="162" xfId="0" applyNumberFormat="1" applyFont="1" applyAlignment="1">
      <alignment horizontal="center" vertical="center" wrapText="1"/>
    </xf>
    <xf fontId="12" fillId="0" borderId="0" numFmtId="162" xfId="0" applyNumberFormat="1" applyFont="1" applyAlignment="1">
      <alignment horizontal="center" vertical="top" wrapText="1"/>
    </xf>
    <xf fontId="14" fillId="0" borderId="0" numFmtId="0" xfId="0" applyFont="1" applyAlignment="1">
      <alignment vertical="center"/>
    </xf>
    <xf fontId="14" fillId="0" borderId="7" numFmtId="49" xfId="0" applyNumberFormat="1" applyFont="1" applyBorder="1" applyAlignment="1">
      <alignment horizontal="center" vertical="center" wrapText="1"/>
    </xf>
    <xf fontId="14" fillId="0" borderId="8" numFmtId="0" xfId="0" applyFont="1" applyBorder="1" applyAlignment="1">
      <alignment horizontal="center" vertical="center" wrapText="1"/>
    </xf>
    <xf fontId="14" fillId="0" borderId="9" numFmtId="0" xfId="0" applyFont="1" applyBorder="1" applyAlignment="1">
      <alignment horizontal="left" vertical="center" wrapText="1"/>
    </xf>
    <xf fontId="14" fillId="0" borderId="10" numFmtId="0" xfId="0" applyFont="1" applyBorder="1" applyAlignment="1">
      <alignment horizontal="center" vertical="center" wrapText="1"/>
    </xf>
    <xf fontId="14" fillId="0" borderId="11" numFmtId="162" xfId="0" applyNumberFormat="1" applyFont="1" applyBorder="1" applyAlignment="1">
      <alignment vertical="center" wrapText="1"/>
    </xf>
    <xf fontId="14" fillId="0" borderId="9" numFmtId="162" xfId="0" applyNumberFormat="1" applyFont="1" applyBorder="1" applyAlignment="1">
      <alignment vertical="center" wrapText="1"/>
    </xf>
    <xf fontId="14" fillId="0" borderId="9" numFmtId="164" xfId="0" applyNumberFormat="1" applyFont="1" applyBorder="1" applyAlignment="1">
      <alignment horizontal="right" vertical="center" wrapText="1"/>
    </xf>
    <xf fontId="14" fillId="0" borderId="11" numFmtId="164" xfId="0" applyNumberFormat="1" applyFont="1" applyBorder="1" applyAlignment="1">
      <alignment horizontal="right" vertical="center" wrapText="1"/>
    </xf>
    <xf fontId="14" fillId="0" borderId="10" numFmtId="164" xfId="0" applyNumberFormat="1" applyFont="1" applyBorder="1" applyAlignment="1">
      <alignment horizontal="right" vertical="center" wrapText="1"/>
    </xf>
    <xf fontId="14" fillId="0" borderId="12" numFmtId="164" xfId="0" applyNumberFormat="1" applyFont="1" applyBorder="1" applyAlignment="1">
      <alignment horizontal="right" vertical="center" wrapText="1"/>
    </xf>
    <xf fontId="5" fillId="0" borderId="13" numFmtId="49" xfId="0" applyNumberFormat="1" applyFont="1" applyBorder="1" applyAlignment="1">
      <alignment horizontal="center" vertical="center" wrapText="1"/>
    </xf>
    <xf fontId="6" fillId="0" borderId="14" numFmtId="0" xfId="0" applyFont="1" applyBorder="1" applyAlignment="1">
      <alignment horizontal="center" vertical="center" wrapText="1"/>
    </xf>
    <xf fontId="7" fillId="0" borderId="15" numFmtId="49" xfId="0" applyNumberFormat="1" applyFont="1" applyBorder="1" applyAlignment="1">
      <alignment horizontal="left" vertical="center" wrapText="1"/>
    </xf>
    <xf fontId="5" fillId="0" borderId="16" numFmtId="0" xfId="0" applyFont="1" applyBorder="1" applyAlignment="1">
      <alignment vertical="center" wrapText="1"/>
    </xf>
    <xf fontId="5" fillId="0" borderId="14" numFmtId="162" xfId="0" applyNumberFormat="1" applyFont="1" applyBorder="1" applyAlignment="1">
      <alignment horizontal="right" vertical="center" wrapText="1"/>
    </xf>
    <xf fontId="5" fillId="0" borderId="17" numFmtId="162" xfId="0" applyNumberFormat="1" applyFont="1" applyBorder="1" applyAlignment="1">
      <alignment horizontal="right" vertical="center" wrapText="1"/>
    </xf>
    <xf fontId="5" fillId="0" borderId="15" numFmtId="162" xfId="0" applyNumberFormat="1" applyFont="1" applyBorder="1" applyAlignment="1">
      <alignment horizontal="right" vertical="center" wrapText="1"/>
    </xf>
    <xf fontId="5" fillId="0" borderId="18" numFmtId="162" xfId="0" applyNumberFormat="1" applyFont="1" applyBorder="1" applyAlignment="1">
      <alignment horizontal="right" vertical="center" wrapText="1"/>
    </xf>
    <xf fontId="5" fillId="0" borderId="15" numFmtId="4" xfId="0" applyNumberFormat="1" applyFont="1" applyBorder="1" applyAlignment="1">
      <alignment horizontal="right" vertical="center" wrapText="1"/>
    </xf>
    <xf fontId="5" fillId="0" borderId="14" numFmtId="164" xfId="0" applyNumberFormat="1" applyFont="1" applyBorder="1" applyAlignment="1">
      <alignment horizontal="right" vertical="center" wrapText="1"/>
    </xf>
    <xf fontId="5" fillId="0" borderId="15" numFmtId="164" xfId="0" applyNumberFormat="1" applyFont="1" applyBorder="1" applyAlignment="1">
      <alignment horizontal="right" vertical="center" wrapText="1"/>
    </xf>
    <xf fontId="5" fillId="0" borderId="19" numFmtId="164" xfId="0" applyNumberFormat="1" applyFont="1" applyBorder="1" applyAlignment="1">
      <alignment horizontal="right" vertical="center" wrapText="1"/>
    </xf>
    <xf fontId="5" fillId="0" borderId="20" numFmtId="49" xfId="0" applyNumberFormat="1" applyFont="1" applyBorder="1" applyAlignment="1">
      <alignment horizontal="center" vertical="center" wrapText="1"/>
    </xf>
    <xf fontId="6" fillId="0" borderId="21" numFmtId="0" xfId="0" applyFont="1" applyBorder="1" applyAlignment="1">
      <alignment horizontal="center" vertical="center" wrapText="1"/>
    </xf>
    <xf fontId="7" fillId="0" borderId="21" numFmtId="49" xfId="0" applyNumberFormat="1" applyFont="1" applyBorder="1" applyAlignment="1">
      <alignment horizontal="left" vertical="center" wrapText="1"/>
    </xf>
    <xf fontId="5" fillId="0" borderId="0" numFmtId="0" xfId="0" applyFont="1" applyAlignment="1">
      <alignment vertical="center" wrapText="1"/>
    </xf>
    <xf fontId="5" fillId="0" borderId="21" numFmtId="162" xfId="0" applyNumberFormat="1" applyFont="1" applyBorder="1" applyAlignment="1">
      <alignment vertical="center" wrapText="1"/>
    </xf>
    <xf fontId="5" fillId="0" borderId="6" numFmtId="162" xfId="0" applyNumberFormat="1" applyFont="1" applyBorder="1" applyAlignment="1">
      <alignment vertical="center" wrapText="1"/>
    </xf>
    <xf fontId="5" fillId="0" borderId="0" numFmtId="162" xfId="0" applyNumberFormat="1" applyFont="1" applyAlignment="1">
      <alignment vertical="center" wrapText="1"/>
    </xf>
    <xf fontId="5" fillId="0" borderId="22" numFmtId="162" xfId="0" applyNumberFormat="1" applyFont="1" applyBorder="1" applyAlignment="1">
      <alignment vertical="center" wrapText="1"/>
    </xf>
    <xf fontId="5" fillId="0" borderId="23" numFmtId="162" xfId="0" applyNumberFormat="1" applyFont="1" applyBorder="1" applyAlignment="1">
      <alignment vertical="center" wrapText="1"/>
    </xf>
    <xf fontId="5" fillId="0" borderId="0" numFmtId="164" xfId="0" applyNumberFormat="1" applyFont="1" applyAlignment="1">
      <alignment horizontal="right" vertical="center" wrapText="1"/>
    </xf>
    <xf fontId="5" fillId="0" borderId="21" numFmtId="164" xfId="0" applyNumberFormat="1" applyFont="1" applyBorder="1" applyAlignment="1">
      <alignment horizontal="right" vertical="center" wrapText="1"/>
    </xf>
    <xf fontId="5" fillId="0" borderId="22" numFmtId="164" xfId="0" applyNumberFormat="1" applyFont="1" applyBorder="1" applyAlignment="1">
      <alignment horizontal="right" vertical="center" wrapText="1"/>
    </xf>
    <xf fontId="5" fillId="0" borderId="24" numFmtId="164" xfId="0" applyNumberFormat="1" applyFont="1" applyBorder="1" applyAlignment="1">
      <alignment horizontal="right" vertical="center" wrapText="1"/>
    </xf>
    <xf fontId="7" fillId="0" borderId="0" numFmtId="49" xfId="0" applyNumberFormat="1" applyFont="1" applyAlignment="1">
      <alignment horizontal="left" vertical="center" wrapText="1"/>
    </xf>
    <xf fontId="5" fillId="0" borderId="4" numFmtId="0" xfId="0" applyFont="1" applyBorder="1" applyAlignment="1">
      <alignment vertical="center" wrapText="1"/>
    </xf>
    <xf fontId="5" fillId="0" borderId="25" numFmtId="162" xfId="0" applyNumberFormat="1" applyFont="1" applyBorder="1" applyAlignment="1">
      <alignment vertical="center" wrapText="1"/>
    </xf>
    <xf fontId="5" fillId="0" borderId="0" numFmtId="4" xfId="0" applyNumberFormat="1" applyFont="1" applyAlignment="1">
      <alignment vertical="center" wrapText="1"/>
    </xf>
    <xf fontId="5" fillId="0" borderId="21" numFmtId="4" xfId="0" applyNumberFormat="1" applyFont="1" applyBorder="1" applyAlignment="1">
      <alignment vertical="center" wrapText="1"/>
    </xf>
    <xf fontId="5" fillId="0" borderId="26" numFmtId="49" xfId="0" applyNumberFormat="1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5" fillId="0" borderId="27" numFmtId="0" xfId="0" applyFont="1" applyBorder="1" applyAlignment="1">
      <alignment vertical="center" wrapText="1"/>
    </xf>
    <xf fontId="5" fillId="0" borderId="28" numFmtId="162" xfId="0" applyNumberFormat="1" applyFont="1" applyBorder="1" applyAlignment="1">
      <alignment vertical="center" wrapText="1"/>
    </xf>
    <xf fontId="5" fillId="0" borderId="29" numFmtId="162" xfId="0" applyNumberFormat="1" applyFont="1" applyBorder="1" applyAlignment="1">
      <alignment vertical="center" wrapText="1"/>
    </xf>
    <xf fontId="5" fillId="0" borderId="3" numFmtId="162" xfId="0" applyNumberFormat="1" applyFont="1" applyBorder="1" applyAlignment="1">
      <alignment vertical="center" wrapText="1"/>
    </xf>
    <xf fontId="5" fillId="0" borderId="3" numFmtId="164" xfId="0" applyNumberFormat="1" applyFont="1" applyBorder="1" applyAlignment="1">
      <alignment horizontal="right" vertical="center" wrapText="1"/>
    </xf>
    <xf fontId="5" fillId="0" borderId="30" numFmtId="164" xfId="0" applyNumberFormat="1" applyFont="1" applyBorder="1" applyAlignment="1">
      <alignment horizontal="right" vertical="center" wrapText="1"/>
    </xf>
    <xf fontId="14" fillId="0" borderId="8" numFmtId="165" xfId="0" applyNumberFormat="1" applyFont="1" applyBorder="1" applyAlignment="1">
      <alignment horizontal="center" vertical="center" wrapText="1"/>
    </xf>
    <xf fontId="14" fillId="0" borderId="9" numFmtId="165" xfId="0" applyNumberFormat="1" applyFont="1" applyBorder="1" applyAlignment="1">
      <alignment horizontal="center" vertical="center" wrapText="1"/>
    </xf>
    <xf fontId="14" fillId="0" borderId="9" numFmtId="165" xfId="0" applyNumberFormat="1" applyFont="1" applyBorder="1" applyAlignment="1">
      <alignment horizontal="left" vertical="center" wrapText="1"/>
    </xf>
    <xf fontId="14" fillId="0" borderId="10" numFmtId="165" xfId="0" applyNumberFormat="1" applyFont="1" applyBorder="1" applyAlignment="1">
      <alignment horizontal="center" vertical="center" wrapText="1"/>
    </xf>
    <xf fontId="14" fillId="0" borderId="11" numFmtId="162" xfId="0" applyNumberFormat="1" applyFont="1" applyBorder="1" applyAlignment="1">
      <alignment horizontal="right" vertical="center" wrapText="1"/>
    </xf>
    <xf fontId="14" fillId="0" borderId="9" numFmtId="162" xfId="0" applyNumberFormat="1" applyFont="1" applyBorder="1" applyAlignment="1">
      <alignment horizontal="right" vertical="center" wrapText="1"/>
    </xf>
    <xf fontId="5" fillId="0" borderId="31" numFmtId="49" xfId="0" applyNumberFormat="1" applyFont="1" applyBorder="1" applyAlignment="1">
      <alignment horizontal="center" vertical="center" wrapText="1"/>
    </xf>
    <xf fontId="6" fillId="0" borderId="13" numFmtId="0" xfId="0" applyFont="1" applyBorder="1" applyAlignment="1">
      <alignment horizontal="center" vertical="center" wrapText="1"/>
    </xf>
    <xf fontId="7" fillId="0" borderId="14" numFmtId="0" xfId="0" applyFont="1" applyBorder="1" applyAlignment="1">
      <alignment horizontal="left" vertical="center"/>
    </xf>
    <xf fontId="5" fillId="0" borderId="14" numFmtId="165" xfId="0" applyNumberFormat="1" applyFont="1" applyBorder="1" applyAlignment="1">
      <alignment vertical="center" wrapText="1"/>
    </xf>
    <xf fontId="5" fillId="0" borderId="32" numFmtId="162" xfId="0" applyNumberFormat="1" applyFont="1" applyBorder="1" applyAlignment="1">
      <alignment horizontal="right" vertical="center" wrapText="1"/>
    </xf>
    <xf fontId="5" fillId="0" borderId="33" numFmtId="49" xfId="0" applyNumberFormat="1" applyFont="1" applyBorder="1" applyAlignment="1">
      <alignment horizontal="center" vertical="center" wrapText="1"/>
    </xf>
    <xf fontId="6" fillId="0" borderId="20" numFmtId="0" xfId="0" applyFont="1" applyBorder="1" applyAlignment="1">
      <alignment horizontal="center" vertical="center" wrapText="1"/>
    </xf>
    <xf fontId="5" fillId="0" borderId="0" numFmtId="165" xfId="0" applyNumberFormat="1" applyFont="1" applyAlignment="1">
      <alignment vertical="center" wrapText="1"/>
    </xf>
    <xf fontId="5" fillId="0" borderId="21" numFmtId="162" xfId="0" applyNumberFormat="1" applyFont="1" applyBorder="1" applyAlignment="1">
      <alignment horizontal="right" vertical="center" wrapText="1"/>
    </xf>
    <xf fontId="5" fillId="0" borderId="0" numFmtId="162" xfId="0" applyNumberFormat="1" applyFont="1" applyAlignment="1">
      <alignment horizontal="right" vertical="center" wrapText="1"/>
    </xf>
    <xf fontId="5" fillId="0" borderId="21" numFmtId="4" xfId="0" applyNumberFormat="1" applyFont="1" applyBorder="1" applyAlignment="1">
      <alignment horizontal="right" vertical="center" wrapText="1"/>
    </xf>
    <xf fontId="5" fillId="0" borderId="21" numFmtId="165" xfId="0" applyNumberFormat="1" applyFont="1" applyBorder="1" applyAlignment="1">
      <alignment vertical="center" wrapText="1"/>
    </xf>
    <xf fontId="15" fillId="0" borderId="0" numFmtId="0" xfId="0" applyFont="1" applyAlignment="1">
      <alignment vertical="center"/>
    </xf>
    <xf fontId="5" fillId="0" borderId="34" numFmtId="0" xfId="0" applyFont="1" applyBorder="1" applyAlignment="1">
      <alignment horizontal="center" vertical="center" wrapText="1"/>
    </xf>
    <xf fontId="5" fillId="0" borderId="28" numFmtId="49" xfId="0" applyNumberFormat="1" applyFont="1" applyBorder="1" applyAlignment="1">
      <alignment horizontal="left" vertical="center" wrapText="1"/>
    </xf>
    <xf fontId="5" fillId="0" borderId="35" numFmtId="0" xfId="0" applyFont="1" applyBorder="1" applyAlignment="1">
      <alignment vertical="center" wrapText="1"/>
    </xf>
    <xf fontId="5" fillId="0" borderId="28" numFmtId="162" xfId="0" applyNumberFormat="1" applyFont="1" applyBorder="1" applyAlignment="1">
      <alignment horizontal="right" vertical="center" wrapText="1"/>
    </xf>
    <xf fontId="5" fillId="0" borderId="28" numFmtId="164" xfId="0" applyNumberFormat="1" applyFont="1" applyBorder="1" applyAlignment="1">
      <alignment horizontal="right" vertical="center" wrapText="1"/>
    </xf>
    <xf fontId="5" fillId="0" borderId="36" numFmtId="164" xfId="0" applyNumberFormat="1" applyFont="1" applyBorder="1" applyAlignment="1">
      <alignment horizontal="right" vertical="center" wrapText="1"/>
    </xf>
    <xf fontId="5" fillId="0" borderId="37" numFmtId="1" xfId="0" applyNumberFormat="1" applyFont="1" applyBorder="1" applyAlignment="1">
      <alignment horizontal="center" vertical="center" wrapText="1"/>
    </xf>
    <xf fontId="7" fillId="0" borderId="15" numFmtId="0" xfId="0" applyFont="1" applyBorder="1" applyAlignment="1">
      <alignment horizontal="left" vertical="center" wrapText="1"/>
    </xf>
    <xf fontId="5" fillId="0" borderId="16" numFmtId="0" xfId="0" applyFont="1" applyBorder="1" applyAlignment="1">
      <alignment horizontal="left" vertical="center" wrapText="1"/>
    </xf>
    <xf fontId="5" fillId="0" borderId="22" numFmtId="162" xfId="0" applyNumberFormat="1" applyFont="1" applyBorder="1" applyAlignment="1">
      <alignment horizontal="right" vertical="center" wrapText="1"/>
    </xf>
    <xf fontId="5" fillId="0" borderId="32" numFmtId="164" xfId="0" applyNumberFormat="1" applyFont="1" applyBorder="1" applyAlignment="1">
      <alignment horizontal="right" vertical="center" wrapText="1"/>
    </xf>
    <xf fontId="5" fillId="0" borderId="33" numFmtId="0" xfId="0" applyFont="1" applyBorder="1" applyAlignment="1">
      <alignment horizontal="center" vertical="center" wrapText="1"/>
    </xf>
    <xf fontId="7" fillId="0" borderId="21" numFmtId="0" xfId="0" applyFont="1" applyBorder="1" applyAlignment="1">
      <alignment horizontal="left" vertical="center" wrapText="1"/>
    </xf>
    <xf fontId="5" fillId="0" borderId="37" numFmtId="0" xfId="0" applyFont="1" applyBorder="1" applyAlignment="1">
      <alignment horizontal="center" vertical="center" wrapText="1"/>
    </xf>
    <xf fontId="6" fillId="0" borderId="26" numFmtId="0" xfId="0" applyFont="1" applyBorder="1" applyAlignment="1">
      <alignment horizontal="center" vertical="center" wrapText="1"/>
    </xf>
    <xf fontId="7" fillId="0" borderId="21" numFmtId="166" xfId="0" applyNumberFormat="1" applyFont="1" applyBorder="1" applyAlignment="1">
      <alignment vertical="center" wrapText="1"/>
    </xf>
    <xf fontId="16" fillId="0" borderId="21" numFmtId="165" xfId="0" applyNumberFormat="1" applyFont="1" applyBorder="1" applyAlignment="1">
      <alignment vertical="center" wrapText="1"/>
    </xf>
    <xf fontId="5" fillId="0" borderId="6" numFmtId="162" xfId="0" applyNumberFormat="1" applyFont="1" applyBorder="1" applyAlignment="1">
      <alignment horizontal="right" vertical="center" wrapText="1"/>
    </xf>
    <xf fontId="5" fillId="0" borderId="3" numFmtId="162" xfId="0" applyNumberFormat="1" applyFont="1" applyBorder="1" applyAlignment="1">
      <alignment horizontal="right" vertical="center" wrapText="1"/>
    </xf>
    <xf fontId="5" fillId="0" borderId="35" numFmtId="49" xfId="0" applyNumberFormat="1" applyFont="1" applyBorder="1" applyAlignment="1">
      <alignment horizontal="left" vertical="center" wrapText="1"/>
    </xf>
    <xf fontId="5" fillId="0" borderId="28" numFmtId="0" xfId="0" applyFont="1" applyBorder="1" applyAlignment="1">
      <alignment vertical="center" wrapText="1"/>
    </xf>
    <xf fontId="5" fillId="0" borderId="35" numFmtId="162" xfId="0" applyNumberFormat="1" applyFont="1" applyBorder="1" applyAlignment="1">
      <alignment horizontal="right" vertical="center" wrapText="1"/>
    </xf>
    <xf fontId="5" fillId="0" borderId="35" numFmtId="164" xfId="0" applyNumberFormat="1" applyFont="1" applyBorder="1" applyAlignment="1">
      <alignment horizontal="right" vertical="center" wrapText="1"/>
    </xf>
    <xf fontId="5" fillId="0" borderId="38" numFmtId="164" xfId="0" applyNumberFormat="1" applyFont="1" applyBorder="1" applyAlignment="1">
      <alignment horizontal="right" vertical="center" wrapText="1"/>
    </xf>
    <xf fontId="7" fillId="0" borderId="14" numFmtId="49" xfId="0" applyNumberFormat="1" applyFont="1" applyBorder="1" applyAlignment="1">
      <alignment horizontal="left" vertical="center" wrapText="1"/>
    </xf>
    <xf fontId="5" fillId="0" borderId="15" numFmtId="165" xfId="0" applyNumberFormat="1" applyFont="1" applyBorder="1" applyAlignment="1">
      <alignment vertical="center" wrapText="1"/>
    </xf>
    <xf fontId="5" fillId="0" borderId="4" numFmtId="165" xfId="0" applyNumberFormat="1" applyFont="1" applyBorder="1" applyAlignment="1">
      <alignment horizontal="left" vertical="center" wrapText="1"/>
    </xf>
    <xf fontId="7" fillId="0" borderId="21" numFmtId="0" xfId="0" applyFont="1" applyBorder="1" applyAlignment="1">
      <alignment horizontal="left" vertical="center"/>
    </xf>
    <xf fontId="5" fillId="0" borderId="0" numFmtId="0" xfId="0" applyFont="1" applyAlignment="1">
      <alignment horizontal="left" vertical="center" wrapText="1"/>
    </xf>
    <xf fontId="5" fillId="0" borderId="21" numFmtId="0" xfId="0" applyFont="1" applyBorder="1" applyAlignment="1">
      <alignment horizontal="left" vertical="center" wrapText="1"/>
    </xf>
    <xf fontId="17" fillId="0" borderId="0" numFmtId="0" xfId="0" applyFont="1" applyAlignment="1">
      <alignment vertical="center"/>
    </xf>
    <xf fontId="15" fillId="0" borderId="31" numFmtId="49" xfId="0" applyNumberFormat="1" applyFont="1" applyBorder="1" applyAlignment="1">
      <alignment horizontal="center" vertical="center" wrapText="1"/>
    </xf>
    <xf fontId="18" fillId="0" borderId="20" numFmtId="0" xfId="0" applyFont="1" applyBorder="1" applyAlignment="1">
      <alignment horizontal="center" vertical="center" wrapText="1"/>
    </xf>
    <xf fontId="19" fillId="0" borderId="0" numFmtId="0" xfId="0" applyFont="1" applyAlignment="1">
      <alignment horizontal="left" vertical="center"/>
    </xf>
    <xf fontId="17" fillId="0" borderId="4" numFmtId="0" xfId="0" applyFont="1" applyBorder="1" applyAlignment="1">
      <alignment horizontal="left" vertical="center" wrapText="1"/>
    </xf>
    <xf fontId="17" fillId="0" borderId="21" numFmtId="162" xfId="0" applyNumberFormat="1" applyFont="1" applyBorder="1" applyAlignment="1">
      <alignment horizontal="right" vertical="center" wrapText="1"/>
    </xf>
    <xf fontId="17" fillId="0" borderId="0" numFmtId="162" xfId="0" applyNumberFormat="1" applyFont="1" applyAlignment="1">
      <alignment horizontal="right" vertical="center" wrapText="1"/>
    </xf>
    <xf fontId="15" fillId="0" borderId="0" numFmtId="164" xfId="0" applyNumberFormat="1" applyFont="1" applyAlignment="1">
      <alignment horizontal="right" vertical="center" wrapText="1"/>
    </xf>
    <xf fontId="17" fillId="0" borderId="21" numFmtId="164" xfId="0" applyNumberFormat="1" applyFont="1" applyBorder="1" applyAlignment="1">
      <alignment horizontal="right" vertical="center" wrapText="1"/>
    </xf>
    <xf fontId="17" fillId="0" borderId="22" numFmtId="164" xfId="0" applyNumberFormat="1" applyFont="1" applyBorder="1" applyAlignment="1">
      <alignment horizontal="right" vertical="center" wrapText="1"/>
    </xf>
    <xf fontId="17" fillId="0" borderId="24" numFmtId="164" xfId="0" applyNumberFormat="1" applyFont="1" applyBorder="1" applyAlignment="1">
      <alignment horizontal="right" vertical="center" wrapText="1"/>
    </xf>
    <xf fontId="19" fillId="0" borderId="21" numFmtId="0" xfId="0" applyFont="1" applyBorder="1" applyAlignment="1">
      <alignment horizontal="left" vertical="center"/>
    </xf>
    <xf fontId="17" fillId="0" borderId="0" numFmtId="0" xfId="0" applyFont="1" applyAlignment="1">
      <alignment horizontal="left" vertical="center" wrapText="1"/>
    </xf>
    <xf fontId="15" fillId="0" borderId="21" numFmtId="164" xfId="0" applyNumberFormat="1" applyFont="1" applyBorder="1" applyAlignment="1">
      <alignment horizontal="right" vertical="center" wrapText="1"/>
    </xf>
    <xf fontId="17" fillId="0" borderId="0" numFmtId="164" xfId="0" applyNumberFormat="1" applyFont="1" applyAlignment="1">
      <alignment horizontal="right" vertical="center" wrapText="1"/>
    </xf>
    <xf fontId="17" fillId="0" borderId="6" numFmtId="162" xfId="0" applyNumberFormat="1" applyFont="1" applyBorder="1" applyAlignment="1">
      <alignment horizontal="right" vertical="center" wrapText="1"/>
    </xf>
    <xf fontId="5" fillId="0" borderId="34" numFmtId="49" xfId="0" applyNumberFormat="1" applyFont="1" applyBorder="1" applyAlignment="1">
      <alignment horizontal="center" vertical="center" wrapText="1"/>
    </xf>
    <xf fontId="6" fillId="0" borderId="13" numFmtId="0" xfId="0" applyFont="1" applyBorder="1" applyAlignment="1">
      <alignment horizontal="center" vertical="top" wrapText="1"/>
    </xf>
    <xf fontId="7" fillId="0" borderId="15" numFmtId="0" xfId="0" applyFont="1" applyBorder="1" applyAlignment="1">
      <alignment horizontal="left" vertical="center"/>
    </xf>
    <xf fontId="6" fillId="0" borderId="20" numFmtId="0" xfId="0" applyFont="1" applyBorder="1" applyAlignment="1">
      <alignment horizontal="center" vertical="top" wrapText="1"/>
    </xf>
    <xf fontId="5" fillId="0" borderId="4" numFmtId="165" xfId="0" applyNumberFormat="1" applyFont="1" applyBorder="1" applyAlignment="1">
      <alignment vertical="center" wrapText="1"/>
    </xf>
    <xf fontId="5" fillId="0" borderId="4" numFmtId="0" xfId="0" applyFont="1" applyBorder="1" applyAlignment="1">
      <alignment horizontal="left" vertical="center" wrapText="1"/>
    </xf>
    <xf fontId="5" fillId="0" borderId="34" numFmtId="49" xfId="0" applyNumberFormat="1" applyFont="1" applyBorder="1" applyAlignment="1">
      <alignment horizontal="center" vertical="top" wrapText="1"/>
    </xf>
    <xf fontId="5" fillId="0" borderId="35" numFmtId="162" xfId="0" applyNumberFormat="1" applyFont="1" applyBorder="1" applyAlignment="1">
      <alignment vertical="center" wrapText="1"/>
    </xf>
    <xf fontId="5" fillId="0" borderId="37" numFmtId="49" xfId="0" applyNumberFormat="1" applyFont="1" applyBorder="1" applyAlignment="1">
      <alignment horizontal="center" vertical="center" wrapText="1"/>
    </xf>
    <xf fontId="6" fillId="0" borderId="39" numFmtId="0" xfId="0" applyFont="1" applyBorder="1" applyAlignment="1">
      <alignment horizontal="center" vertical="center" wrapText="1"/>
    </xf>
    <xf fontId="7" fillId="0" borderId="18" numFmtId="49" xfId="0" applyNumberFormat="1" applyFont="1" applyBorder="1" applyAlignment="1">
      <alignment horizontal="left" vertical="center" wrapText="1"/>
    </xf>
    <xf fontId="5" fillId="0" borderId="40" numFmtId="165" xfId="0" applyNumberFormat="1" applyFont="1" applyBorder="1" applyAlignment="1">
      <alignment vertical="center" wrapText="1"/>
    </xf>
    <xf fontId="5" fillId="0" borderId="41" numFmtId="162" xfId="0" applyNumberFormat="1" applyFont="1" applyBorder="1" applyAlignment="1">
      <alignment horizontal="right" vertical="center" wrapText="1"/>
    </xf>
    <xf fontId="5" fillId="0" borderId="18" numFmtId="164" xfId="0" applyNumberFormat="1" applyFont="1" applyBorder="1" applyAlignment="1">
      <alignment horizontal="right" vertical="center" wrapText="1"/>
    </xf>
    <xf fontId="5" fillId="0" borderId="42" numFmtId="164" xfId="0" applyNumberFormat="1" applyFont="1" applyBorder="1" applyAlignment="1">
      <alignment horizontal="right" vertical="center" wrapText="1"/>
    </xf>
    <xf fontId="20" fillId="0" borderId="21" numFmtId="165" xfId="0" applyNumberFormat="1" applyFont="1" applyBorder="1" applyAlignment="1">
      <alignment horizontal="right" vertical="center" wrapText="1"/>
    </xf>
    <xf fontId="14" fillId="0" borderId="21" numFmtId="162" xfId="0" applyNumberFormat="1" applyFont="1" applyBorder="1" applyAlignment="1">
      <alignment horizontal="right" vertical="center" wrapText="1"/>
    </xf>
    <xf fontId="14" fillId="0" borderId="18" numFmtId="162" xfId="0" applyNumberFormat="1" applyFont="1" applyBorder="1" applyAlignment="1">
      <alignment horizontal="right" vertical="center" wrapText="1"/>
    </xf>
    <xf fontId="14" fillId="0" borderId="21" numFmtId="4" xfId="0" applyNumberFormat="1" applyFont="1" applyBorder="1" applyAlignment="1">
      <alignment horizontal="right" vertical="center" wrapText="1"/>
    </xf>
    <xf fontId="14" fillId="0" borderId="21" numFmtId="164" xfId="0" applyNumberFormat="1" applyFont="1" applyBorder="1" applyAlignment="1">
      <alignment horizontal="right" vertical="center" wrapText="1"/>
    </xf>
    <xf fontId="14" fillId="0" borderId="24" numFmtId="164" xfId="0" applyNumberFormat="1" applyFont="1" applyBorder="1" applyAlignment="1">
      <alignment horizontal="right" vertical="center" wrapText="1"/>
    </xf>
    <xf fontId="7" fillId="0" borderId="3" numFmtId="49" xfId="0" applyNumberFormat="1" applyFont="1" applyBorder="1" applyAlignment="1">
      <alignment horizontal="left" vertical="center" wrapText="1"/>
    </xf>
    <xf fontId="5" fillId="0" borderId="25" numFmtId="165" xfId="0" applyNumberFormat="1" applyFont="1" applyBorder="1" applyAlignment="1">
      <alignment vertical="center" wrapText="1"/>
    </xf>
    <xf fontId="5" fillId="0" borderId="23" numFmtId="162" xfId="0" applyNumberFormat="1" applyFont="1" applyBorder="1" applyAlignment="1">
      <alignment horizontal="right" vertical="center" wrapText="1"/>
    </xf>
    <xf fontId="5" fillId="0" borderId="3" numFmtId="4" xfId="0" applyNumberFormat="1" applyFont="1" applyBorder="1" applyAlignment="1">
      <alignment horizontal="right" vertical="center" wrapText="1"/>
    </xf>
    <xf fontId="5" fillId="0" borderId="39" numFmtId="49" xfId="0" applyNumberFormat="1" applyFont="1" applyBorder="1" applyAlignment="1">
      <alignment horizontal="center" vertical="center" wrapText="1"/>
    </xf>
    <xf fontId="6" fillId="0" borderId="0" numFmtId="0" xfId="0" applyFont="1" applyAlignment="1">
      <alignment horizontal="center" vertical="center" wrapText="1"/>
    </xf>
    <xf fontId="5" fillId="0" borderId="21" numFmtId="165" xfId="0" applyNumberFormat="1" applyFont="1" applyBorder="1" applyAlignment="1">
      <alignment horizontal="left" vertical="center" wrapText="1"/>
    </xf>
    <xf fontId="5" fillId="0" borderId="43" numFmtId="49" xfId="0" applyNumberFormat="1" applyFont="1" applyBorder="1" applyAlignment="1">
      <alignment horizontal="center" vertical="center" wrapText="1"/>
    </xf>
    <xf fontId="7" fillId="0" borderId="18" numFmtId="166" xfId="0" applyNumberFormat="1" applyFont="1" applyBorder="1" applyAlignment="1">
      <alignment vertical="center" wrapText="1"/>
    </xf>
    <xf fontId="5" fillId="0" borderId="18" numFmtId="165" xfId="0" applyNumberFormat="1" applyFont="1" applyBorder="1" applyAlignment="1">
      <alignment horizontal="left" vertical="center" wrapText="1"/>
    </xf>
    <xf fontId="5" fillId="0" borderId="18" numFmtId="4" xfId="0" applyNumberFormat="1" applyFont="1" applyBorder="1" applyAlignment="1">
      <alignment horizontal="right" vertical="center" wrapText="1"/>
    </xf>
    <xf fontId="6" fillId="0" borderId="44" numFmtId="0" xfId="0" applyFont="1" applyBorder="1" applyAlignment="1">
      <alignment horizontal="center" vertical="center" wrapText="1"/>
    </xf>
    <xf fontId="5" fillId="0" borderId="45" numFmtId="162" xfId="0" applyNumberFormat="1" applyFont="1" applyBorder="1" applyAlignment="1">
      <alignment horizontal="right" vertical="center" wrapText="1"/>
    </xf>
    <xf fontId="5" fillId="0" borderId="14" numFmtId="165" xfId="0" applyNumberFormat="1" applyFont="1" applyBorder="1" applyAlignment="1">
      <alignment horizontal="left" vertical="center" wrapText="1"/>
    </xf>
    <xf fontId="11" fillId="0" borderId="24" numFmtId="164" xfId="0" applyNumberFormat="1" applyFont="1" applyBorder="1" applyAlignment="1">
      <alignment horizontal="right" vertical="center" wrapText="1"/>
    </xf>
    <xf fontId="5" fillId="0" borderId="34" numFmtId="0" xfId="0" applyFont="1" applyBorder="1" applyAlignment="1">
      <alignment horizontal="center" vertical="top" wrapText="1"/>
    </xf>
    <xf fontId="14" fillId="0" borderId="33" numFmtId="0" xfId="0" applyFont="1" applyBorder="1" applyAlignment="1">
      <alignment vertical="center"/>
    </xf>
    <xf fontId="14" fillId="0" borderId="8" numFmtId="167" xfId="0" applyNumberFormat="1" applyFont="1" applyBorder="1" applyAlignment="1">
      <alignment horizontal="center" vertical="center" wrapText="1"/>
    </xf>
    <xf fontId="14" fillId="0" borderId="9" numFmtId="167" xfId="0" applyNumberFormat="1" applyFont="1" applyBorder="1" applyAlignment="1">
      <alignment horizontal="left" vertical="center" wrapText="1"/>
    </xf>
    <xf fontId="14" fillId="0" borderId="10" numFmtId="167" xfId="0" applyNumberFormat="1" applyFont="1" applyBorder="1" applyAlignment="1">
      <alignment horizontal="center" vertical="center" wrapText="1"/>
    </xf>
    <xf fontId="14" fillId="0" borderId="33" numFmtId="49" xfId="0" applyNumberFormat="1" applyFont="1" applyBorder="1" applyAlignment="1">
      <alignment vertical="center" wrapText="1"/>
    </xf>
    <xf fontId="14" fillId="0" borderId="46" numFmtId="165" xfId="0" applyNumberFormat="1" applyFont="1" applyBorder="1" applyAlignment="1">
      <alignment horizontal="center" vertical="center" wrapText="1"/>
    </xf>
    <xf fontId="14" fillId="0" borderId="47" numFmtId="165" xfId="0" applyNumberFormat="1" applyFont="1" applyBorder="1" applyAlignment="1">
      <alignment horizontal="left" vertical="center" wrapText="1"/>
    </xf>
    <xf fontId="14" fillId="0" borderId="17" numFmtId="165" xfId="0" applyNumberFormat="1" applyFont="1" applyBorder="1" applyAlignment="1">
      <alignment horizontal="center" vertical="center" wrapText="1"/>
    </xf>
    <xf fontId="14" fillId="0" borderId="14" numFmtId="162" xfId="0" applyNumberFormat="1" applyFont="1" applyBorder="1" applyAlignment="1">
      <alignment horizontal="right" vertical="center" wrapText="1"/>
    </xf>
    <xf fontId="14" fillId="0" borderId="0" numFmtId="162" xfId="0" applyNumberFormat="1" applyFont="1" applyAlignment="1">
      <alignment horizontal="right" vertical="center" wrapText="1"/>
    </xf>
    <xf fontId="14" fillId="0" borderId="0" numFmtId="164" xfId="0" applyNumberFormat="1" applyFont="1" applyAlignment="1">
      <alignment horizontal="right" vertical="center" wrapText="1"/>
    </xf>
    <xf fontId="14" fillId="0" borderId="14" numFmtId="164" xfId="0" applyNumberFormat="1" applyFont="1" applyBorder="1" applyAlignment="1">
      <alignment horizontal="right" vertical="center" wrapText="1"/>
    </xf>
    <xf fontId="14" fillId="0" borderId="22" numFmtId="164" xfId="0" applyNumberFormat="1" applyFont="1" applyBorder="1" applyAlignment="1">
      <alignment horizontal="right" vertical="center" wrapText="1"/>
    </xf>
    <xf fontId="14" fillId="0" borderId="19" numFmtId="164" xfId="0" applyNumberFormat="1" applyFont="1" applyBorder="1" applyAlignment="1">
      <alignment horizontal="right" vertical="center" wrapText="1"/>
    </xf>
    <xf fontId="5" fillId="0" borderId="48" numFmtId="49" xfId="0" applyNumberFormat="1" applyFont="1" applyBorder="1" applyAlignment="1">
      <alignment horizontal="center" vertical="center" wrapText="1"/>
    </xf>
    <xf fontId="13" fillId="0" borderId="26" numFmtId="0" xfId="0" applyFont="1" applyBorder="1" applyAlignment="1">
      <alignment horizontal="center" vertical="top" wrapText="1"/>
    </xf>
    <xf fontId="16" fillId="0" borderId="0" numFmtId="162" xfId="0" applyNumberFormat="1" applyFont="1" applyAlignment="1">
      <alignment vertical="center" wrapText="1"/>
    </xf>
    <xf fontId="5" fillId="0" borderId="49" numFmtId="49" xfId="0" applyNumberFormat="1" applyFont="1" applyBorder="1" applyAlignment="1">
      <alignment horizontal="center" vertical="center" wrapText="1"/>
    </xf>
    <xf fontId="13" fillId="0" borderId="20" numFmtId="0" xfId="0" applyFont="1" applyBorder="1" applyAlignment="1">
      <alignment horizontal="center" vertical="top" wrapText="1"/>
    </xf>
    <xf fontId="16" fillId="0" borderId="4" numFmtId="162" xfId="0" applyNumberFormat="1" applyFont="1" applyBorder="1" applyAlignment="1">
      <alignment vertical="center" wrapText="1"/>
    </xf>
    <xf fontId="21" fillId="0" borderId="0" numFmtId="162" xfId="0" applyNumberFormat="1" applyFont="1" applyAlignment="1">
      <alignment horizontal="right" vertical="center" wrapText="1"/>
    </xf>
    <xf fontId="21" fillId="0" borderId="21" numFmtId="162" xfId="0" applyNumberFormat="1" applyFont="1" applyBorder="1" applyAlignment="1">
      <alignment horizontal="right" vertical="center" wrapText="1"/>
    </xf>
    <xf fontId="16" fillId="0" borderId="4" numFmtId="0" xfId="0" applyFont="1" applyBorder="1" applyAlignment="1">
      <alignment horizontal="left" vertical="center" wrapText="1"/>
    </xf>
    <xf fontId="16" fillId="0" borderId="0" numFmtId="0" xfId="0" applyFont="1" applyAlignment="1">
      <alignment horizontal="left" vertical="center" wrapText="1"/>
    </xf>
    <xf fontId="14" fillId="0" borderId="49" numFmtId="49" xfId="0" applyNumberFormat="1" applyFont="1" applyBorder="1" applyAlignment="1">
      <alignment horizontal="center" vertical="center" wrapText="1"/>
    </xf>
    <xf fontId="16" fillId="0" borderId="0" numFmtId="0" xfId="0" applyFont="1" applyAlignment="1">
      <alignment horizontal="left" vertical="top" wrapText="1"/>
    </xf>
    <xf fontId="5" fillId="0" borderId="21" numFmtId="164" xfId="0" applyNumberFormat="1" applyFont="1" applyBorder="1" applyAlignment="1">
      <alignment vertical="center" wrapText="1"/>
    </xf>
    <xf fontId="7" fillId="0" borderId="41" numFmtId="49" xfId="0" applyNumberFormat="1" applyFont="1" applyBorder="1" applyAlignment="1">
      <alignment horizontal="left" vertical="center" wrapText="1"/>
    </xf>
    <xf fontId="16" fillId="0" borderId="4" numFmtId="165" xfId="0" applyNumberFormat="1" applyFont="1" applyBorder="1" applyAlignment="1">
      <alignment vertical="center" wrapText="1"/>
    </xf>
    <xf fontId="7" fillId="0" borderId="22" numFmtId="49" xfId="0" applyNumberFormat="1" applyFont="1" applyBorder="1" applyAlignment="1">
      <alignment horizontal="left" vertical="center" wrapText="1"/>
    </xf>
    <xf fontId="16" fillId="0" borderId="0" numFmtId="165" xfId="0" applyNumberFormat="1" applyFont="1" applyAlignment="1">
      <alignment vertical="center" wrapText="1"/>
    </xf>
    <xf fontId="14" fillId="0" borderId="50" numFmtId="0" xfId="0" applyFont="1" applyBorder="1" applyAlignment="1">
      <alignment vertical="center"/>
    </xf>
    <xf fontId="5" fillId="0" borderId="0" numFmtId="167" xfId="0" applyNumberFormat="1" applyFont="1" applyAlignment="1">
      <alignment horizontal="left" vertical="center"/>
    </xf>
    <xf fontId="11" fillId="0" borderId="0" numFmtId="168" xfId="0" applyNumberFormat="1" applyFont="1" applyAlignment="1">
      <alignment horizontal="left" vertical="top"/>
    </xf>
    <xf fontId="5" fillId="0" borderId="0" numFmtId="0" xfId="0" applyFont="1" applyAlignment="1">
      <alignment horizontal="left" vertical="center"/>
    </xf>
    <xf fontId="8" fillId="0" borderId="0" numFmtId="162" xfId="0" applyNumberFormat="1" applyFont="1" applyAlignment="1">
      <alignment horizontal="left" vertical="center"/>
    </xf>
    <xf fontId="5" fillId="0" borderId="0" numFmtId="162" xfId="0" applyNumberFormat="1" applyFont="1" applyAlignment="1">
      <alignment horizontal="left" vertical="center"/>
    </xf>
    <xf fontId="5" fillId="0" borderId="0" numFmtId="163" xfId="0" applyNumberFormat="1" applyFont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view="normal" zoomScale="100" workbookViewId="0">
      <pane xSplit="4" ySplit="5" topLeftCell="E6" activePane="bottomRight" state="frozen"/>
      <selection activeCell="H47" activeCellId="0" sqref="H47:H49"/>
    </sheetView>
  </sheetViews>
  <sheetFormatPr defaultRowHeight="12.75"/>
  <cols>
    <col customWidth="1" hidden="1" min="1" max="1" style="1" width="8.28515625"/>
    <col customWidth="1" min="2" max="2" style="2" width="11.140625"/>
    <col customWidth="1" hidden="1" min="3" max="3" style="3" width="16.00390625"/>
    <col customWidth="1" min="4" max="4" style="1" width="74.140625"/>
    <col customWidth="1" min="5" max="5" style="4" width="16.140625"/>
    <col customWidth="1" min="6" max="6" style="1" width="16.140625"/>
    <col customWidth="1" hidden="1" min="7" max="7" style="1" width="16.5703125"/>
    <col customWidth="1" min="8" max="8" style="5" width="16.00390625"/>
    <col customWidth="1" min="9" max="9" style="6" width="16.28125"/>
    <col customWidth="1" min="10" max="11" style="6" width="15.28515625"/>
    <col customWidth="1" hidden="1" min="12" max="12" style="6" width="15.7109375"/>
    <col customWidth="1" min="13" max="13" style="1" width="17.5703125"/>
    <col customWidth="1" min="14" max="14" style="1" width="15.8515625"/>
    <col customWidth="1" min="15" max="16" style="1" width="11.42578125"/>
    <col customWidth="1" hidden="1" min="17" max="17" style="1" width="11.42578125"/>
    <col customWidth="1" min="18" max="18" style="1" width="11.42578125"/>
    <col customWidth="1" min="19" max="38" style="1" width="9.140625"/>
    <col min="39" max="16384" style="1" width="9.140625"/>
  </cols>
  <sheetData>
    <row r="1" ht="19.5">
      <c r="A1" s="7" t="s">
        <v>0</v>
      </c>
      <c r="B1" s="7"/>
      <c r="C1" s="8"/>
      <c r="D1" s="7"/>
      <c r="E1" s="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"/>
      <c r="T1" s="1"/>
      <c r="U1" s="1"/>
      <c r="V1" s="1"/>
      <c r="W1" s="1"/>
      <c r="X1" s="1"/>
      <c r="Y1" s="1"/>
    </row>
    <row r="2" ht="15">
      <c r="A2" s="10"/>
      <c r="B2" s="11"/>
      <c r="C2" s="12"/>
      <c r="D2" s="13"/>
      <c r="E2" s="14"/>
      <c r="F2" s="13"/>
      <c r="G2" s="13"/>
      <c r="H2" s="15"/>
      <c r="I2" s="16"/>
      <c r="J2" s="16"/>
      <c r="K2" s="16"/>
      <c r="L2" s="16"/>
      <c r="M2" s="13"/>
      <c r="N2" s="13"/>
      <c r="O2" s="13"/>
      <c r="P2" s="17"/>
      <c r="Q2" s="17"/>
      <c r="R2" s="18" t="s">
        <v>1</v>
      </c>
      <c r="S2" s="1"/>
      <c r="T2" s="1"/>
      <c r="U2" s="1"/>
      <c r="V2" s="1"/>
      <c r="W2" s="1"/>
      <c r="X2" s="1"/>
      <c r="Y2" s="1"/>
    </row>
    <row r="3" s="19" customFormat="1" ht="15">
      <c r="A3" s="20" t="s">
        <v>2</v>
      </c>
      <c r="B3" s="21" t="s">
        <v>3</v>
      </c>
      <c r="C3" s="22" t="s">
        <v>4</v>
      </c>
      <c r="D3" s="23" t="s">
        <v>5</v>
      </c>
      <c r="E3" s="24" t="s">
        <v>6</v>
      </c>
      <c r="F3" s="25" t="s">
        <v>7</v>
      </c>
      <c r="G3" s="26"/>
      <c r="H3" s="27"/>
      <c r="I3" s="28" t="s">
        <v>8</v>
      </c>
      <c r="J3" s="29"/>
      <c r="K3" s="25" t="s">
        <v>9</v>
      </c>
      <c r="L3" s="26"/>
      <c r="M3" s="26"/>
      <c r="N3" s="27"/>
      <c r="O3" s="30" t="s">
        <v>10</v>
      </c>
      <c r="P3" s="31" t="s">
        <v>11</v>
      </c>
      <c r="Q3" s="31" t="s">
        <v>12</v>
      </c>
      <c r="R3" s="30" t="s">
        <v>13</v>
      </c>
      <c r="S3" s="19"/>
      <c r="T3" s="19"/>
      <c r="U3" s="19"/>
      <c r="V3" s="19"/>
      <c r="W3" s="19"/>
      <c r="X3" s="19"/>
      <c r="Y3" s="19"/>
    </row>
    <row r="4" s="19" customFormat="1" ht="45">
      <c r="A4" s="20"/>
      <c r="B4" s="21"/>
      <c r="C4" s="22"/>
      <c r="D4" s="23"/>
      <c r="E4" s="24"/>
      <c r="F4" s="32" t="s">
        <v>14</v>
      </c>
      <c r="G4" s="32" t="s">
        <v>15</v>
      </c>
      <c r="H4" s="33" t="s">
        <v>16</v>
      </c>
      <c r="I4" s="34" t="s">
        <v>17</v>
      </c>
      <c r="J4" s="34" t="s">
        <v>16</v>
      </c>
      <c r="K4" s="35" t="s">
        <v>18</v>
      </c>
      <c r="L4" s="36" t="s">
        <v>19</v>
      </c>
      <c r="M4" s="35" t="s">
        <v>20</v>
      </c>
      <c r="N4" s="37" t="s">
        <v>21</v>
      </c>
      <c r="O4" s="30"/>
      <c r="P4" s="31"/>
      <c r="Q4" s="31"/>
      <c r="R4" s="30"/>
      <c r="S4" s="19"/>
      <c r="T4" s="19"/>
      <c r="U4" s="19"/>
      <c r="V4" s="19"/>
      <c r="W4" s="19"/>
      <c r="X4" s="19"/>
      <c r="Y4" s="19"/>
    </row>
    <row r="5" s="38" customFormat="1" ht="17.25">
      <c r="A5" s="39"/>
      <c r="B5" s="40" t="s">
        <v>22</v>
      </c>
      <c r="C5" s="41"/>
      <c r="D5" s="42"/>
      <c r="E5" s="43">
        <f>SUM(E6:E16)</f>
        <v>21062684.683731344</v>
      </c>
      <c r="F5" s="43">
        <f>SUM(F6:F16)</f>
        <v>28065221.000000004</v>
      </c>
      <c r="G5" s="43">
        <f>SUM(G6:G16)</f>
        <v>0</v>
      </c>
      <c r="H5" s="43">
        <f>SUM(H6:H16)</f>
        <v>4119530.6000000001</v>
      </c>
      <c r="I5" s="43">
        <f>SUM(I6:I16)</f>
        <v>23852785.370000001</v>
      </c>
      <c r="J5" s="43">
        <f>SUM(J6:J16)</f>
        <v>997124.37999999989</v>
      </c>
      <c r="K5" s="43">
        <f>SUM(K6:K16)</f>
        <v>2790100.6862686584</v>
      </c>
      <c r="L5" s="43">
        <f>SUM(L6:L16)</f>
        <v>23852785.370000001</v>
      </c>
      <c r="M5" s="44">
        <f>SUM(M6:M16)</f>
        <v>-4212435.629999999</v>
      </c>
      <c r="N5" s="43">
        <f>SUM(N6:N16)</f>
        <v>-3122406.2200000007</v>
      </c>
      <c r="O5" s="45">
        <f t="shared" ref="O5:O9" si="0">IFERROR(I5/E5,"")</f>
        <v>1.1324665268537069</v>
      </c>
      <c r="P5" s="46">
        <f t="shared" ref="P5:P9" si="1">IFERROR(J5/H5,"")</f>
        <v>0.24204805761122392</v>
      </c>
      <c r="Q5" s="47" t="str">
        <f t="shared" ref="Q5:Q9" si="2">IFERROR(I5/G5,"")</f>
        <v/>
      </c>
      <c r="R5" s="48">
        <f t="shared" ref="R5:R9" si="3">IFERROR(I5/F5,"")</f>
        <v>0.84990548871858151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</row>
    <row r="6" ht="17.25">
      <c r="A6" s="49"/>
      <c r="B6" s="50" t="s">
        <v>23</v>
      </c>
      <c r="C6" s="51" t="s">
        <v>24</v>
      </c>
      <c r="D6" s="52" t="s">
        <v>25</v>
      </c>
      <c r="E6" s="53">
        <f>17319394.2/33.5*30</f>
        <v>15509905.253731342</v>
      </c>
      <c r="F6" s="54">
        <v>21478832.199999999</v>
      </c>
      <c r="G6" s="53"/>
      <c r="H6" s="55">
        <v>3260366.8999999999</v>
      </c>
      <c r="I6" s="53">
        <v>17094143.59</v>
      </c>
      <c r="J6" s="53">
        <v>539208.21999999997</v>
      </c>
      <c r="K6" s="53">
        <f t="shared" ref="K6:K9" si="4">I6-E6</f>
        <v>1584238.3362686578</v>
      </c>
      <c r="L6" s="55">
        <f t="shared" ref="L6:L9" si="5">I6-G6</f>
        <v>17094143.59</v>
      </c>
      <c r="M6" s="56">
        <f t="shared" ref="M6:M9" si="6">I6-F6</f>
        <v>-4384688.6099999994</v>
      </c>
      <c r="N6" s="57">
        <f t="shared" ref="N6:N9" si="7">J6-H6</f>
        <v>-2721158.6799999997</v>
      </c>
      <c r="O6" s="58">
        <f t="shared" si="0"/>
        <v>1.1021436501610817</v>
      </c>
      <c r="P6" s="59">
        <f t="shared" si="1"/>
        <v>0.16538268131724684</v>
      </c>
      <c r="Q6" s="58" t="str">
        <f t="shared" si="2"/>
        <v/>
      </c>
      <c r="R6" s="60">
        <f t="shared" si="3"/>
        <v>0.79586000909304555</v>
      </c>
      <c r="S6" s="1"/>
      <c r="T6" s="1"/>
      <c r="U6" s="1"/>
      <c r="V6" s="1"/>
      <c r="W6" s="1"/>
      <c r="X6" s="1"/>
      <c r="Y6" s="1"/>
    </row>
    <row r="7" ht="17.25">
      <c r="A7" s="61"/>
      <c r="B7" s="62" t="s">
        <v>26</v>
      </c>
      <c r="C7" s="63" t="s">
        <v>27</v>
      </c>
      <c r="D7" s="64" t="s">
        <v>28</v>
      </c>
      <c r="E7" s="65">
        <v>75876.009999999995</v>
      </c>
      <c r="F7" s="66">
        <v>82008.100000000006</v>
      </c>
      <c r="G7" s="67"/>
      <c r="H7" s="65">
        <v>9891.6000000000004</v>
      </c>
      <c r="I7" s="68">
        <v>76877.300000000003</v>
      </c>
      <c r="J7" s="65">
        <v>0.02</v>
      </c>
      <c r="K7" s="67">
        <f t="shared" si="4"/>
        <v>1001.2900000000081</v>
      </c>
      <c r="L7" s="65">
        <f t="shared" si="5"/>
        <v>76877.300000000003</v>
      </c>
      <c r="M7" s="69">
        <f t="shared" si="6"/>
        <v>-5130.8000000000029</v>
      </c>
      <c r="N7" s="65">
        <f t="shared" si="7"/>
        <v>-9891.5799999999999</v>
      </c>
      <c r="O7" s="70">
        <f t="shared" si="0"/>
        <v>1.0131963976492704</v>
      </c>
      <c r="P7" s="71">
        <f t="shared" si="1"/>
        <v>2.0219175866391686e-06</v>
      </c>
      <c r="Q7" s="72" t="str">
        <f t="shared" si="2"/>
        <v/>
      </c>
      <c r="R7" s="73">
        <f t="shared" si="3"/>
        <v>0.93743544844960436</v>
      </c>
      <c r="S7" s="1"/>
      <c r="T7" s="1"/>
      <c r="U7" s="1"/>
      <c r="V7" s="1"/>
      <c r="W7" s="1"/>
      <c r="X7" s="1"/>
      <c r="Y7" s="1"/>
    </row>
    <row r="8" ht="17.25">
      <c r="A8" s="61"/>
      <c r="B8" s="62" t="s">
        <v>23</v>
      </c>
      <c r="C8" s="74" t="s">
        <v>29</v>
      </c>
      <c r="D8" s="75" t="s">
        <v>30</v>
      </c>
      <c r="E8" s="65"/>
      <c r="F8" s="66">
        <v>52994.300000000003</v>
      </c>
      <c r="G8" s="65"/>
      <c r="H8" s="67">
        <v>0</v>
      </c>
      <c r="I8" s="65">
        <v>30998.040000000001</v>
      </c>
      <c r="J8" s="65">
        <v>574.20000000000005</v>
      </c>
      <c r="K8" s="65">
        <f t="shared" si="4"/>
        <v>30998.040000000001</v>
      </c>
      <c r="L8" s="67">
        <f t="shared" si="5"/>
        <v>30998.040000000001</v>
      </c>
      <c r="M8" s="65">
        <f t="shared" si="6"/>
        <v>-21996.260000000002</v>
      </c>
      <c r="N8" s="67">
        <f t="shared" si="7"/>
        <v>574.20000000000005</v>
      </c>
      <c r="O8" s="71" t="str">
        <f t="shared" si="0"/>
        <v/>
      </c>
      <c r="P8" s="70" t="str">
        <f t="shared" si="1"/>
        <v/>
      </c>
      <c r="Q8" s="71" t="str">
        <f t="shared" si="2"/>
        <v/>
      </c>
      <c r="R8" s="73">
        <f t="shared" si="3"/>
        <v>0.58493158698199621</v>
      </c>
      <c r="S8" s="1"/>
      <c r="T8" s="1"/>
      <c r="U8" s="1"/>
      <c r="V8" s="1"/>
      <c r="W8" s="1"/>
      <c r="X8" s="1"/>
      <c r="Y8" s="1"/>
    </row>
    <row r="9" ht="17.25">
      <c r="A9" s="61"/>
      <c r="B9" s="62" t="s">
        <v>23</v>
      </c>
      <c r="C9" s="63" t="s">
        <v>31</v>
      </c>
      <c r="D9" s="64" t="s">
        <v>32</v>
      </c>
      <c r="E9" s="65">
        <v>1140047.6200000001</v>
      </c>
      <c r="F9" s="66">
        <v>1259409.1000000001</v>
      </c>
      <c r="G9" s="65"/>
      <c r="H9" s="65">
        <v>30166.200000000001</v>
      </c>
      <c r="I9" s="65">
        <v>1211641.8700000001</v>
      </c>
      <c r="J9" s="65">
        <v>9012.5</v>
      </c>
      <c r="K9" s="67">
        <f t="shared" si="4"/>
        <v>71594.25</v>
      </c>
      <c r="L9" s="65">
        <f t="shared" si="5"/>
        <v>1211641.8700000001</v>
      </c>
      <c r="M9" s="69">
        <f t="shared" si="6"/>
        <v>-47767.229999999981</v>
      </c>
      <c r="N9" s="65">
        <f t="shared" si="7"/>
        <v>-21153.700000000001</v>
      </c>
      <c r="O9" s="70">
        <f t="shared" si="0"/>
        <v>1.0627993504341511</v>
      </c>
      <c r="P9" s="71">
        <f t="shared" si="1"/>
        <v>0.29876152780264004</v>
      </c>
      <c r="Q9" s="72" t="str">
        <f t="shared" si="2"/>
        <v/>
      </c>
      <c r="R9" s="73">
        <f t="shared" si="3"/>
        <v>0.96207171283739334</v>
      </c>
      <c r="S9" s="1"/>
      <c r="T9" s="1"/>
      <c r="U9" s="1"/>
      <c r="V9" s="1"/>
      <c r="W9" s="1"/>
      <c r="X9" s="1"/>
      <c r="Y9" s="1"/>
    </row>
    <row r="10" ht="17.25">
      <c r="A10" s="61"/>
      <c r="B10" s="62" t="s">
        <v>23</v>
      </c>
      <c r="C10" s="74" t="s">
        <v>33</v>
      </c>
      <c r="D10" s="75" t="s">
        <v>34</v>
      </c>
      <c r="E10" s="65">
        <v>533.14999999999998</v>
      </c>
      <c r="F10" s="66">
        <v>0</v>
      </c>
      <c r="G10" s="67"/>
      <c r="H10" s="65">
        <v>0</v>
      </c>
      <c r="I10" s="68">
        <v>302.72000000000003</v>
      </c>
      <c r="J10" s="76">
        <v>8.0700000000000003</v>
      </c>
      <c r="K10" s="65">
        <f t="shared" ref="K10:K47" si="8">I10-E10</f>
        <v>-230.42999999999995</v>
      </c>
      <c r="L10" s="67">
        <f t="shared" ref="L10:L73" si="9">I10-G10</f>
        <v>302.72000000000003</v>
      </c>
      <c r="M10" s="65">
        <f t="shared" ref="M10:M47" si="10">I10-F10</f>
        <v>302.72000000000003</v>
      </c>
      <c r="N10" s="67">
        <f t="shared" ref="N10:N47" si="11">J10-H10</f>
        <v>8.0700000000000003</v>
      </c>
      <c r="O10" s="71">
        <f t="shared" ref="O10:O73" si="12">IFERROR(I10/E10,"")</f>
        <v>0.5677951795929852</v>
      </c>
      <c r="P10" s="70" t="str">
        <f t="shared" ref="P10:P73" si="13">IFERROR(J10/H10,"")</f>
        <v/>
      </c>
      <c r="Q10" s="71" t="str">
        <f t="shared" ref="Q10:Q73" si="14">IFERROR(I10/G10,"")</f>
        <v/>
      </c>
      <c r="R10" s="73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</row>
    <row r="11" ht="17.25">
      <c r="A11" s="61"/>
      <c r="B11" s="62" t="s">
        <v>23</v>
      </c>
      <c r="C11" s="63" t="s">
        <v>35</v>
      </c>
      <c r="D11" s="64" t="s">
        <v>36</v>
      </c>
      <c r="E11" s="65">
        <v>1295.75</v>
      </c>
      <c r="F11" s="66">
        <v>1208.9000000000001</v>
      </c>
      <c r="G11" s="65"/>
      <c r="H11" s="67">
        <v>0</v>
      </c>
      <c r="I11" s="65">
        <v>1214.1099999999999</v>
      </c>
      <c r="J11" s="65">
        <v>0.029999999999999999</v>
      </c>
      <c r="K11" s="67">
        <f t="shared" si="8"/>
        <v>-81.6400000000001</v>
      </c>
      <c r="L11" s="65">
        <f t="shared" si="9"/>
        <v>1214.1099999999999</v>
      </c>
      <c r="M11" s="69">
        <f t="shared" si="10"/>
        <v>5.209999999999809</v>
      </c>
      <c r="N11" s="65">
        <f t="shared" si="11"/>
        <v>0.029999999999999999</v>
      </c>
      <c r="O11" s="70">
        <f t="shared" si="12"/>
        <v>0.9369940189079683</v>
      </c>
      <c r="P11" s="71" t="str">
        <f t="shared" si="13"/>
        <v/>
      </c>
      <c r="Q11" s="72" t="str">
        <f t="shared" si="14"/>
        <v/>
      </c>
      <c r="R11" s="73">
        <f t="shared" si="15"/>
        <v>1.0043097030358175</v>
      </c>
      <c r="S11" s="1"/>
      <c r="T11" s="1"/>
      <c r="U11" s="1"/>
      <c r="V11" s="1"/>
      <c r="W11" s="1"/>
      <c r="X11" s="1"/>
      <c r="Y11" s="1"/>
    </row>
    <row r="12" ht="17.25">
      <c r="A12" s="61"/>
      <c r="B12" s="62" t="s">
        <v>23</v>
      </c>
      <c r="C12" s="74" t="s">
        <v>37</v>
      </c>
      <c r="D12" s="75" t="s">
        <v>38</v>
      </c>
      <c r="E12" s="65">
        <v>324414.96000000002</v>
      </c>
      <c r="F12" s="66">
        <v>615839.40000000002</v>
      </c>
      <c r="G12" s="67"/>
      <c r="H12" s="65">
        <v>273247.09999999998</v>
      </c>
      <c r="I12" s="68">
        <v>351725.72999999998</v>
      </c>
      <c r="J12" s="76">
        <v>-7124.7299999999996</v>
      </c>
      <c r="K12" s="65">
        <f t="shared" si="8"/>
        <v>27310.76999999996</v>
      </c>
      <c r="L12" s="67">
        <f t="shared" si="9"/>
        <v>351725.72999999998</v>
      </c>
      <c r="M12" s="65">
        <f t="shared" si="10"/>
        <v>-264113.67000000004</v>
      </c>
      <c r="N12" s="67">
        <f t="shared" si="11"/>
        <v>-280371.82999999996</v>
      </c>
      <c r="O12" s="71">
        <f t="shared" si="12"/>
        <v>1.0841846812489779</v>
      </c>
      <c r="P12" s="70">
        <f t="shared" si="13"/>
        <v>-0.026074311493150339</v>
      </c>
      <c r="Q12" s="71" t="str">
        <f t="shared" si="14"/>
        <v/>
      </c>
      <c r="R12" s="73">
        <f t="shared" si="15"/>
        <v>0.57113223025353688</v>
      </c>
      <c r="S12" s="1"/>
      <c r="T12" s="1"/>
      <c r="U12" s="1"/>
      <c r="V12" s="1"/>
      <c r="W12" s="1"/>
      <c r="X12" s="1"/>
      <c r="Y12" s="1"/>
    </row>
    <row r="13" ht="17.25">
      <c r="A13" s="61"/>
      <c r="B13" s="62" t="s">
        <v>39</v>
      </c>
      <c r="C13" s="63" t="s">
        <v>40</v>
      </c>
      <c r="D13" s="64" t="s">
        <v>41</v>
      </c>
      <c r="E13" s="65">
        <v>1328199.2</v>
      </c>
      <c r="F13" s="66">
        <v>1486170.1000000001</v>
      </c>
      <c r="G13" s="65"/>
      <c r="H13" s="67">
        <v>409270.09999999998</v>
      </c>
      <c r="I13" s="65">
        <v>1794401.8700000001</v>
      </c>
      <c r="J13" s="65">
        <v>333623.77000000002</v>
      </c>
      <c r="K13" s="67">
        <f t="shared" si="8"/>
        <v>466202.67000000016</v>
      </c>
      <c r="L13" s="65">
        <f t="shared" si="9"/>
        <v>1794401.8700000001</v>
      </c>
      <c r="M13" s="69">
        <f t="shared" si="10"/>
        <v>308231.77000000002</v>
      </c>
      <c r="N13" s="65">
        <f t="shared" si="11"/>
        <v>-75646.329999999958</v>
      </c>
      <c r="O13" s="70">
        <f t="shared" si="12"/>
        <v>1.3510035768731077</v>
      </c>
      <c r="P13" s="71">
        <f t="shared" si="13"/>
        <v>0.81516770953949491</v>
      </c>
      <c r="Q13" s="72" t="str">
        <f t="shared" si="14"/>
        <v/>
      </c>
      <c r="R13" s="73">
        <f t="shared" si="15"/>
        <v>1.2074000614061606</v>
      </c>
      <c r="S13" s="1"/>
      <c r="T13" s="1"/>
      <c r="U13" s="1"/>
      <c r="V13" s="1"/>
      <c r="W13" s="1"/>
      <c r="X13" s="1"/>
      <c r="Y13" s="1"/>
    </row>
    <row r="14" ht="17.25">
      <c r="A14" s="61"/>
      <c r="B14" s="62" t="s">
        <v>39</v>
      </c>
      <c r="C14" s="74" t="s">
        <v>42</v>
      </c>
      <c r="D14" s="75" t="s">
        <v>43</v>
      </c>
      <c r="E14" s="65">
        <v>2333211.46</v>
      </c>
      <c r="F14" s="66">
        <v>2439929.7999999998</v>
      </c>
      <c r="G14" s="67"/>
      <c r="H14" s="65">
        <v>80104.899999999994</v>
      </c>
      <c r="I14" s="68">
        <v>2635055.71</v>
      </c>
      <c r="J14" s="76">
        <v>77178.449999999997</v>
      </c>
      <c r="K14" s="65">
        <f t="shared" si="8"/>
        <v>301844.25</v>
      </c>
      <c r="L14" s="67">
        <f t="shared" si="9"/>
        <v>2635055.71</v>
      </c>
      <c r="M14" s="65">
        <f t="shared" si="10"/>
        <v>195125.91000000015</v>
      </c>
      <c r="N14" s="77">
        <f t="shared" si="11"/>
        <v>-2926.4499999999971</v>
      </c>
      <c r="O14" s="71">
        <f t="shared" si="12"/>
        <v>1.1293685785342404</v>
      </c>
      <c r="P14" s="70">
        <f t="shared" si="13"/>
        <v>0.96346727853102621</v>
      </c>
      <c r="Q14" s="71" t="str">
        <f t="shared" si="14"/>
        <v/>
      </c>
      <c r="R14" s="73">
        <f t="shared" si="15"/>
        <v>1.079971936077833</v>
      </c>
      <c r="S14" s="1"/>
      <c r="T14" s="1"/>
      <c r="U14" s="1"/>
      <c r="V14" s="1"/>
      <c r="W14" s="1"/>
      <c r="X14" s="1"/>
      <c r="Y14" s="1"/>
    </row>
    <row r="15" ht="17.25">
      <c r="A15" s="61"/>
      <c r="B15" s="62"/>
      <c r="C15" s="63" t="s">
        <v>44</v>
      </c>
      <c r="D15" s="64" t="s">
        <v>45</v>
      </c>
      <c r="E15" s="65">
        <v>349471.66999999998</v>
      </c>
      <c r="F15" s="66">
        <v>648829.09999999998</v>
      </c>
      <c r="G15" s="65"/>
      <c r="H15" s="67">
        <v>56483.800000000003</v>
      </c>
      <c r="I15" s="65">
        <v>656424.43000000005</v>
      </c>
      <c r="J15" s="65">
        <v>44643.850000000006</v>
      </c>
      <c r="K15" s="67">
        <f t="shared" si="8"/>
        <v>306952.76000000007</v>
      </c>
      <c r="L15" s="65">
        <f t="shared" si="9"/>
        <v>656424.43000000005</v>
      </c>
      <c r="M15" s="65">
        <f t="shared" si="10"/>
        <v>7595.3300000000745</v>
      </c>
      <c r="N15" s="78">
        <f t="shared" si="11"/>
        <v>-11839.949999999997</v>
      </c>
      <c r="O15" s="71">
        <f t="shared" si="12"/>
        <v>1.8783337430470404</v>
      </c>
      <c r="P15" s="71">
        <f t="shared" si="13"/>
        <v>0.79038326033305129</v>
      </c>
      <c r="Q15" s="71" t="str">
        <f t="shared" si="14"/>
        <v/>
      </c>
      <c r="R15" s="73">
        <f t="shared" si="15"/>
        <v>1.0117062104643582</v>
      </c>
      <c r="S15" s="1"/>
      <c r="T15" s="1"/>
      <c r="U15" s="1"/>
      <c r="V15" s="1"/>
      <c r="W15" s="1"/>
      <c r="X15" s="1"/>
      <c r="Y15" s="1"/>
    </row>
    <row r="16" ht="17.25">
      <c r="A16" s="79"/>
      <c r="B16" s="80" t="s">
        <v>39</v>
      </c>
      <c r="C16" s="74" t="s">
        <v>46</v>
      </c>
      <c r="D16" s="81" t="s">
        <v>47</v>
      </c>
      <c r="E16" s="82">
        <v>-270.38999999999999</v>
      </c>
      <c r="F16" s="83">
        <v>0</v>
      </c>
      <c r="G16" s="67"/>
      <c r="H16" s="84">
        <v>0</v>
      </c>
      <c r="I16" s="84">
        <v>0</v>
      </c>
      <c r="J16" s="84">
        <v>0</v>
      </c>
      <c r="K16" s="84">
        <f t="shared" si="8"/>
        <v>270.38999999999999</v>
      </c>
      <c r="L16" s="67">
        <f t="shared" si="9"/>
        <v>0</v>
      </c>
      <c r="M16" s="84">
        <f t="shared" si="10"/>
        <v>0</v>
      </c>
      <c r="N16" s="67">
        <f t="shared" si="11"/>
        <v>0</v>
      </c>
      <c r="O16" s="85">
        <f t="shared" si="12"/>
        <v>0</v>
      </c>
      <c r="P16" s="70" t="str">
        <f t="shared" si="13"/>
        <v/>
      </c>
      <c r="Q16" s="85" t="str">
        <f t="shared" si="14"/>
        <v/>
      </c>
      <c r="R16" s="86" t="str">
        <f t="shared" si="15"/>
        <v/>
      </c>
      <c r="S16" s="1"/>
      <c r="T16" s="1"/>
      <c r="U16" s="1"/>
      <c r="V16" s="1"/>
      <c r="W16" s="1"/>
      <c r="X16" s="1"/>
      <c r="Y16" s="1"/>
    </row>
    <row r="17" s="38" customFormat="1" ht="17.25">
      <c r="A17" s="87" t="s">
        <v>48</v>
      </c>
      <c r="B17" s="88"/>
      <c r="C17" s="89"/>
      <c r="D17" s="90"/>
      <c r="E17" s="91">
        <f>E21+E25+E34+E48+E56+E59+E62+E71</f>
        <v>7488497.379999998</v>
      </c>
      <c r="F17" s="43">
        <f>F21+F25+F34+F48+F56+F59+F62+F71</f>
        <v>7828488.9699999997</v>
      </c>
      <c r="G17" s="91">
        <f>G21+G25+G34+G48+G56+G59+G62+G71</f>
        <v>0</v>
      </c>
      <c r="H17" s="43">
        <f>H21+H25+H34+H48+H56+H59+H62+H71</f>
        <v>676462.10000000009</v>
      </c>
      <c r="I17" s="43">
        <f>I21+I25+I34+I48+I56+I59+I62+I71</f>
        <v>7571666.0600000005</v>
      </c>
      <c r="J17" s="43">
        <f>J21+J25+J34+J48+J56+J59+J62+J71</f>
        <v>406132.66999999998</v>
      </c>
      <c r="K17" s="43">
        <f t="shared" si="8"/>
        <v>83168.680000002496</v>
      </c>
      <c r="L17" s="91">
        <f t="shared" si="9"/>
        <v>7571666.0600000005</v>
      </c>
      <c r="M17" s="92">
        <f t="shared" si="10"/>
        <v>-256822.90999999922</v>
      </c>
      <c r="N17" s="91">
        <f t="shared" si="11"/>
        <v>-270329.43000000011</v>
      </c>
      <c r="O17" s="45">
        <f t="shared" si="12"/>
        <v>1.0111061907055114</v>
      </c>
      <c r="P17" s="46">
        <f t="shared" si="13"/>
        <v>0.60037756734634495</v>
      </c>
      <c r="Q17" s="47" t="str">
        <f t="shared" si="14"/>
        <v/>
      </c>
      <c r="R17" s="48">
        <f t="shared" si="15"/>
        <v>0.96719380828354173</v>
      </c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</row>
    <row r="18" ht="17.25">
      <c r="A18" s="93" t="s">
        <v>49</v>
      </c>
      <c r="B18" s="94" t="s">
        <v>26</v>
      </c>
      <c r="C18" s="95" t="s">
        <v>50</v>
      </c>
      <c r="D18" s="96" t="s">
        <v>51</v>
      </c>
      <c r="E18" s="53">
        <v>232883.29000000001</v>
      </c>
      <c r="F18" s="53">
        <v>261278.39999999999</v>
      </c>
      <c r="G18" s="55"/>
      <c r="H18" s="53">
        <v>22175</v>
      </c>
      <c r="I18" s="97">
        <v>294008.02000000002</v>
      </c>
      <c r="J18" s="53">
        <v>21552.23</v>
      </c>
      <c r="K18" s="55">
        <f t="shared" si="8"/>
        <v>61124.73000000001</v>
      </c>
      <c r="L18" s="53">
        <f t="shared" si="9"/>
        <v>294008.02000000002</v>
      </c>
      <c r="M18" s="53">
        <f t="shared" si="10"/>
        <v>32729.620000000024</v>
      </c>
      <c r="N18" s="57">
        <f t="shared" si="11"/>
        <v>-622.77000000000044</v>
      </c>
      <c r="O18" s="58">
        <f t="shared" si="12"/>
        <v>1.2624693682402031</v>
      </c>
      <c r="P18" s="59">
        <f t="shared" si="13"/>
        <v>0.97191567080045094</v>
      </c>
      <c r="Q18" s="58" t="str">
        <f t="shared" si="14"/>
        <v/>
      </c>
      <c r="R18" s="60">
        <f t="shared" si="15"/>
        <v>1.1252672245390358</v>
      </c>
      <c r="S18" s="1"/>
      <c r="T18" s="1"/>
      <c r="U18" s="1"/>
      <c r="V18" s="1"/>
      <c r="W18" s="1"/>
      <c r="X18" s="1"/>
      <c r="Y18" s="1"/>
    </row>
    <row r="19" ht="17.25">
      <c r="A19" s="98"/>
      <c r="B19" s="99"/>
      <c r="C19" s="63" t="s">
        <v>52</v>
      </c>
      <c r="D19" s="100" t="s">
        <v>53</v>
      </c>
      <c r="E19" s="101">
        <v>4074.3499999999999</v>
      </c>
      <c r="F19" s="101">
        <v>3515.5999999999999</v>
      </c>
      <c r="G19" s="101"/>
      <c r="H19" s="102">
        <v>0</v>
      </c>
      <c r="I19" s="101">
        <v>647</v>
      </c>
      <c r="J19" s="101">
        <v>0</v>
      </c>
      <c r="K19" s="101">
        <f t="shared" si="8"/>
        <v>-3427.3499999999999</v>
      </c>
      <c r="L19" s="102">
        <f t="shared" si="9"/>
        <v>647</v>
      </c>
      <c r="M19" s="101">
        <f t="shared" si="10"/>
        <v>-2868.5999999999999</v>
      </c>
      <c r="N19" s="103">
        <f t="shared" si="11"/>
        <v>0</v>
      </c>
      <c r="O19" s="70">
        <f t="shared" si="12"/>
        <v>0.15879833593088469</v>
      </c>
      <c r="P19" s="71" t="str">
        <f t="shared" si="13"/>
        <v/>
      </c>
      <c r="Q19" s="72" t="str">
        <f t="shared" si="14"/>
        <v/>
      </c>
      <c r="R19" s="73">
        <f t="shared" si="15"/>
        <v>0.18403686426214588</v>
      </c>
      <c r="S19" s="1"/>
      <c r="T19" s="1"/>
      <c r="U19" s="1"/>
      <c r="V19" s="1"/>
      <c r="W19" s="1"/>
      <c r="X19" s="1"/>
      <c r="Y19" s="1"/>
    </row>
    <row r="20" ht="17.25">
      <c r="A20" s="98"/>
      <c r="B20" s="99"/>
      <c r="C20" s="74" t="s">
        <v>54</v>
      </c>
      <c r="D20" s="104" t="s">
        <v>55</v>
      </c>
      <c r="E20" s="101">
        <v>167967.60000000001</v>
      </c>
      <c r="F20" s="101">
        <v>240354.89999999999</v>
      </c>
      <c r="G20" s="102"/>
      <c r="H20" s="101">
        <v>22600</v>
      </c>
      <c r="I20" s="101">
        <v>256762.53</v>
      </c>
      <c r="J20" s="101">
        <v>17745.260000000002</v>
      </c>
      <c r="K20" s="101">
        <f t="shared" si="8"/>
        <v>88794.929999999993</v>
      </c>
      <c r="L20" s="101">
        <f t="shared" si="9"/>
        <v>256762.53</v>
      </c>
      <c r="M20" s="101">
        <f t="shared" si="10"/>
        <v>16407.630000000005</v>
      </c>
      <c r="N20" s="101">
        <f t="shared" si="11"/>
        <v>-4854.739999999998</v>
      </c>
      <c r="O20" s="71">
        <f t="shared" si="12"/>
        <v>1.5286432026176475</v>
      </c>
      <c r="P20" s="70">
        <f t="shared" si="13"/>
        <v>0.7851884955752213</v>
      </c>
      <c r="Q20" s="71" t="str">
        <f t="shared" si="14"/>
        <v/>
      </c>
      <c r="R20" s="73">
        <f t="shared" si="15"/>
        <v>1.068264179344794</v>
      </c>
      <c r="S20" s="1"/>
      <c r="T20" s="1"/>
      <c r="U20" s="1"/>
      <c r="V20" s="1"/>
      <c r="W20" s="1"/>
      <c r="X20" s="1"/>
      <c r="Y20" s="1"/>
    </row>
    <row r="21" s="105" customFormat="1" ht="17.25">
      <c r="A21" s="98"/>
      <c r="B21" s="106"/>
      <c r="C21" s="107"/>
      <c r="D21" s="108" t="s">
        <v>56</v>
      </c>
      <c r="E21" s="109">
        <f>SUM(E18:E20)</f>
        <v>404925.23999999999</v>
      </c>
      <c r="F21" s="109">
        <f>SUM(F18:F20)</f>
        <v>505148.90000000002</v>
      </c>
      <c r="G21" s="109">
        <f>SUM(G18:G20)</f>
        <v>0</v>
      </c>
      <c r="H21" s="109">
        <f>SUM(H18:H20)</f>
        <v>44775</v>
      </c>
      <c r="I21" s="109">
        <f>SUM(I18:I20)</f>
        <v>551417.55000000005</v>
      </c>
      <c r="J21" s="109">
        <f>SUM(J18:J20)</f>
        <v>39297.490000000005</v>
      </c>
      <c r="K21" s="109">
        <f t="shared" si="8"/>
        <v>146492.31000000006</v>
      </c>
      <c r="L21" s="109">
        <f t="shared" si="9"/>
        <v>551417.55000000005</v>
      </c>
      <c r="M21" s="109">
        <f t="shared" si="10"/>
        <v>46268.650000000023</v>
      </c>
      <c r="N21" s="109">
        <f t="shared" si="11"/>
        <v>-5477.5099999999948</v>
      </c>
      <c r="O21" s="110">
        <f t="shared" si="12"/>
        <v>1.3617761886120017</v>
      </c>
      <c r="P21" s="110">
        <f t="shared" si="13"/>
        <v>0.87766588498045794</v>
      </c>
      <c r="Q21" s="110" t="str">
        <f t="shared" si="14"/>
        <v/>
      </c>
      <c r="R21" s="111">
        <f t="shared" si="15"/>
        <v>1.0915940824576675</v>
      </c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</row>
    <row r="22" ht="17.25">
      <c r="A22" s="112">
        <v>951</v>
      </c>
      <c r="B22" s="94" t="s">
        <v>23</v>
      </c>
      <c r="C22" s="113" t="s">
        <v>57</v>
      </c>
      <c r="D22" s="114" t="s">
        <v>58</v>
      </c>
      <c r="E22" s="53">
        <v>108842.03</v>
      </c>
      <c r="F22" s="53">
        <v>104746.7</v>
      </c>
      <c r="G22" s="55"/>
      <c r="H22" s="53">
        <v>11757.1</v>
      </c>
      <c r="I22" s="115">
        <v>140673.34</v>
      </c>
      <c r="J22" s="53">
        <v>9312.9099999999999</v>
      </c>
      <c r="K22" s="53">
        <f t="shared" si="8"/>
        <v>31831.309999999998</v>
      </c>
      <c r="L22" s="53">
        <f t="shared" si="9"/>
        <v>140673.34</v>
      </c>
      <c r="M22" s="55">
        <f t="shared" si="10"/>
        <v>35926.639999999999</v>
      </c>
      <c r="N22" s="53">
        <f t="shared" si="11"/>
        <v>-2444.1900000000005</v>
      </c>
      <c r="O22" s="59">
        <f t="shared" si="12"/>
        <v>1.2924542109330375</v>
      </c>
      <c r="P22" s="58">
        <f t="shared" si="13"/>
        <v>0.79210944875862244</v>
      </c>
      <c r="Q22" s="116" t="str">
        <f t="shared" si="14"/>
        <v/>
      </c>
      <c r="R22" s="60">
        <f t="shared" si="15"/>
        <v>1.3429858888155903</v>
      </c>
      <c r="S22" s="1"/>
      <c r="T22" s="1"/>
      <c r="U22" s="1"/>
      <c r="V22" s="1"/>
      <c r="W22" s="1"/>
      <c r="X22" s="1"/>
      <c r="Y22" s="1"/>
    </row>
    <row r="23" ht="17.25">
      <c r="A23" s="117"/>
      <c r="B23" s="99"/>
      <c r="C23" s="118" t="s">
        <v>59</v>
      </c>
      <c r="D23" s="100" t="s">
        <v>60</v>
      </c>
      <c r="E23" s="101">
        <v>15175</v>
      </c>
      <c r="F23" s="101">
        <v>11046.9</v>
      </c>
      <c r="G23" s="101"/>
      <c r="H23" s="101">
        <v>728.89999999999998</v>
      </c>
      <c r="I23" s="101">
        <v>14885.57</v>
      </c>
      <c r="J23" s="101">
        <v>453.23000000000002</v>
      </c>
      <c r="K23" s="101">
        <f t="shared" si="8"/>
        <v>-289.43000000000029</v>
      </c>
      <c r="L23" s="101">
        <f t="shared" si="9"/>
        <v>14885.57</v>
      </c>
      <c r="M23" s="101">
        <f t="shared" si="10"/>
        <v>3838.6700000000001</v>
      </c>
      <c r="N23" s="101">
        <f t="shared" si="11"/>
        <v>-275.66999999999996</v>
      </c>
      <c r="O23" s="71">
        <f t="shared" si="12"/>
        <v>0.98092718286655678</v>
      </c>
      <c r="P23" s="71">
        <f t="shared" si="13"/>
        <v>0.62179997256139397</v>
      </c>
      <c r="Q23" s="71" t="str">
        <f t="shared" si="14"/>
        <v/>
      </c>
      <c r="R23" s="73">
        <f t="shared" si="15"/>
        <v>1.3474884356697354</v>
      </c>
      <c r="S23" s="1"/>
      <c r="T23" s="1"/>
      <c r="U23" s="1"/>
      <c r="V23" s="1"/>
      <c r="W23" s="1"/>
      <c r="X23" s="1"/>
      <c r="Y23" s="1"/>
    </row>
    <row r="24" ht="17.25">
      <c r="A24" s="119"/>
      <c r="B24" s="120"/>
      <c r="C24" s="121" t="s">
        <v>61</v>
      </c>
      <c r="D24" s="122" t="s">
        <v>62</v>
      </c>
      <c r="E24" s="101">
        <v>524.92999999999995</v>
      </c>
      <c r="F24" s="123">
        <v>1050.9000000000001</v>
      </c>
      <c r="G24" s="123"/>
      <c r="H24" s="102">
        <v>88.200000000000003</v>
      </c>
      <c r="I24" s="101">
        <v>2660.6500000000001</v>
      </c>
      <c r="J24" s="124">
        <v>190.34</v>
      </c>
      <c r="K24" s="101">
        <f t="shared" si="8"/>
        <v>2135.7200000000003</v>
      </c>
      <c r="L24" s="101">
        <f t="shared" si="9"/>
        <v>2660.6500000000001</v>
      </c>
      <c r="M24" s="101">
        <f t="shared" si="10"/>
        <v>1609.75</v>
      </c>
      <c r="N24" s="102">
        <f t="shared" si="11"/>
        <v>102.14</v>
      </c>
      <c r="O24" s="71">
        <f t="shared" si="12"/>
        <v>5.0685805726477824</v>
      </c>
      <c r="P24" s="70">
        <f t="shared" si="13"/>
        <v>2.1580498866213151</v>
      </c>
      <c r="Q24" s="71" t="str">
        <f t="shared" si="14"/>
        <v/>
      </c>
      <c r="R24" s="73">
        <f t="shared" si="15"/>
        <v>2.5317822818536491</v>
      </c>
      <c r="S24" s="1"/>
      <c r="T24" s="1"/>
      <c r="U24" s="1"/>
      <c r="V24" s="1"/>
      <c r="W24" s="1"/>
      <c r="X24" s="1"/>
      <c r="Y24" s="1"/>
    </row>
    <row r="25" s="105" customFormat="1" ht="17.25">
      <c r="A25" s="119"/>
      <c r="B25" s="106"/>
      <c r="C25" s="125"/>
      <c r="D25" s="126" t="s">
        <v>56</v>
      </c>
      <c r="E25" s="109">
        <f>E22+E23+E24</f>
        <v>124541.95999999999</v>
      </c>
      <c r="F25" s="109">
        <f>F22+F23+F24</f>
        <v>116844.49999999999</v>
      </c>
      <c r="G25" s="109">
        <f>G22+G23+G24</f>
        <v>0</v>
      </c>
      <c r="H25" s="109">
        <f>H22+H23+H24</f>
        <v>12574.200000000001</v>
      </c>
      <c r="I25" s="109">
        <v>158219.56</v>
      </c>
      <c r="J25" s="109">
        <v>9956.4799999999996</v>
      </c>
      <c r="K25" s="109">
        <f t="shared" si="8"/>
        <v>33677.600000000006</v>
      </c>
      <c r="L25" s="109">
        <f t="shared" si="9"/>
        <v>158219.56</v>
      </c>
      <c r="M25" s="127">
        <f t="shared" si="10"/>
        <v>41375.060000000012</v>
      </c>
      <c r="N25" s="109">
        <f t="shared" si="11"/>
        <v>-2617.7200000000012</v>
      </c>
      <c r="O25" s="128">
        <f t="shared" si="12"/>
        <v>1.2704116749086012</v>
      </c>
      <c r="P25" s="110">
        <f t="shared" si="13"/>
        <v>0.79181816735855948</v>
      </c>
      <c r="Q25" s="129" t="str">
        <f t="shared" si="14"/>
        <v/>
      </c>
      <c r="R25" s="111">
        <f t="shared" si="15"/>
        <v>1.3541036163448004</v>
      </c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</row>
    <row r="26" ht="17.25">
      <c r="A26" s="93" t="s">
        <v>63</v>
      </c>
      <c r="B26" s="94" t="s">
        <v>64</v>
      </c>
      <c r="C26" s="130" t="s">
        <v>65</v>
      </c>
      <c r="D26" s="131" t="s">
        <v>66</v>
      </c>
      <c r="E26" s="53">
        <v>7403.8299999999999</v>
      </c>
      <c r="F26" s="53">
        <v>7680</v>
      </c>
      <c r="G26" s="53"/>
      <c r="H26" s="55">
        <v>0</v>
      </c>
      <c r="I26" s="53">
        <v>0</v>
      </c>
      <c r="J26" s="53">
        <v>0</v>
      </c>
      <c r="K26" s="53">
        <f t="shared" si="8"/>
        <v>-7403.8299999999999</v>
      </c>
      <c r="L26" s="55">
        <f t="shared" si="9"/>
        <v>0</v>
      </c>
      <c r="M26" s="53">
        <f t="shared" si="10"/>
        <v>-7680</v>
      </c>
      <c r="N26" s="55">
        <f t="shared" si="11"/>
        <v>0</v>
      </c>
      <c r="O26" s="58">
        <f t="shared" si="12"/>
        <v>0</v>
      </c>
      <c r="P26" s="59" t="str">
        <f t="shared" si="13"/>
        <v/>
      </c>
      <c r="Q26" s="58" t="str">
        <f t="shared" si="14"/>
        <v/>
      </c>
      <c r="R26" s="60">
        <f t="shared" si="15"/>
        <v>0</v>
      </c>
      <c r="S26" s="1"/>
      <c r="T26" s="1"/>
      <c r="U26" s="1"/>
      <c r="V26" s="1"/>
      <c r="W26" s="1"/>
      <c r="X26" s="1"/>
      <c r="Y26" s="1"/>
    </row>
    <row r="27" ht="17.25">
      <c r="A27" s="93"/>
      <c r="B27" s="99"/>
      <c r="C27" s="74" t="s">
        <v>67</v>
      </c>
      <c r="D27" s="132" t="s">
        <v>68</v>
      </c>
      <c r="E27" s="101">
        <v>74900.25</v>
      </c>
      <c r="F27" s="123">
        <v>80987</v>
      </c>
      <c r="G27" s="102"/>
      <c r="H27" s="101">
        <v>7887</v>
      </c>
      <c r="I27" s="115">
        <v>76536.449999999997</v>
      </c>
      <c r="J27" s="101">
        <v>3664.9700000000003</v>
      </c>
      <c r="K27" s="101">
        <f t="shared" si="8"/>
        <v>1636.1999999999971</v>
      </c>
      <c r="L27" s="101">
        <f t="shared" si="9"/>
        <v>76536.449999999997</v>
      </c>
      <c r="M27" s="102">
        <f t="shared" si="10"/>
        <v>-4450.5500000000029</v>
      </c>
      <c r="N27" s="101">
        <f t="shared" si="11"/>
        <v>-4222.0299999999997</v>
      </c>
      <c r="O27" s="70">
        <f t="shared" si="12"/>
        <v>1.0218450539217159</v>
      </c>
      <c r="P27" s="71">
        <f t="shared" si="13"/>
        <v>0.46468492455940158</v>
      </c>
      <c r="Q27" s="72" t="str">
        <f t="shared" si="14"/>
        <v/>
      </c>
      <c r="R27" s="73">
        <f t="shared" si="15"/>
        <v>0.9450461185128477</v>
      </c>
      <c r="S27" s="1"/>
      <c r="T27" s="1"/>
      <c r="U27" s="1"/>
      <c r="V27" s="1"/>
      <c r="W27" s="1"/>
      <c r="X27" s="1"/>
      <c r="Y27" s="1"/>
    </row>
    <row r="28" ht="17.25">
      <c r="A28" s="93"/>
      <c r="B28" s="99"/>
      <c r="C28" s="133" t="s">
        <v>69</v>
      </c>
      <c r="D28" s="134" t="s">
        <v>70</v>
      </c>
      <c r="E28" s="101">
        <v>1254.3599999999999</v>
      </c>
      <c r="F28" s="101">
        <v>557</v>
      </c>
      <c r="G28" s="101"/>
      <c r="H28" s="102">
        <v>46.5</v>
      </c>
      <c r="I28" s="101">
        <v>1509.8</v>
      </c>
      <c r="J28" s="101">
        <v>255.97</v>
      </c>
      <c r="K28" s="101">
        <f t="shared" si="8"/>
        <v>255.44000000000005</v>
      </c>
      <c r="L28" s="102">
        <f t="shared" si="9"/>
        <v>1509.8</v>
      </c>
      <c r="M28" s="101">
        <f t="shared" si="10"/>
        <v>952.79999999999995</v>
      </c>
      <c r="N28" s="102">
        <f t="shared" si="11"/>
        <v>209.47</v>
      </c>
      <c r="O28" s="71">
        <f t="shared" si="12"/>
        <v>1.2036416977582194</v>
      </c>
      <c r="P28" s="70">
        <f t="shared" si="13"/>
        <v>5.5047311827956991</v>
      </c>
      <c r="Q28" s="71" t="str">
        <f t="shared" si="14"/>
        <v/>
      </c>
      <c r="R28" s="73">
        <f t="shared" si="15"/>
        <v>2.710592459605027</v>
      </c>
      <c r="S28" s="1"/>
      <c r="T28" s="1"/>
      <c r="U28" s="1"/>
      <c r="V28" s="1"/>
      <c r="W28" s="1"/>
      <c r="X28" s="1"/>
      <c r="Y28" s="1"/>
    </row>
    <row r="29" ht="17.25">
      <c r="A29" s="93"/>
      <c r="B29" s="99"/>
      <c r="C29" s="3" t="s">
        <v>71</v>
      </c>
      <c r="D29" s="135" t="s">
        <v>72</v>
      </c>
      <c r="E29" s="101">
        <v>0</v>
      </c>
      <c r="F29" s="101">
        <v>13867.5</v>
      </c>
      <c r="G29" s="102"/>
      <c r="H29" s="101">
        <v>10867.5</v>
      </c>
      <c r="I29" s="101">
        <v>16560</v>
      </c>
      <c r="J29" s="101">
        <v>0</v>
      </c>
      <c r="K29" s="101">
        <f t="shared" si="8"/>
        <v>16560</v>
      </c>
      <c r="L29" s="101">
        <f t="shared" si="9"/>
        <v>16560</v>
      </c>
      <c r="M29" s="102">
        <f t="shared" si="10"/>
        <v>2692.5</v>
      </c>
      <c r="N29" s="101">
        <f t="shared" si="11"/>
        <v>-10867.5</v>
      </c>
      <c r="O29" s="70" t="str">
        <f t="shared" si="12"/>
        <v/>
      </c>
      <c r="P29" s="71">
        <f t="shared" si="13"/>
        <v>0</v>
      </c>
      <c r="Q29" s="72" t="str">
        <f t="shared" si="14"/>
        <v/>
      </c>
      <c r="R29" s="73">
        <f t="shared" si="15"/>
        <v>1.1941590048674959</v>
      </c>
      <c r="S29" s="1"/>
      <c r="T29" s="1"/>
      <c r="U29" s="1"/>
      <c r="V29" s="1"/>
      <c r="W29" s="1"/>
      <c r="X29" s="1"/>
      <c r="Y29" s="1"/>
    </row>
    <row r="30" s="1" customFormat="1" ht="17.25">
      <c r="A30" s="93"/>
      <c r="B30" s="99"/>
      <c r="C30" s="133" t="s">
        <v>73</v>
      </c>
      <c r="D30" s="134" t="s">
        <v>74</v>
      </c>
      <c r="E30" s="101">
        <f>E31+E33+E32</f>
        <v>318377.38</v>
      </c>
      <c r="F30" s="101">
        <f>F31+F33+F32</f>
        <v>84753.799999999988</v>
      </c>
      <c r="G30" s="101">
        <f>G31+G33+G32</f>
        <v>0</v>
      </c>
      <c r="H30" s="101">
        <f>H31+H33+H32</f>
        <v>5195.8999999999996</v>
      </c>
      <c r="I30" s="101">
        <f>I31+I33+I32</f>
        <v>92734.869999999995</v>
      </c>
      <c r="J30" s="101">
        <f>J31+J33+J32</f>
        <v>1818.1199999999999</v>
      </c>
      <c r="K30" s="101">
        <f t="shared" si="8"/>
        <v>-225642.51000000001</v>
      </c>
      <c r="L30" s="102">
        <f t="shared" si="9"/>
        <v>92734.869999999995</v>
      </c>
      <c r="M30" s="101">
        <f t="shared" si="10"/>
        <v>7981.070000000007</v>
      </c>
      <c r="N30" s="102">
        <f t="shared" si="11"/>
        <v>-3377.7799999999997</v>
      </c>
      <c r="O30" s="71">
        <f t="shared" si="12"/>
        <v>0.2912734252665814</v>
      </c>
      <c r="P30" s="70">
        <f t="shared" si="13"/>
        <v>0.34991435554956796</v>
      </c>
      <c r="Q30" s="71" t="str">
        <f t="shared" si="14"/>
        <v/>
      </c>
      <c r="R30" s="73">
        <f t="shared" si="15"/>
        <v>1.0941676951357935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="136" customFormat="1" ht="17.25">
      <c r="A31" s="137"/>
      <c r="B31" s="138"/>
      <c r="C31" s="139" t="s">
        <v>75</v>
      </c>
      <c r="D31" s="140" t="s">
        <v>76</v>
      </c>
      <c r="E31" s="141">
        <v>287116.22999999998</v>
      </c>
      <c r="F31" s="141">
        <v>45675.099999999999</v>
      </c>
      <c r="G31" s="142"/>
      <c r="H31" s="141">
        <v>1255.2</v>
      </c>
      <c r="I31" s="141">
        <v>59048.559999999998</v>
      </c>
      <c r="J31" s="141">
        <v>1798.1199999999999</v>
      </c>
      <c r="K31" s="141">
        <f t="shared" si="8"/>
        <v>-228067.66999999998</v>
      </c>
      <c r="L31" s="141">
        <f t="shared" si="9"/>
        <v>59048.559999999998</v>
      </c>
      <c r="M31" s="142">
        <f t="shared" si="10"/>
        <v>13373.459999999999</v>
      </c>
      <c r="N31" s="141">
        <f t="shared" si="11"/>
        <v>542.91999999999985</v>
      </c>
      <c r="O31" s="143">
        <f t="shared" si="12"/>
        <v>0.20566082244810752</v>
      </c>
      <c r="P31" s="144">
        <f t="shared" si="13"/>
        <v>1.4325366475462076</v>
      </c>
      <c r="Q31" s="145" t="str">
        <f t="shared" si="14"/>
        <v/>
      </c>
      <c r="R31" s="146">
        <f t="shared" si="15"/>
        <v>1.292795418072429</v>
      </c>
      <c r="S31" s="136"/>
      <c r="T31" s="136"/>
      <c r="U31" s="136"/>
      <c r="V31" s="136"/>
      <c r="W31" s="136"/>
      <c r="X31" s="136"/>
      <c r="Y31" s="136"/>
    </row>
    <row r="32" s="136" customFormat="1" ht="17.25">
      <c r="A32" s="137"/>
      <c r="B32" s="138"/>
      <c r="C32" s="147" t="s">
        <v>77</v>
      </c>
      <c r="D32" s="148" t="s">
        <v>78</v>
      </c>
      <c r="E32" s="141"/>
      <c r="F32" s="141">
        <v>481</v>
      </c>
      <c r="G32" s="141"/>
      <c r="H32" s="141">
        <v>23.399999999999999</v>
      </c>
      <c r="I32" s="141">
        <v>0</v>
      </c>
      <c r="J32" s="141">
        <v>0</v>
      </c>
      <c r="K32" s="141">
        <f t="shared" si="8"/>
        <v>0</v>
      </c>
      <c r="L32" s="142">
        <f t="shared" si="9"/>
        <v>0</v>
      </c>
      <c r="M32" s="141">
        <f t="shared" si="10"/>
        <v>-481</v>
      </c>
      <c r="N32" s="142">
        <f t="shared" si="11"/>
        <v>-23.399999999999999</v>
      </c>
      <c r="O32" s="149" t="str">
        <f t="shared" si="12"/>
        <v/>
      </c>
      <c r="P32" s="150">
        <f t="shared" si="13"/>
        <v>0</v>
      </c>
      <c r="Q32" s="144" t="str">
        <f t="shared" si="14"/>
        <v/>
      </c>
      <c r="R32" s="146">
        <f t="shared" si="15"/>
        <v>0</v>
      </c>
      <c r="S32" s="136"/>
      <c r="T32" s="136"/>
      <c r="U32" s="136"/>
      <c r="V32" s="136"/>
      <c r="W32" s="136"/>
      <c r="X32" s="136"/>
      <c r="Y32" s="136"/>
    </row>
    <row r="33" s="136" customFormat="1" ht="17.25">
      <c r="A33" s="137"/>
      <c r="B33" s="138"/>
      <c r="C33" s="139" t="s">
        <v>79</v>
      </c>
      <c r="D33" s="140" t="s">
        <v>80</v>
      </c>
      <c r="E33" s="141">
        <v>31261.150000000001</v>
      </c>
      <c r="F33" s="151">
        <v>38597.699999999997</v>
      </c>
      <c r="G33" s="142"/>
      <c r="H33" s="141">
        <v>3917.3000000000002</v>
      </c>
      <c r="I33" s="142">
        <v>33686.309999999998</v>
      </c>
      <c r="J33" s="141">
        <v>20</v>
      </c>
      <c r="K33" s="141">
        <f t="shared" si="8"/>
        <v>2425.1599999999962</v>
      </c>
      <c r="L33" s="141">
        <f t="shared" si="9"/>
        <v>33686.309999999998</v>
      </c>
      <c r="M33" s="142">
        <f t="shared" si="10"/>
        <v>-4911.3899999999994</v>
      </c>
      <c r="N33" s="141">
        <f t="shared" si="11"/>
        <v>-3897.3000000000002</v>
      </c>
      <c r="O33" s="143">
        <f t="shared" si="12"/>
        <v>1.0775774403692762</v>
      </c>
      <c r="P33" s="144">
        <f t="shared" si="13"/>
        <v>0.0051055573992290606</v>
      </c>
      <c r="Q33" s="145" t="str">
        <f t="shared" si="14"/>
        <v/>
      </c>
      <c r="R33" s="146">
        <f t="shared" si="15"/>
        <v>0.87275433510286882</v>
      </c>
      <c r="S33" s="136"/>
      <c r="T33" s="136"/>
      <c r="U33" s="136"/>
      <c r="V33" s="136"/>
      <c r="W33" s="136"/>
      <c r="X33" s="136"/>
      <c r="Y33" s="136"/>
    </row>
    <row r="34" s="105" customFormat="1" ht="17.25">
      <c r="A34" s="93"/>
      <c r="B34" s="152"/>
      <c r="C34" s="107"/>
      <c r="D34" s="108" t="s">
        <v>56</v>
      </c>
      <c r="E34" s="109">
        <f>SUM(E26:E30)</f>
        <v>401935.82000000001</v>
      </c>
      <c r="F34" s="124">
        <f>SUM(F26:F30)</f>
        <v>187845.29999999999</v>
      </c>
      <c r="G34" s="109">
        <f>SUM(G26:G30)</f>
        <v>0</v>
      </c>
      <c r="H34" s="127">
        <f>SUM(H26:H30)</f>
        <v>23996.900000000001</v>
      </c>
      <c r="I34" s="109">
        <f>SUM(I26:I30)</f>
        <v>187341.12</v>
      </c>
      <c r="J34" s="127">
        <f>SUM(J26:J30)</f>
        <v>5739.0599999999995</v>
      </c>
      <c r="K34" s="109">
        <f t="shared" si="8"/>
        <v>-214594.70000000001</v>
      </c>
      <c r="L34" s="127">
        <f t="shared" si="9"/>
        <v>187341.12</v>
      </c>
      <c r="M34" s="109">
        <f t="shared" si="10"/>
        <v>-504.17999999999302</v>
      </c>
      <c r="N34" s="127">
        <f t="shared" si="11"/>
        <v>-18257.840000000004</v>
      </c>
      <c r="O34" s="110">
        <f t="shared" si="12"/>
        <v>0.46609709978075603</v>
      </c>
      <c r="P34" s="128">
        <f t="shared" si="13"/>
        <v>0.23915839129220853</v>
      </c>
      <c r="Q34" s="110" t="str">
        <f t="shared" si="14"/>
        <v/>
      </c>
      <c r="R34" s="111">
        <f t="shared" si="15"/>
        <v>0.99731598288591738</v>
      </c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</row>
    <row r="35" ht="17.25">
      <c r="A35" s="93" t="s">
        <v>81</v>
      </c>
      <c r="B35" s="153" t="s">
        <v>39</v>
      </c>
      <c r="C35" s="154" t="s">
        <v>82</v>
      </c>
      <c r="D35" s="114" t="s">
        <v>83</v>
      </c>
      <c r="E35" s="53">
        <v>274369.72999999998</v>
      </c>
      <c r="F35" s="54">
        <v>293156.20000000001</v>
      </c>
      <c r="G35" s="55"/>
      <c r="H35" s="53">
        <v>8356.2000000000007</v>
      </c>
      <c r="I35" s="97">
        <v>274131.66999999998</v>
      </c>
      <c r="J35" s="53">
        <v>6913.21</v>
      </c>
      <c r="K35" s="53">
        <f t="shared" si="8"/>
        <v>-238.05999999999767</v>
      </c>
      <c r="L35" s="53">
        <f t="shared" si="9"/>
        <v>274131.66999999998</v>
      </c>
      <c r="M35" s="55">
        <f t="shared" si="10"/>
        <v>-19024.530000000028</v>
      </c>
      <c r="N35" s="53">
        <f t="shared" si="11"/>
        <v>-1442.9900000000007</v>
      </c>
      <c r="O35" s="59">
        <f t="shared" si="12"/>
        <v>0.99913233868765339</v>
      </c>
      <c r="P35" s="58">
        <f t="shared" si="13"/>
        <v>0.82731504750963347</v>
      </c>
      <c r="Q35" s="116" t="str">
        <f t="shared" si="14"/>
        <v/>
      </c>
      <c r="R35" s="60">
        <f t="shared" si="15"/>
        <v>0.93510445967030531</v>
      </c>
      <c r="S35" s="1"/>
      <c r="T35" s="1"/>
      <c r="U35" s="1"/>
      <c r="V35" s="1"/>
      <c r="W35" s="1"/>
      <c r="X35" s="1"/>
      <c r="Y35" s="1"/>
    </row>
    <row r="36" ht="34.5">
      <c r="A36" s="98"/>
      <c r="B36" s="155"/>
      <c r="C36" s="63" t="s">
        <v>84</v>
      </c>
      <c r="D36" s="134" t="s">
        <v>85</v>
      </c>
      <c r="E36" s="101">
        <v>74427.860000000001</v>
      </c>
      <c r="F36" s="101">
        <v>100194.10000000001</v>
      </c>
      <c r="G36" s="101"/>
      <c r="H36" s="102">
        <v>252.09999999999999</v>
      </c>
      <c r="I36" s="101">
        <v>249310.04999999999</v>
      </c>
      <c r="J36" s="101">
        <v>32393.169999999998</v>
      </c>
      <c r="K36" s="101">
        <f t="shared" si="8"/>
        <v>174882.19</v>
      </c>
      <c r="L36" s="102">
        <f t="shared" si="9"/>
        <v>249310.04999999999</v>
      </c>
      <c r="M36" s="101">
        <f t="shared" si="10"/>
        <v>149115.94999999998</v>
      </c>
      <c r="N36" s="102">
        <f t="shared" si="11"/>
        <v>32141.07</v>
      </c>
      <c r="O36" s="71">
        <f t="shared" si="12"/>
        <v>3.3496872004649871</v>
      </c>
      <c r="P36" s="70">
        <f t="shared" si="13"/>
        <v>128.49333597778659</v>
      </c>
      <c r="Q36" s="71" t="str">
        <f t="shared" si="14"/>
        <v/>
      </c>
      <c r="R36" s="73">
        <f t="shared" si="15"/>
        <v>2.4882707664423354</v>
      </c>
      <c r="S36" s="1"/>
      <c r="T36" s="1"/>
      <c r="U36" s="1"/>
      <c r="V36" s="1"/>
      <c r="W36" s="1"/>
      <c r="X36" s="1"/>
      <c r="Y36" s="1"/>
    </row>
    <row r="37" ht="34.5">
      <c r="A37" s="98"/>
      <c r="B37" s="155"/>
      <c r="C37" s="74" t="s">
        <v>86</v>
      </c>
      <c r="D37" s="156" t="s">
        <v>87</v>
      </c>
      <c r="E37" s="101">
        <v>42799.989999999998</v>
      </c>
      <c r="F37" s="101">
        <v>53573.900000000001</v>
      </c>
      <c r="G37" s="102"/>
      <c r="H37" s="101">
        <v>1747.9000000000001</v>
      </c>
      <c r="I37" s="115">
        <v>85691.690000000002</v>
      </c>
      <c r="J37" s="101">
        <v>508.00999999999999</v>
      </c>
      <c r="K37" s="101">
        <f t="shared" si="8"/>
        <v>42891.700000000004</v>
      </c>
      <c r="L37" s="101">
        <f t="shared" si="9"/>
        <v>85691.690000000002</v>
      </c>
      <c r="M37" s="102">
        <f t="shared" si="10"/>
        <v>32117.790000000001</v>
      </c>
      <c r="N37" s="101">
        <f t="shared" si="11"/>
        <v>-1239.8900000000001</v>
      </c>
      <c r="O37" s="70">
        <f t="shared" si="12"/>
        <v>2.0021427575099904</v>
      </c>
      <c r="P37" s="71">
        <f t="shared" si="13"/>
        <v>0.29064019680759767</v>
      </c>
      <c r="Q37" s="72" t="str">
        <f t="shared" si="14"/>
        <v/>
      </c>
      <c r="R37" s="73">
        <f t="shared" si="15"/>
        <v>1.5995044228626252</v>
      </c>
      <c r="S37" s="1"/>
      <c r="T37" s="1"/>
      <c r="U37" s="1"/>
      <c r="V37" s="1"/>
      <c r="W37" s="1"/>
      <c r="X37" s="1"/>
      <c r="Y37" s="1"/>
    </row>
    <row r="38" ht="34.5">
      <c r="A38" s="98"/>
      <c r="B38" s="155"/>
      <c r="C38" s="63" t="s">
        <v>88</v>
      </c>
      <c r="D38" s="134" t="s">
        <v>89</v>
      </c>
      <c r="E38" s="101">
        <v>413235.04999999999</v>
      </c>
      <c r="F38" s="101">
        <v>115809.2</v>
      </c>
      <c r="G38" s="101"/>
      <c r="H38" s="102">
        <v>0</v>
      </c>
      <c r="I38" s="101">
        <v>12807.35</v>
      </c>
      <c r="J38" s="101">
        <v>54</v>
      </c>
      <c r="K38" s="101">
        <f t="shared" si="8"/>
        <v>-400427.70000000001</v>
      </c>
      <c r="L38" s="101">
        <f t="shared" si="9"/>
        <v>12807.35</v>
      </c>
      <c r="M38" s="101">
        <f t="shared" si="10"/>
        <v>-103001.84999999999</v>
      </c>
      <c r="N38" s="101">
        <f t="shared" si="11"/>
        <v>54</v>
      </c>
      <c r="O38" s="71">
        <f t="shared" si="12"/>
        <v>0.030992893753809123</v>
      </c>
      <c r="P38" s="71" t="str">
        <f t="shared" si="13"/>
        <v/>
      </c>
      <c r="Q38" s="71" t="str">
        <f t="shared" si="14"/>
        <v/>
      </c>
      <c r="R38" s="73">
        <f t="shared" si="15"/>
        <v>0.1105900912880842</v>
      </c>
      <c r="S38" s="1"/>
      <c r="T38" s="1"/>
      <c r="U38" s="1"/>
      <c r="V38" s="1"/>
      <c r="W38" s="1"/>
      <c r="X38" s="1"/>
      <c r="Y38" s="1"/>
    </row>
    <row r="39" s="1" customFormat="1" ht="17.25">
      <c r="A39" s="98"/>
      <c r="B39" s="155"/>
      <c r="C39" s="118" t="s">
        <v>69</v>
      </c>
      <c r="D39" s="135" t="s">
        <v>70</v>
      </c>
      <c r="E39" s="101">
        <v>3962.8099999999999</v>
      </c>
      <c r="F39" s="101">
        <v>3014.8000000000002</v>
      </c>
      <c r="G39" s="101"/>
      <c r="H39" s="101">
        <v>424.80000000000001</v>
      </c>
      <c r="I39" s="101">
        <v>2967.4400000000001</v>
      </c>
      <c r="J39" s="101">
        <v>-17.829999999999998</v>
      </c>
      <c r="K39" s="101">
        <f t="shared" si="8"/>
        <v>-995.36999999999989</v>
      </c>
      <c r="L39" s="102">
        <f t="shared" si="9"/>
        <v>2967.4400000000001</v>
      </c>
      <c r="M39" s="101">
        <f t="shared" si="10"/>
        <v>-47.360000000000127</v>
      </c>
      <c r="N39" s="102">
        <f t="shared" si="11"/>
        <v>-442.63</v>
      </c>
      <c r="O39" s="71">
        <f t="shared" si="12"/>
        <v>0.74882217416429253</v>
      </c>
      <c r="P39" s="70">
        <f t="shared" si="13"/>
        <v>-0.041972693032015063</v>
      </c>
      <c r="Q39" s="71" t="str">
        <f t="shared" si="14"/>
        <v/>
      </c>
      <c r="R39" s="73">
        <f t="shared" si="15"/>
        <v>0.98429083189597977</v>
      </c>
      <c r="S39" s="1"/>
      <c r="T39" s="1"/>
      <c r="U39" s="1"/>
      <c r="V39" s="1"/>
      <c r="W39" s="1"/>
      <c r="X39" s="1"/>
      <c r="Y39" s="1"/>
    </row>
    <row r="40" s="1" customFormat="1" ht="17.25">
      <c r="A40" s="98"/>
      <c r="B40" s="155"/>
      <c r="C40" s="74" t="s">
        <v>90</v>
      </c>
      <c r="D40" s="156" t="s">
        <v>91</v>
      </c>
      <c r="E40" s="101">
        <v>1420.5999999999999</v>
      </c>
      <c r="F40" s="101">
        <v>3436.3000000000002</v>
      </c>
      <c r="G40" s="102"/>
      <c r="H40" s="101">
        <v>963.29999999999995</v>
      </c>
      <c r="I40" s="115">
        <v>1030.1099999999999</v>
      </c>
      <c r="J40" s="101">
        <v>13.35</v>
      </c>
      <c r="K40" s="101">
        <f t="shared" si="8"/>
        <v>-390.49000000000001</v>
      </c>
      <c r="L40" s="101">
        <f t="shared" si="9"/>
        <v>1030.1099999999999</v>
      </c>
      <c r="M40" s="102">
        <f t="shared" si="10"/>
        <v>-2406.1900000000005</v>
      </c>
      <c r="N40" s="101">
        <f t="shared" si="11"/>
        <v>-949.94999999999993</v>
      </c>
      <c r="O40" s="70">
        <f t="shared" si="12"/>
        <v>0.72512318738561166</v>
      </c>
      <c r="P40" s="71">
        <f t="shared" si="13"/>
        <v>0.013858611024602927</v>
      </c>
      <c r="Q40" s="72" t="str">
        <f t="shared" si="14"/>
        <v/>
      </c>
      <c r="R40" s="73">
        <f t="shared" si="15"/>
        <v>0.29977301166952824</v>
      </c>
      <c r="S40" s="1"/>
      <c r="T40" s="1"/>
      <c r="U40" s="1"/>
      <c r="V40" s="1"/>
      <c r="W40" s="1"/>
      <c r="X40" s="1"/>
      <c r="Y40" s="1"/>
    </row>
    <row r="41" s="1" customFormat="1" ht="17.25">
      <c r="A41" s="98"/>
      <c r="B41" s="155"/>
      <c r="C41" s="63" t="s">
        <v>92</v>
      </c>
      <c r="D41" s="100" t="s">
        <v>93</v>
      </c>
      <c r="E41" s="101">
        <v>3016.73</v>
      </c>
      <c r="F41" s="101">
        <v>0</v>
      </c>
      <c r="G41" s="101"/>
      <c r="H41" s="102">
        <v>0</v>
      </c>
      <c r="I41" s="101">
        <v>3811.6100000000001</v>
      </c>
      <c r="J41" s="101">
        <v>1484.27</v>
      </c>
      <c r="K41" s="101">
        <f t="shared" si="8"/>
        <v>794.88000000000011</v>
      </c>
      <c r="L41" s="101">
        <f t="shared" si="9"/>
        <v>3811.6100000000001</v>
      </c>
      <c r="M41" s="101">
        <f t="shared" si="10"/>
        <v>3811.6100000000001</v>
      </c>
      <c r="N41" s="102">
        <f t="shared" si="11"/>
        <v>1484.27</v>
      </c>
      <c r="O41" s="71">
        <f t="shared" si="12"/>
        <v>1.2634906007498186</v>
      </c>
      <c r="P41" s="70" t="str">
        <f t="shared" si="13"/>
        <v/>
      </c>
      <c r="Q41" s="71" t="str">
        <f t="shared" si="14"/>
        <v/>
      </c>
      <c r="R41" s="73" t="str">
        <f t="shared" si="15"/>
        <v/>
      </c>
      <c r="S41" s="1"/>
      <c r="T41" s="1"/>
      <c r="U41" s="1"/>
      <c r="V41" s="1"/>
      <c r="W41" s="1"/>
      <c r="X41" s="1"/>
      <c r="Y41" s="1"/>
    </row>
    <row r="42" s="1" customFormat="1" ht="17.25">
      <c r="A42" s="98"/>
      <c r="B42" s="155"/>
      <c r="C42" s="3" t="s">
        <v>94</v>
      </c>
      <c r="D42" s="157" t="s">
        <v>95</v>
      </c>
      <c r="E42" s="101">
        <v>219935.34</v>
      </c>
      <c r="F42" s="101">
        <v>202788.70000000001</v>
      </c>
      <c r="G42" s="102"/>
      <c r="H42" s="101">
        <v>19058.700000000001</v>
      </c>
      <c r="I42" s="115">
        <v>195079.13</v>
      </c>
      <c r="J42" s="101">
        <v>24916.269999999997</v>
      </c>
      <c r="K42" s="101">
        <f t="shared" si="8"/>
        <v>-24856.209999999992</v>
      </c>
      <c r="L42" s="101">
        <f t="shared" si="9"/>
        <v>195079.13</v>
      </c>
      <c r="M42" s="101">
        <f t="shared" si="10"/>
        <v>-7709.570000000007</v>
      </c>
      <c r="N42" s="101">
        <f t="shared" si="11"/>
        <v>5857.5699999999961</v>
      </c>
      <c r="O42" s="70">
        <f t="shared" si="12"/>
        <v>0.8869840108460969</v>
      </c>
      <c r="P42" s="71">
        <f t="shared" si="13"/>
        <v>1.3073436278445012</v>
      </c>
      <c r="Q42" s="72" t="str">
        <f t="shared" si="14"/>
        <v/>
      </c>
      <c r="R42" s="73">
        <f t="shared" si="15"/>
        <v>0.96198225049028863</v>
      </c>
      <c r="S42" s="1"/>
      <c r="T42" s="1"/>
      <c r="U42" s="1"/>
      <c r="V42" s="1"/>
      <c r="W42" s="1"/>
      <c r="X42" s="1"/>
      <c r="Y42" s="1"/>
    </row>
    <row r="43" s="1" customFormat="1" ht="34.5">
      <c r="A43" s="98"/>
      <c r="B43" s="155"/>
      <c r="C43" s="133" t="s">
        <v>96</v>
      </c>
      <c r="D43" s="134" t="s">
        <v>97</v>
      </c>
      <c r="E43" s="101">
        <v>5017.3199999999997</v>
      </c>
      <c r="F43" s="101">
        <v>0</v>
      </c>
      <c r="G43" s="101"/>
      <c r="H43" s="102">
        <v>0</v>
      </c>
      <c r="I43" s="101">
        <v>18706.459999999999</v>
      </c>
      <c r="J43" s="101">
        <v>0</v>
      </c>
      <c r="K43" s="101">
        <f t="shared" si="8"/>
        <v>13689.139999999999</v>
      </c>
      <c r="L43" s="101">
        <f t="shared" si="9"/>
        <v>18706.459999999999</v>
      </c>
      <c r="M43" s="101">
        <f t="shared" si="10"/>
        <v>18706.459999999999</v>
      </c>
      <c r="N43" s="102">
        <f t="shared" si="11"/>
        <v>0</v>
      </c>
      <c r="O43" s="71">
        <f t="shared" si="12"/>
        <v>3.7283769024100515</v>
      </c>
      <c r="P43" s="70" t="str">
        <f t="shared" si="13"/>
        <v/>
      </c>
      <c r="Q43" s="71" t="str">
        <f t="shared" si="14"/>
        <v/>
      </c>
      <c r="R43" s="73" t="str">
        <f t="shared" si="15"/>
        <v/>
      </c>
      <c r="S43" s="1"/>
      <c r="T43" s="1"/>
      <c r="U43" s="1"/>
      <c r="V43" s="1"/>
      <c r="W43" s="1"/>
      <c r="X43" s="1"/>
      <c r="Y43" s="1"/>
    </row>
    <row r="44" s="1" customFormat="1" ht="34.5">
      <c r="A44" s="98"/>
      <c r="B44" s="155"/>
      <c r="C44" s="3" t="s">
        <v>98</v>
      </c>
      <c r="D44" s="157" t="s">
        <v>99</v>
      </c>
      <c r="E44" s="101">
        <v>136048.37</v>
      </c>
      <c r="F44" s="101">
        <v>96901.899999999994</v>
      </c>
      <c r="G44" s="102"/>
      <c r="H44" s="101">
        <v>10701.9</v>
      </c>
      <c r="I44" s="115">
        <v>78752.489999999991</v>
      </c>
      <c r="J44" s="101">
        <v>-4058.2899999999995</v>
      </c>
      <c r="K44" s="101">
        <f t="shared" si="8"/>
        <v>-57295.880000000005</v>
      </c>
      <c r="L44" s="101">
        <f t="shared" si="9"/>
        <v>78752.489999999991</v>
      </c>
      <c r="M44" s="101">
        <f t="shared" si="10"/>
        <v>-18149.410000000003</v>
      </c>
      <c r="N44" s="101">
        <f t="shared" si="11"/>
        <v>-14760.189999999999</v>
      </c>
      <c r="O44" s="70">
        <f t="shared" si="12"/>
        <v>0.57885654932874242</v>
      </c>
      <c r="P44" s="71">
        <f t="shared" si="13"/>
        <v>-0.37921210252385085</v>
      </c>
      <c r="Q44" s="72" t="str">
        <f t="shared" si="14"/>
        <v/>
      </c>
      <c r="R44" s="73">
        <f t="shared" si="15"/>
        <v>0.81270325968840651</v>
      </c>
      <c r="S44" s="1"/>
      <c r="T44" s="1"/>
      <c r="U44" s="1"/>
      <c r="V44" s="1"/>
      <c r="W44" s="1"/>
      <c r="X44" s="1"/>
      <c r="Y44" s="1"/>
    </row>
    <row r="45" s="1" customFormat="1" ht="34.5">
      <c r="A45" s="98"/>
      <c r="B45" s="155"/>
      <c r="C45" s="133" t="s">
        <v>100</v>
      </c>
      <c r="D45" s="134" t="s">
        <v>101</v>
      </c>
      <c r="E45" s="101">
        <v>9009.7999999999993</v>
      </c>
      <c r="F45" s="101">
        <v>0</v>
      </c>
      <c r="G45" s="101"/>
      <c r="H45" s="102">
        <v>0</v>
      </c>
      <c r="I45" s="101">
        <v>13748.52</v>
      </c>
      <c r="J45" s="101">
        <v>7253.4300000000003</v>
      </c>
      <c r="K45" s="101">
        <f t="shared" si="8"/>
        <v>4738.7200000000012</v>
      </c>
      <c r="L45" s="101">
        <f t="shared" si="9"/>
        <v>13748.52</v>
      </c>
      <c r="M45" s="101">
        <f t="shared" si="10"/>
        <v>13748.52</v>
      </c>
      <c r="N45" s="102">
        <f t="shared" si="11"/>
        <v>7253.4300000000003</v>
      </c>
      <c r="O45" s="71">
        <f t="shared" si="12"/>
        <v>1.525951741437102</v>
      </c>
      <c r="P45" s="70" t="str">
        <f t="shared" si="13"/>
        <v/>
      </c>
      <c r="Q45" s="71" t="str">
        <f t="shared" si="14"/>
        <v/>
      </c>
      <c r="R45" s="73"/>
      <c r="S45" s="1"/>
      <c r="T45" s="1"/>
      <c r="U45" s="1"/>
      <c r="V45" s="1"/>
      <c r="W45" s="1"/>
      <c r="X45" s="1"/>
      <c r="Y45" s="1"/>
    </row>
    <row r="46" s="1" customFormat="1" ht="17.25">
      <c r="A46" s="98"/>
      <c r="B46" s="155"/>
      <c r="C46" s="74" t="s">
        <v>54</v>
      </c>
      <c r="D46" s="156" t="s">
        <v>55</v>
      </c>
      <c r="E46" s="101">
        <v>15175.42</v>
      </c>
      <c r="F46" s="123">
        <v>12978</v>
      </c>
      <c r="G46" s="102"/>
      <c r="H46" s="101">
        <v>3072</v>
      </c>
      <c r="I46" s="115">
        <v>9797.9800000000014</v>
      </c>
      <c r="J46" s="101">
        <v>744.30999999999995</v>
      </c>
      <c r="K46" s="101">
        <f t="shared" si="8"/>
        <v>-5377.4399999999987</v>
      </c>
      <c r="L46" s="101">
        <f t="shared" si="9"/>
        <v>9797.9800000000014</v>
      </c>
      <c r="M46" s="102">
        <f t="shared" si="10"/>
        <v>-3180.0199999999986</v>
      </c>
      <c r="N46" s="101">
        <f t="shared" si="11"/>
        <v>-2327.6900000000001</v>
      </c>
      <c r="O46" s="70">
        <f t="shared" si="12"/>
        <v>0.64564802819295952</v>
      </c>
      <c r="P46" s="71">
        <f t="shared" si="13"/>
        <v>0.24228841145833332</v>
      </c>
      <c r="Q46" s="72" t="str">
        <f t="shared" si="14"/>
        <v/>
      </c>
      <c r="R46" s="73">
        <f t="shared" si="15"/>
        <v>0.75496840807520427</v>
      </c>
      <c r="S46" s="1"/>
      <c r="T46" s="1"/>
      <c r="U46" s="1"/>
      <c r="V46" s="1"/>
      <c r="W46" s="1"/>
      <c r="X46" s="1"/>
      <c r="Y46" s="1"/>
    </row>
    <row r="47" s="1" customFormat="1" ht="17.25">
      <c r="A47" s="98"/>
      <c r="B47" s="155"/>
      <c r="C47" s="74" t="s">
        <v>102</v>
      </c>
      <c r="D47" s="100" t="s">
        <v>103</v>
      </c>
      <c r="E47" s="101">
        <v>74120.460000000006</v>
      </c>
      <c r="F47" s="101">
        <v>65450.300000000003</v>
      </c>
      <c r="G47" s="101"/>
      <c r="H47" s="102">
        <v>4450.3000000000002</v>
      </c>
      <c r="I47" s="101">
        <v>64113.519999999997</v>
      </c>
      <c r="J47" s="101">
        <v>5841.5200000000004</v>
      </c>
      <c r="K47" s="101">
        <f t="shared" si="8"/>
        <v>-10006.94000000001</v>
      </c>
      <c r="L47" s="102">
        <f t="shared" si="9"/>
        <v>64113.519999999997</v>
      </c>
      <c r="M47" s="101">
        <f t="shared" si="10"/>
        <v>-1336.7800000000061</v>
      </c>
      <c r="N47" s="102">
        <f t="shared" si="11"/>
        <v>1391.2200000000003</v>
      </c>
      <c r="O47" s="71">
        <f t="shared" si="12"/>
        <v>0.86499085407726817</v>
      </c>
      <c r="P47" s="70">
        <f t="shared" si="13"/>
        <v>1.312612632856212</v>
      </c>
      <c r="Q47" s="71" t="str">
        <f t="shared" si="14"/>
        <v/>
      </c>
      <c r="R47" s="73">
        <f t="shared" si="15"/>
        <v>0.97957564747602366</v>
      </c>
      <c r="S47" s="1"/>
      <c r="T47" s="1"/>
      <c r="U47" s="1"/>
      <c r="V47" s="1"/>
      <c r="W47" s="1"/>
      <c r="X47" s="1"/>
      <c r="Y47" s="1"/>
    </row>
    <row r="48" s="105" customFormat="1" ht="17.25">
      <c r="A48" s="98"/>
      <c r="B48" s="158"/>
      <c r="C48" s="107"/>
      <c r="D48" s="126" t="s">
        <v>56</v>
      </c>
      <c r="E48" s="82">
        <f>SUM(E35:E47)</f>
        <v>1272539.4799999997</v>
      </c>
      <c r="F48" s="82">
        <f>SUM(F35:F47)</f>
        <v>947303.40000000026</v>
      </c>
      <c r="G48" s="159">
        <f>SUM(G35:G47)</f>
        <v>0</v>
      </c>
      <c r="H48" s="82">
        <f>SUM(H35:H47)</f>
        <v>49027.200000000004</v>
      </c>
      <c r="I48" s="82">
        <f>SUM(I35:I47)</f>
        <v>1009948.0199999998</v>
      </c>
      <c r="J48" s="82">
        <f>SUM(J35:J47)</f>
        <v>76045.419999999984</v>
      </c>
      <c r="K48" s="82">
        <f>SUM(K35:K47)</f>
        <v>-262591.46000000002</v>
      </c>
      <c r="L48" s="82">
        <f t="shared" si="9"/>
        <v>1009948.0199999998</v>
      </c>
      <c r="M48" s="159">
        <f>SUM(M35:M47)</f>
        <v>62644.619999999966</v>
      </c>
      <c r="N48" s="82">
        <f>SUM(N35:N47)</f>
        <v>27018.220000000001</v>
      </c>
      <c r="O48" s="128">
        <f t="shared" si="12"/>
        <v>0.79364769099344568</v>
      </c>
      <c r="P48" s="110">
        <f t="shared" si="13"/>
        <v>1.5510863357483189</v>
      </c>
      <c r="Q48" s="129" t="str">
        <f t="shared" si="14"/>
        <v/>
      </c>
      <c r="R48" s="111">
        <f t="shared" si="15"/>
        <v>1.066129415348873</v>
      </c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</row>
    <row r="49" ht="17.25">
      <c r="A49" s="160" t="s">
        <v>104</v>
      </c>
      <c r="B49" s="161" t="s">
        <v>105</v>
      </c>
      <c r="C49" s="162" t="s">
        <v>106</v>
      </c>
      <c r="D49" s="163" t="s">
        <v>107</v>
      </c>
      <c r="E49" s="53">
        <v>538291.93999999994</v>
      </c>
      <c r="F49" s="164">
        <v>653882.09999999998</v>
      </c>
      <c r="G49" s="56"/>
      <c r="H49" s="56">
        <v>58786</v>
      </c>
      <c r="I49" s="56">
        <v>579986.82999999996</v>
      </c>
      <c r="J49" s="56">
        <v>8079.0900000000001</v>
      </c>
      <c r="K49" s="56">
        <f t="shared" ref="K49:K83" si="16">I49-E49</f>
        <v>41694.890000000014</v>
      </c>
      <c r="L49" s="56">
        <f t="shared" si="9"/>
        <v>579986.82999999996</v>
      </c>
      <c r="M49" s="56">
        <f t="shared" ref="M49:M83" si="17">I49-F49</f>
        <v>-73895.270000000019</v>
      </c>
      <c r="N49" s="56">
        <f t="shared" ref="N49:N83" si="18">J49-H49</f>
        <v>-50706.910000000003</v>
      </c>
      <c r="O49" s="165">
        <f t="shared" si="12"/>
        <v>1.0774577639041001</v>
      </c>
      <c r="P49" s="165">
        <f t="shared" si="13"/>
        <v>0.13743221175109721</v>
      </c>
      <c r="Q49" s="165" t="str">
        <f t="shared" si="14"/>
        <v/>
      </c>
      <c r="R49" s="166">
        <f t="shared" si="15"/>
        <v>0.88698991760135348</v>
      </c>
      <c r="S49" s="1"/>
      <c r="T49" s="1"/>
      <c r="U49" s="1"/>
      <c r="V49" s="1"/>
      <c r="W49" s="1"/>
      <c r="X49" s="1"/>
      <c r="Y49" s="1"/>
    </row>
    <row r="50" ht="17.25">
      <c r="A50" s="98"/>
      <c r="B50" s="161"/>
      <c r="C50" s="63" t="s">
        <v>108</v>
      </c>
      <c r="D50" s="156" t="s">
        <v>109</v>
      </c>
      <c r="E50" s="101">
        <v>371622.15999999997</v>
      </c>
      <c r="F50" s="123">
        <v>423200.79999999999</v>
      </c>
      <c r="G50" s="101"/>
      <c r="H50" s="101">
        <v>33452</v>
      </c>
      <c r="I50" s="101">
        <v>435425.66999999998</v>
      </c>
      <c r="J50" s="101">
        <v>4968.5600000000004</v>
      </c>
      <c r="K50" s="101">
        <f t="shared" si="16"/>
        <v>63803.510000000009</v>
      </c>
      <c r="L50" s="101">
        <f t="shared" si="9"/>
        <v>435425.66999999998</v>
      </c>
      <c r="M50" s="101">
        <f t="shared" si="17"/>
        <v>12224.869999999995</v>
      </c>
      <c r="N50" s="101">
        <f t="shared" si="18"/>
        <v>-28483.439999999999</v>
      </c>
      <c r="O50" s="71">
        <f t="shared" si="12"/>
        <v>1.1716891963600879</v>
      </c>
      <c r="P50" s="71">
        <f t="shared" si="13"/>
        <v>0.14852804017696999</v>
      </c>
      <c r="Q50" s="71" t="str">
        <f t="shared" si="14"/>
        <v/>
      </c>
      <c r="R50" s="73">
        <f t="shared" si="15"/>
        <v>1.0288866892501147</v>
      </c>
      <c r="S50" s="1"/>
      <c r="T50" s="1"/>
      <c r="U50" s="1"/>
      <c r="V50" s="1"/>
      <c r="W50" s="1"/>
      <c r="X50" s="1"/>
      <c r="Y50" s="1"/>
    </row>
    <row r="51" ht="17.25">
      <c r="A51" s="98"/>
      <c r="B51" s="161"/>
      <c r="C51" s="63" t="s">
        <v>110</v>
      </c>
      <c r="D51" s="156" t="s">
        <v>111</v>
      </c>
      <c r="E51" s="101">
        <v>3886775.1699999999</v>
      </c>
      <c r="F51" s="123">
        <v>4515290.5999999996</v>
      </c>
      <c r="G51" s="101"/>
      <c r="H51" s="101">
        <v>404055.70000000001</v>
      </c>
      <c r="I51" s="101">
        <v>4003316.6999999997</v>
      </c>
      <c r="J51" s="101">
        <v>200083.04999999999</v>
      </c>
      <c r="K51" s="101">
        <f t="shared" si="16"/>
        <v>116541.5299999998</v>
      </c>
      <c r="L51" s="101">
        <f t="shared" si="9"/>
        <v>4003316.6999999997</v>
      </c>
      <c r="M51" s="101">
        <f t="shared" si="17"/>
        <v>-511973.89999999991</v>
      </c>
      <c r="N51" s="103">
        <f t="shared" si="18"/>
        <v>-203972.65000000002</v>
      </c>
      <c r="O51" s="71">
        <f t="shared" si="12"/>
        <v>1.0299841191997734</v>
      </c>
      <c r="P51" s="71">
        <f t="shared" si="13"/>
        <v>0.4951868022156351</v>
      </c>
      <c r="Q51" s="71" t="str">
        <f t="shared" si="14"/>
        <v/>
      </c>
      <c r="R51" s="73">
        <f t="shared" si="15"/>
        <v>0.88661330014949646</v>
      </c>
      <c r="S51" s="1"/>
      <c r="T51" s="1"/>
      <c r="U51" s="1"/>
      <c r="V51" s="1"/>
      <c r="W51" s="1"/>
      <c r="X51" s="1"/>
      <c r="Y51" s="1"/>
    </row>
    <row r="52" s="1" customFormat="1" ht="17.25">
      <c r="A52" s="98"/>
      <c r="B52" s="161"/>
      <c r="C52" s="63"/>
      <c r="D52" s="167" t="s">
        <v>112</v>
      </c>
      <c r="E52" s="168">
        <f>E49+E50+E51</f>
        <v>4796689.2699999996</v>
      </c>
      <c r="F52" s="169">
        <f>F49+F50+F51</f>
        <v>5592373.5</v>
      </c>
      <c r="G52" s="169">
        <f>G51+G50+G49</f>
        <v>0</v>
      </c>
      <c r="H52" s="169">
        <f>H51+H50+H49</f>
        <v>496293.70000000001</v>
      </c>
      <c r="I52" s="169">
        <f>I51+I50+I49</f>
        <v>5018729.2000000002</v>
      </c>
      <c r="J52" s="169">
        <f>J51+J50+J49</f>
        <v>213130.69999999998</v>
      </c>
      <c r="K52" s="168">
        <f t="shared" si="16"/>
        <v>222039.93000000063</v>
      </c>
      <c r="L52" s="168">
        <f t="shared" si="9"/>
        <v>5018729.2000000002</v>
      </c>
      <c r="M52" s="168">
        <f t="shared" si="17"/>
        <v>-573644.29999999981</v>
      </c>
      <c r="N52" s="170">
        <f t="shared" si="18"/>
        <v>-283163</v>
      </c>
      <c r="O52" s="171">
        <f t="shared" si="12"/>
        <v>1.0462902467726454</v>
      </c>
      <c r="P52" s="171">
        <f t="shared" si="13"/>
        <v>0.42944470179653699</v>
      </c>
      <c r="Q52" s="171" t="str">
        <f t="shared" si="14"/>
        <v/>
      </c>
      <c r="R52" s="172">
        <f t="shared" si="15"/>
        <v>0.89742382192462644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ht="34.5">
      <c r="A53" s="160"/>
      <c r="B53" s="161"/>
      <c r="C53" s="173" t="s">
        <v>113</v>
      </c>
      <c r="D53" s="174" t="s">
        <v>114</v>
      </c>
      <c r="E53" s="101">
        <v>802.42999999999995</v>
      </c>
      <c r="F53" s="115">
        <v>4371.8000000000002</v>
      </c>
      <c r="G53" s="175"/>
      <c r="H53" s="102">
        <v>462</v>
      </c>
      <c r="I53" s="175">
        <v>2691.9699999999998</v>
      </c>
      <c r="J53" s="175">
        <v>282.50999999999999</v>
      </c>
      <c r="K53" s="124">
        <f t="shared" si="16"/>
        <v>1889.54</v>
      </c>
      <c r="L53" s="124">
        <f t="shared" si="9"/>
        <v>2691.9699999999998</v>
      </c>
      <c r="M53" s="124">
        <f t="shared" si="17"/>
        <v>-1679.8300000000004</v>
      </c>
      <c r="N53" s="176">
        <f t="shared" si="18"/>
        <v>-179.49000000000001</v>
      </c>
      <c r="O53" s="85">
        <f t="shared" si="12"/>
        <v>3.354772378899094</v>
      </c>
      <c r="P53" s="85">
        <f t="shared" si="13"/>
        <v>0.61149350649350642</v>
      </c>
      <c r="Q53" s="85" t="str">
        <f t="shared" si="14"/>
        <v/>
      </c>
      <c r="R53" s="86">
        <f t="shared" si="15"/>
        <v>0.61575781142778707</v>
      </c>
      <c r="S53" s="1"/>
      <c r="T53" s="1"/>
      <c r="U53" s="1"/>
      <c r="V53" s="1"/>
      <c r="W53" s="1"/>
      <c r="X53" s="1"/>
      <c r="Y53" s="1"/>
    </row>
    <row r="54" s="1" customFormat="1" ht="17.25">
      <c r="A54" s="177"/>
      <c r="B54" s="178"/>
      <c r="C54" s="74" t="s">
        <v>115</v>
      </c>
      <c r="D54" s="179" t="s">
        <v>116</v>
      </c>
      <c r="E54" s="101">
        <v>0</v>
      </c>
      <c r="F54" s="101">
        <v>0</v>
      </c>
      <c r="G54" s="101"/>
      <c r="H54" s="101">
        <v>0</v>
      </c>
      <c r="I54" s="101">
        <v>4845.8299999999999</v>
      </c>
      <c r="J54" s="101">
        <v>0</v>
      </c>
      <c r="K54" s="101">
        <f t="shared" si="16"/>
        <v>4845.8299999999999</v>
      </c>
      <c r="L54" s="101">
        <f t="shared" si="9"/>
        <v>4845.8299999999999</v>
      </c>
      <c r="M54" s="101">
        <f t="shared" si="17"/>
        <v>4845.8299999999999</v>
      </c>
      <c r="N54" s="103">
        <f t="shared" si="18"/>
        <v>0</v>
      </c>
      <c r="O54" s="71" t="str">
        <f t="shared" si="12"/>
        <v/>
      </c>
      <c r="P54" s="71" t="str">
        <f t="shared" si="13"/>
        <v/>
      </c>
      <c r="Q54" s="71" t="str">
        <f t="shared" si="14"/>
        <v/>
      </c>
      <c r="R54" s="73" t="str">
        <f t="shared" si="15"/>
        <v/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ht="17.25">
      <c r="A55" s="180"/>
      <c r="B55" s="161"/>
      <c r="C55" s="181" t="s">
        <v>117</v>
      </c>
      <c r="D55" s="182" t="s">
        <v>55</v>
      </c>
      <c r="E55" s="101">
        <v>74758.350000000006</v>
      </c>
      <c r="F55" s="164">
        <v>41597</v>
      </c>
      <c r="G55" s="164"/>
      <c r="H55" s="56">
        <v>3047</v>
      </c>
      <c r="I55" s="102">
        <v>102920.78</v>
      </c>
      <c r="J55" s="56">
        <v>7036.1700000000001</v>
      </c>
      <c r="K55" s="56">
        <f t="shared" si="16"/>
        <v>28162.429999999993</v>
      </c>
      <c r="L55" s="56">
        <f t="shared" si="9"/>
        <v>102920.78</v>
      </c>
      <c r="M55" s="56">
        <f t="shared" si="17"/>
        <v>61323.779999999999</v>
      </c>
      <c r="N55" s="183">
        <f t="shared" si="18"/>
        <v>3989.1700000000001</v>
      </c>
      <c r="O55" s="165">
        <f t="shared" si="12"/>
        <v>1.3767128354223974</v>
      </c>
      <c r="P55" s="165">
        <f t="shared" si="13"/>
        <v>2.3092123400065638</v>
      </c>
      <c r="Q55" s="165" t="str">
        <f t="shared" si="14"/>
        <v/>
      </c>
      <c r="R55" s="166">
        <f t="shared" si="15"/>
        <v>2.4742356419934128</v>
      </c>
      <c r="S55" s="1"/>
      <c r="T55" s="1"/>
      <c r="U55" s="1"/>
      <c r="V55" s="1"/>
      <c r="W55" s="1"/>
      <c r="X55" s="1"/>
      <c r="Y55" s="1"/>
    </row>
    <row r="56" s="105" customFormat="1" ht="17.25">
      <c r="A56" s="98"/>
      <c r="B56" s="184"/>
      <c r="C56" s="107"/>
      <c r="D56" s="108" t="s">
        <v>56</v>
      </c>
      <c r="E56" s="109">
        <f>E52+E53+E54+E55</f>
        <v>4872250.0499999989</v>
      </c>
      <c r="F56" s="109">
        <f>F52+F53+F54+F55</f>
        <v>5638342.2999999998</v>
      </c>
      <c r="G56" s="109">
        <f>G52+G53+G54+G55</f>
        <v>0</v>
      </c>
      <c r="H56" s="109">
        <f>H52+H53+H54+H55</f>
        <v>499802.70000000001</v>
      </c>
      <c r="I56" s="109">
        <f>I52+I53+I54+I55</f>
        <v>5129187.7800000003</v>
      </c>
      <c r="J56" s="109">
        <f>J52+J53+J54+J55</f>
        <v>220449.38</v>
      </c>
      <c r="K56" s="109">
        <f t="shared" si="16"/>
        <v>256937.73000000138</v>
      </c>
      <c r="L56" s="127">
        <f t="shared" si="9"/>
        <v>5129187.7800000003</v>
      </c>
      <c r="M56" s="109">
        <f t="shared" si="17"/>
        <v>-509154.51999999955</v>
      </c>
      <c r="N56" s="127">
        <f t="shared" si="18"/>
        <v>-279353.32000000001</v>
      </c>
      <c r="O56" s="110">
        <f t="shared" si="12"/>
        <v>1.0527349227488851</v>
      </c>
      <c r="P56" s="128">
        <f t="shared" si="13"/>
        <v>0.44107280732977233</v>
      </c>
      <c r="Q56" s="110" t="str">
        <f t="shared" si="14"/>
        <v/>
      </c>
      <c r="R56" s="111">
        <f t="shared" si="15"/>
        <v>0.90969783441491314</v>
      </c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</row>
    <row r="57" ht="17.25">
      <c r="A57" s="112">
        <v>991</v>
      </c>
      <c r="B57" s="94" t="s">
        <v>118</v>
      </c>
      <c r="C57" s="154" t="s">
        <v>69</v>
      </c>
      <c r="D57" s="114" t="s">
        <v>119</v>
      </c>
      <c r="E57" s="53">
        <v>64538.809999999998</v>
      </c>
      <c r="F57" s="54">
        <v>66470.800000000003</v>
      </c>
      <c r="G57" s="55"/>
      <c r="H57" s="53">
        <v>5970.8000000000002</v>
      </c>
      <c r="I57" s="97">
        <v>65082.669999999998</v>
      </c>
      <c r="J57" s="185">
        <v>3349.8200000000002</v>
      </c>
      <c r="K57" s="53">
        <f t="shared" si="16"/>
        <v>543.86000000000058</v>
      </c>
      <c r="L57" s="53">
        <f t="shared" si="9"/>
        <v>65082.669999999998</v>
      </c>
      <c r="M57" s="55">
        <f t="shared" si="17"/>
        <v>-1388.1300000000047</v>
      </c>
      <c r="N57" s="53">
        <f t="shared" si="18"/>
        <v>-2620.98</v>
      </c>
      <c r="O57" s="59">
        <f t="shared" si="12"/>
        <v>1.0084268674925987</v>
      </c>
      <c r="P57" s="58">
        <f t="shared" si="13"/>
        <v>0.56103369732699138</v>
      </c>
      <c r="Q57" s="116" t="str">
        <f t="shared" si="14"/>
        <v/>
      </c>
      <c r="R57" s="60">
        <f t="shared" si="15"/>
        <v>0.97911669484946762</v>
      </c>
      <c r="S57" s="1"/>
      <c r="T57" s="1"/>
      <c r="U57" s="1"/>
      <c r="V57" s="1"/>
      <c r="W57" s="1"/>
      <c r="X57" s="1"/>
      <c r="Y57" s="1"/>
    </row>
    <row r="58" ht="17.25">
      <c r="A58" s="117"/>
      <c r="B58" s="99"/>
      <c r="C58" s="63" t="s">
        <v>120</v>
      </c>
      <c r="D58" s="100" t="s">
        <v>121</v>
      </c>
      <c r="E58" s="101">
        <v>7908.29</v>
      </c>
      <c r="F58" s="101">
        <v>0</v>
      </c>
      <c r="G58" s="101"/>
      <c r="H58" s="102">
        <v>0</v>
      </c>
      <c r="I58" s="101">
        <v>4998.0900000000001</v>
      </c>
      <c r="J58" s="101">
        <v>615</v>
      </c>
      <c r="K58" s="102">
        <f t="shared" si="16"/>
        <v>-2910.1999999999998</v>
      </c>
      <c r="L58" s="101">
        <f t="shared" si="9"/>
        <v>4998.0900000000001</v>
      </c>
      <c r="M58" s="101">
        <f t="shared" si="17"/>
        <v>4998.0900000000001</v>
      </c>
      <c r="N58" s="102">
        <f t="shared" si="18"/>
        <v>615</v>
      </c>
      <c r="O58" s="71">
        <f t="shared" si="12"/>
        <v>0.63200641352302456</v>
      </c>
      <c r="P58" s="70" t="str">
        <f t="shared" si="13"/>
        <v/>
      </c>
      <c r="Q58" s="71" t="str">
        <f t="shared" si="14"/>
        <v/>
      </c>
      <c r="R58" s="73" t="str">
        <f t="shared" si="15"/>
        <v/>
      </c>
      <c r="S58" s="1"/>
      <c r="T58" s="1"/>
      <c r="U58" s="1"/>
      <c r="V58" s="1"/>
      <c r="W58" s="1"/>
      <c r="X58" s="1"/>
      <c r="Y58" s="1"/>
    </row>
    <row r="59" s="105" customFormat="1" ht="17.25">
      <c r="A59" s="117"/>
      <c r="B59" s="106"/>
      <c r="C59" s="125"/>
      <c r="D59" s="126" t="s">
        <v>56</v>
      </c>
      <c r="E59" s="109">
        <f>SUM(E57:E58)</f>
        <v>72447.099999999991</v>
      </c>
      <c r="F59" s="109">
        <f>SUM(F57:F58)</f>
        <v>66470.800000000003</v>
      </c>
      <c r="G59" s="127">
        <f>SUM(G57:G58)</f>
        <v>0</v>
      </c>
      <c r="H59" s="109">
        <f>SUM(H57:H58)</f>
        <v>5970.8000000000002</v>
      </c>
      <c r="I59" s="109">
        <f>SUM(I57:I58)</f>
        <v>70080.759999999995</v>
      </c>
      <c r="J59" s="109">
        <f>SUM(J57:J58)</f>
        <v>3964.8200000000002</v>
      </c>
      <c r="K59" s="109">
        <f t="shared" si="16"/>
        <v>-2366.3399999999965</v>
      </c>
      <c r="L59" s="127">
        <f t="shared" si="9"/>
        <v>70080.759999999995</v>
      </c>
      <c r="M59" s="109">
        <f t="shared" si="17"/>
        <v>3609.9599999999919</v>
      </c>
      <c r="N59" s="109">
        <f t="shared" si="18"/>
        <v>-2005.98</v>
      </c>
      <c r="O59" s="128">
        <f t="shared" si="12"/>
        <v>0.96733699485555669</v>
      </c>
      <c r="P59" s="110">
        <f t="shared" si="13"/>
        <v>0.66403497018824953</v>
      </c>
      <c r="Q59" s="129" t="str">
        <f t="shared" si="14"/>
        <v/>
      </c>
      <c r="R59" s="111">
        <f t="shared" si="15"/>
        <v>1.0543089597236681</v>
      </c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</row>
    <row r="60" ht="17.25">
      <c r="A60" s="160" t="s">
        <v>122</v>
      </c>
      <c r="B60" s="94" t="s">
        <v>123</v>
      </c>
      <c r="C60" s="130" t="s">
        <v>124</v>
      </c>
      <c r="D60" s="131" t="s">
        <v>125</v>
      </c>
      <c r="E60" s="53">
        <v>26750.669999999998</v>
      </c>
      <c r="F60" s="54">
        <v>51086</v>
      </c>
      <c r="G60" s="53"/>
      <c r="H60" s="55">
        <v>352.69999999999999</v>
      </c>
      <c r="I60" s="53">
        <v>64313.660000000003</v>
      </c>
      <c r="J60" s="53">
        <v>5612.7199999999993</v>
      </c>
      <c r="K60" s="53">
        <f t="shared" si="16"/>
        <v>37562.990000000005</v>
      </c>
      <c r="L60" s="53">
        <f t="shared" si="9"/>
        <v>64313.660000000003</v>
      </c>
      <c r="M60" s="55">
        <f t="shared" si="17"/>
        <v>13227.660000000003</v>
      </c>
      <c r="N60" s="53">
        <f t="shared" si="18"/>
        <v>5260.0199999999995</v>
      </c>
      <c r="O60" s="58">
        <f t="shared" si="12"/>
        <v>2.4041887548984757</v>
      </c>
      <c r="P60" s="59">
        <f t="shared" si="13"/>
        <v>15.913580946980435</v>
      </c>
      <c r="Q60" s="58" t="str">
        <f t="shared" si="14"/>
        <v/>
      </c>
      <c r="R60" s="60">
        <f t="shared" si="15"/>
        <v>1.2589292565477823</v>
      </c>
      <c r="S60" s="1"/>
      <c r="T60" s="1"/>
      <c r="U60" s="1"/>
      <c r="V60" s="1"/>
      <c r="W60" s="1"/>
      <c r="X60" s="1"/>
      <c r="Y60" s="1"/>
    </row>
    <row r="61" ht="17.25">
      <c r="A61" s="98"/>
      <c r="B61" s="99"/>
      <c r="C61" s="74" t="s">
        <v>102</v>
      </c>
      <c r="D61" s="156" t="s">
        <v>126</v>
      </c>
      <c r="E61" s="101">
        <v>143533.01000000001</v>
      </c>
      <c r="F61" s="123">
        <v>50550.300000000003</v>
      </c>
      <c r="G61" s="102"/>
      <c r="H61" s="101">
        <v>10850.299999999999</v>
      </c>
      <c r="I61" s="101">
        <v>126324.3</v>
      </c>
      <c r="J61" s="101">
        <v>29634.490000000002</v>
      </c>
      <c r="K61" s="101">
        <f t="shared" si="16"/>
        <v>-17208.710000000006</v>
      </c>
      <c r="L61" s="101">
        <f t="shared" si="9"/>
        <v>126324.3</v>
      </c>
      <c r="M61" s="101">
        <f t="shared" si="17"/>
        <v>75774</v>
      </c>
      <c r="N61" s="102">
        <f t="shared" si="18"/>
        <v>18784.190000000002</v>
      </c>
      <c r="O61" s="71">
        <f t="shared" si="12"/>
        <v>0.88010625569686018</v>
      </c>
      <c r="P61" s="71">
        <f t="shared" si="13"/>
        <v>2.7312138834870927</v>
      </c>
      <c r="Q61" s="72" t="str">
        <f t="shared" si="14"/>
        <v/>
      </c>
      <c r="R61" s="73">
        <f t="shared" si="15"/>
        <v>2.4989822018860419</v>
      </c>
      <c r="S61" s="1"/>
      <c r="T61" s="1"/>
      <c r="U61" s="1"/>
      <c r="V61" s="1"/>
      <c r="W61" s="1"/>
      <c r="X61" s="1"/>
      <c r="Y61" s="1"/>
    </row>
    <row r="62" s="105" customFormat="1" ht="17.25">
      <c r="A62" s="98"/>
      <c r="B62" s="106"/>
      <c r="C62" s="107"/>
      <c r="D62" s="108" t="s">
        <v>56</v>
      </c>
      <c r="E62" s="109">
        <f>SUM(E60:E61)</f>
        <v>170283.67999999999</v>
      </c>
      <c r="F62" s="109">
        <f>SUM(F60:F61)</f>
        <v>101636.3</v>
      </c>
      <c r="G62" s="109">
        <f>SUM(G60:G61)</f>
        <v>0</v>
      </c>
      <c r="H62" s="109">
        <f>SUM(H60:H61)</f>
        <v>11203</v>
      </c>
      <c r="I62" s="109">
        <f>SUM(I60:I61)</f>
        <v>190637.96000000002</v>
      </c>
      <c r="J62" s="109">
        <f>SUM(J60:J61)</f>
        <v>35247.209999999999</v>
      </c>
      <c r="K62" s="109">
        <f t="shared" si="16"/>
        <v>20354.280000000028</v>
      </c>
      <c r="L62" s="127">
        <f t="shared" si="9"/>
        <v>190637.96000000002</v>
      </c>
      <c r="M62" s="109">
        <f t="shared" si="17"/>
        <v>89001.660000000018</v>
      </c>
      <c r="N62" s="109">
        <f t="shared" si="18"/>
        <v>24044.209999999999</v>
      </c>
      <c r="O62" s="128">
        <f t="shared" si="12"/>
        <v>1.1195315957465801</v>
      </c>
      <c r="P62" s="110">
        <f t="shared" si="13"/>
        <v>3.1462295813621353</v>
      </c>
      <c r="Q62" s="110" t="str">
        <f t="shared" si="14"/>
        <v/>
      </c>
      <c r="R62" s="111">
        <f t="shared" si="15"/>
        <v>1.875687721808055</v>
      </c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</row>
    <row r="63" ht="17.25">
      <c r="A63" s="119"/>
      <c r="B63" s="153" t="s">
        <v>127</v>
      </c>
      <c r="C63" s="51" t="s">
        <v>128</v>
      </c>
      <c r="D63" s="186" t="s">
        <v>129</v>
      </c>
      <c r="E63" s="53">
        <v>453.32999999999998</v>
      </c>
      <c r="F63" s="53">
        <v>30.699999999999999</v>
      </c>
      <c r="G63" s="55"/>
      <c r="H63" s="53">
        <v>0</v>
      </c>
      <c r="I63" s="115">
        <v>3586.3400000000001</v>
      </c>
      <c r="J63" s="53">
        <v>35.280000000000001</v>
      </c>
      <c r="K63" s="53">
        <f t="shared" si="16"/>
        <v>3133.0100000000002</v>
      </c>
      <c r="L63" s="53">
        <f t="shared" si="9"/>
        <v>3586.3400000000001</v>
      </c>
      <c r="M63" s="55">
        <f t="shared" si="17"/>
        <v>3555.6400000000003</v>
      </c>
      <c r="N63" s="53">
        <f t="shared" si="18"/>
        <v>35.280000000000001</v>
      </c>
      <c r="O63" s="58">
        <f t="shared" si="12"/>
        <v>7.9111022875168207</v>
      </c>
      <c r="P63" s="59" t="str">
        <f t="shared" si="13"/>
        <v/>
      </c>
      <c r="Q63" s="58" t="str">
        <f t="shared" si="14"/>
        <v/>
      </c>
      <c r="R63" s="60">
        <f t="shared" si="15"/>
        <v>116.81889250814334</v>
      </c>
      <c r="S63" s="1"/>
      <c r="T63" s="1"/>
      <c r="U63" s="1"/>
      <c r="V63" s="1"/>
      <c r="W63" s="1"/>
      <c r="X63" s="1"/>
      <c r="Y63" s="1"/>
    </row>
    <row r="64" ht="17.25">
      <c r="A64" s="117"/>
      <c r="B64" s="155"/>
      <c r="C64" s="63" t="s">
        <v>90</v>
      </c>
      <c r="D64" s="100" t="s">
        <v>130</v>
      </c>
      <c r="E64" s="101">
        <v>914.30999999999995</v>
      </c>
      <c r="F64" s="103">
        <v>26</v>
      </c>
      <c r="G64" s="103"/>
      <c r="H64" s="103">
        <v>0</v>
      </c>
      <c r="I64" s="101">
        <v>2047.7499999999995</v>
      </c>
      <c r="J64" s="101">
        <v>0.42999999999999972</v>
      </c>
      <c r="K64" s="101">
        <f t="shared" si="16"/>
        <v>1133.4399999999996</v>
      </c>
      <c r="L64" s="101">
        <f t="shared" si="9"/>
        <v>2047.7499999999995</v>
      </c>
      <c r="M64" s="101">
        <f t="shared" si="17"/>
        <v>2021.7499999999995</v>
      </c>
      <c r="N64" s="102">
        <f t="shared" si="18"/>
        <v>0.42999999999999972</v>
      </c>
      <c r="O64" s="71">
        <f t="shared" si="12"/>
        <v>2.2396670713434172</v>
      </c>
      <c r="P64" s="71" t="str">
        <f t="shared" si="13"/>
        <v/>
      </c>
      <c r="Q64" s="72" t="str">
        <f t="shared" si="14"/>
        <v/>
      </c>
      <c r="R64" s="187">
        <f t="shared" si="15"/>
        <v>78.759615384615373</v>
      </c>
      <c r="S64" s="1"/>
      <c r="T64" s="1"/>
      <c r="U64" s="1"/>
      <c r="V64" s="1"/>
      <c r="W64" s="1"/>
      <c r="X64" s="1"/>
      <c r="Y64" s="1"/>
    </row>
    <row r="65" ht="13.5">
      <c r="A65" s="117"/>
      <c r="B65" s="155"/>
      <c r="C65" s="74" t="s">
        <v>52</v>
      </c>
      <c r="D65" s="104" t="s">
        <v>53</v>
      </c>
      <c r="E65" s="101">
        <v>352.19999999999999</v>
      </c>
      <c r="F65" s="101">
        <v>371</v>
      </c>
      <c r="G65" s="101"/>
      <c r="H65" s="101">
        <v>0</v>
      </c>
      <c r="I65" s="101">
        <v>0</v>
      </c>
      <c r="J65" s="101">
        <v>0</v>
      </c>
      <c r="K65" s="101">
        <f t="shared" si="16"/>
        <v>-352.19999999999999</v>
      </c>
      <c r="L65" s="101">
        <f t="shared" si="9"/>
        <v>0</v>
      </c>
      <c r="M65" s="102">
        <f t="shared" si="17"/>
        <v>-371</v>
      </c>
      <c r="N65" s="101">
        <f t="shared" si="18"/>
        <v>0</v>
      </c>
      <c r="O65" s="70">
        <f t="shared" si="12"/>
        <v>0</v>
      </c>
      <c r="P65" s="71" t="str">
        <f t="shared" si="13"/>
        <v/>
      </c>
      <c r="Q65" s="71" t="str">
        <f t="shared" si="14"/>
        <v/>
      </c>
      <c r="R65" s="73">
        <f t="shared" si="15"/>
        <v>0</v>
      </c>
      <c r="S65" s="1"/>
      <c r="T65" s="1"/>
      <c r="U65" s="1"/>
      <c r="V65" s="1"/>
      <c r="W65" s="1"/>
      <c r="X65" s="1"/>
      <c r="Y65" s="1"/>
    </row>
    <row r="66" ht="13.5">
      <c r="A66" s="117"/>
      <c r="B66" s="155"/>
      <c r="C66" s="63" t="s">
        <v>131</v>
      </c>
      <c r="D66" s="100" t="s">
        <v>132</v>
      </c>
      <c r="E66" s="101">
        <v>93863.009999999485</v>
      </c>
      <c r="F66" s="101">
        <f>55221.1-F24</f>
        <v>54170.199999999997</v>
      </c>
      <c r="G66" s="101"/>
      <c r="H66" s="101">
        <v>3600.3000000000002</v>
      </c>
      <c r="I66" s="102">
        <v>122258.24000000022</v>
      </c>
      <c r="J66" s="101">
        <v>4625.7599999999884</v>
      </c>
      <c r="K66" s="101">
        <f t="shared" si="16"/>
        <v>28395.230000000738</v>
      </c>
      <c r="L66" s="101">
        <f t="shared" si="9"/>
        <v>122258.24000000022</v>
      </c>
      <c r="M66" s="101">
        <f t="shared" si="17"/>
        <v>68088.040000000226</v>
      </c>
      <c r="N66" s="102">
        <f t="shared" si="18"/>
        <v>1025.4599999999882</v>
      </c>
      <c r="O66" s="71">
        <f t="shared" si="12"/>
        <v>1.3025177862930337</v>
      </c>
      <c r="P66" s="70">
        <f t="shared" si="13"/>
        <v>1.2848262644779569</v>
      </c>
      <c r="Q66" s="71" t="str">
        <f t="shared" si="14"/>
        <v/>
      </c>
      <c r="R66" s="73">
        <f t="shared" si="15"/>
        <v>2.2569279788518455</v>
      </c>
      <c r="S66" s="1"/>
      <c r="T66" s="1"/>
      <c r="U66" s="1"/>
      <c r="V66" s="1"/>
      <c r="W66" s="1"/>
      <c r="X66" s="1"/>
      <c r="Y66" s="1"/>
    </row>
    <row r="67" ht="13.5">
      <c r="A67" s="117"/>
      <c r="B67" s="155"/>
      <c r="C67" s="74" t="s">
        <v>54</v>
      </c>
      <c r="D67" s="104" t="s">
        <v>55</v>
      </c>
      <c r="E67" s="101">
        <v>69753.669999999955</v>
      </c>
      <c r="F67" s="101">
        <f>213281.6-F55</f>
        <v>171684.60000000001</v>
      </c>
      <c r="G67" s="101"/>
      <c r="H67" s="101">
        <v>25512</v>
      </c>
      <c r="I67" s="101">
        <v>98010.000000000029</v>
      </c>
      <c r="J67" s="101">
        <v>8453.3999999999978</v>
      </c>
      <c r="K67" s="101">
        <f t="shared" si="16"/>
        <v>28256.330000000075</v>
      </c>
      <c r="L67" s="101">
        <f t="shared" si="9"/>
        <v>98010.000000000029</v>
      </c>
      <c r="M67" s="102">
        <f t="shared" si="17"/>
        <v>-73674.599999999977</v>
      </c>
      <c r="N67" s="101">
        <f t="shared" si="18"/>
        <v>-17058.600000000002</v>
      </c>
      <c r="O67" s="70">
        <f t="shared" si="12"/>
        <v>1.4050873595611542</v>
      </c>
      <c r="P67" s="71">
        <f t="shared" si="13"/>
        <v>0.33134995296331132</v>
      </c>
      <c r="Q67" s="72" t="str">
        <f t="shared" si="14"/>
        <v/>
      </c>
      <c r="R67" s="73">
        <f t="shared" si="15"/>
        <v>0.57087240206751233</v>
      </c>
      <c r="S67" s="1"/>
      <c r="T67" s="1"/>
      <c r="U67" s="1"/>
      <c r="V67" s="1"/>
      <c r="W67" s="1"/>
      <c r="X67" s="1"/>
      <c r="Y67" s="1"/>
    </row>
    <row r="68" ht="13.5">
      <c r="A68" s="117"/>
      <c r="B68" s="155"/>
      <c r="C68" s="63" t="s">
        <v>133</v>
      </c>
      <c r="D68" s="100" t="s">
        <v>134</v>
      </c>
      <c r="E68" s="101">
        <v>-79.299999999999997</v>
      </c>
      <c r="F68" s="123">
        <v>0</v>
      </c>
      <c r="G68" s="101"/>
      <c r="H68" s="102">
        <v>0</v>
      </c>
      <c r="I68" s="101">
        <f>157.18+2397.88</f>
        <v>2555.0599999999999</v>
      </c>
      <c r="J68" s="101">
        <f>-40.98+2397.88</f>
        <v>2356.9000000000001</v>
      </c>
      <c r="K68" s="101">
        <f t="shared" si="16"/>
        <v>2634.3600000000001</v>
      </c>
      <c r="L68" s="101">
        <f t="shared" si="9"/>
        <v>2555.0599999999999</v>
      </c>
      <c r="M68" s="101">
        <f t="shared" si="17"/>
        <v>2555.0599999999999</v>
      </c>
      <c r="N68" s="102">
        <f t="shared" si="18"/>
        <v>2356.9000000000001</v>
      </c>
      <c r="O68" s="71">
        <f t="shared" si="12"/>
        <v>-32.220176544766709</v>
      </c>
      <c r="P68" s="70" t="str">
        <f t="shared" si="13"/>
        <v/>
      </c>
      <c r="Q68" s="71" t="str">
        <f t="shared" si="14"/>
        <v/>
      </c>
      <c r="R68" s="73" t="str">
        <f t="shared" si="15"/>
        <v/>
      </c>
      <c r="S68" s="1"/>
      <c r="T68" s="1"/>
      <c r="U68" s="1"/>
      <c r="V68" s="1"/>
      <c r="W68" s="1"/>
      <c r="X68" s="1"/>
      <c r="Y68" s="1"/>
    </row>
    <row r="69" ht="13.5">
      <c r="A69" s="117"/>
      <c r="B69" s="155"/>
      <c r="C69" s="74" t="s">
        <v>135</v>
      </c>
      <c r="D69" s="104" t="s">
        <v>136</v>
      </c>
      <c r="E69" s="101">
        <v>3743.4199999999901</v>
      </c>
      <c r="F69" s="101">
        <v>38614.970000000001</v>
      </c>
      <c r="G69" s="101"/>
      <c r="H69" s="101">
        <v>0</v>
      </c>
      <c r="I69" s="101">
        <v>40687.320000000007</v>
      </c>
      <c r="J69" s="101">
        <v>85.199999999999491</v>
      </c>
      <c r="K69" s="101">
        <f t="shared" si="16"/>
        <v>36943.900000000016</v>
      </c>
      <c r="L69" s="101">
        <f t="shared" si="9"/>
        <v>40687.320000000007</v>
      </c>
      <c r="M69" s="101">
        <f t="shared" si="17"/>
        <v>2072.3500000000058</v>
      </c>
      <c r="N69" s="101">
        <f t="shared" si="18"/>
        <v>85.199999999999491</v>
      </c>
      <c r="O69" s="70">
        <f t="shared" si="12"/>
        <v>10.869023513257961</v>
      </c>
      <c r="P69" s="71" t="str">
        <f t="shared" si="13"/>
        <v/>
      </c>
      <c r="Q69" s="72" t="str">
        <f t="shared" si="14"/>
        <v/>
      </c>
      <c r="R69" s="73">
        <f t="shared" si="15"/>
        <v>1.0536670104884196</v>
      </c>
      <c r="S69" s="1"/>
      <c r="T69" s="1"/>
      <c r="U69" s="1"/>
      <c r="V69" s="1"/>
      <c r="W69" s="1"/>
      <c r="X69" s="1"/>
      <c r="Y69" s="1"/>
    </row>
    <row r="70" ht="13.5">
      <c r="A70" s="117"/>
      <c r="B70" s="155"/>
      <c r="C70" s="63" t="s">
        <v>137</v>
      </c>
      <c r="D70" s="100" t="s">
        <v>138</v>
      </c>
      <c r="E70" s="101">
        <v>573.40999999999997</v>
      </c>
      <c r="F70" s="101">
        <v>0</v>
      </c>
      <c r="G70" s="101"/>
      <c r="H70" s="102">
        <v>0</v>
      </c>
      <c r="I70" s="101">
        <v>5688.6000000000004</v>
      </c>
      <c r="J70" s="101">
        <v>-124.16</v>
      </c>
      <c r="K70" s="101">
        <f t="shared" si="16"/>
        <v>5115.1900000000005</v>
      </c>
      <c r="L70" s="102">
        <f t="shared" si="9"/>
        <v>5688.6000000000004</v>
      </c>
      <c r="M70" s="101">
        <f t="shared" si="17"/>
        <v>5688.6000000000004</v>
      </c>
      <c r="N70" s="102">
        <f t="shared" si="18"/>
        <v>-124.16</v>
      </c>
      <c r="O70" s="71">
        <f t="shared" si="12"/>
        <v>9.9206501456200638</v>
      </c>
      <c r="P70" s="70" t="str">
        <f t="shared" si="13"/>
        <v/>
      </c>
      <c r="Q70" s="71" t="str">
        <f t="shared" si="14"/>
        <v/>
      </c>
      <c r="R70" s="73" t="str">
        <f t="shared" si="15"/>
        <v/>
      </c>
      <c r="S70" s="1"/>
      <c r="T70" s="1"/>
      <c r="U70" s="1"/>
      <c r="V70" s="1"/>
      <c r="W70" s="1"/>
      <c r="X70" s="1"/>
      <c r="Y70" s="1"/>
    </row>
    <row r="71" s="105" customFormat="1" ht="13.5">
      <c r="A71" s="117"/>
      <c r="B71" s="188"/>
      <c r="C71" s="125"/>
      <c r="D71" s="126" t="s">
        <v>56</v>
      </c>
      <c r="E71" s="109">
        <f>SUM(E63:E70)</f>
        <v>169574.04999999944</v>
      </c>
      <c r="F71" s="109">
        <f>SUM(F63:F70)</f>
        <v>264897.46999999997</v>
      </c>
      <c r="G71" s="127">
        <f>SUM(G63:G70)</f>
        <v>0</v>
      </c>
      <c r="H71" s="109">
        <f>SUM(H63:H70)</f>
        <v>29112.299999999999</v>
      </c>
      <c r="I71" s="109">
        <f>SUM(I63:I70)</f>
        <v>274833.31000000023</v>
      </c>
      <c r="J71" s="109">
        <f>SUM(J63:J70)</f>
        <v>15432.809999999985</v>
      </c>
      <c r="K71" s="127">
        <f t="shared" si="16"/>
        <v>105259.2600000008</v>
      </c>
      <c r="L71" s="109">
        <f t="shared" si="9"/>
        <v>274833.31000000023</v>
      </c>
      <c r="M71" s="127">
        <f t="shared" si="17"/>
        <v>9935.8400000002584</v>
      </c>
      <c r="N71" s="109">
        <f t="shared" si="18"/>
        <v>-13679.490000000014</v>
      </c>
      <c r="O71" s="128">
        <f t="shared" si="12"/>
        <v>1.6207274049301832</v>
      </c>
      <c r="P71" s="110">
        <f t="shared" si="13"/>
        <v>0.53011304500159673</v>
      </c>
      <c r="Q71" s="129" t="str">
        <f t="shared" si="14"/>
        <v/>
      </c>
      <c r="R71" s="111">
        <f t="shared" si="15"/>
        <v>1.0375082480025206</v>
      </c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</row>
    <row r="72" s="38" customFormat="1" ht="13.5">
      <c r="A72" s="189"/>
      <c r="B72" s="190" t="s">
        <v>139</v>
      </c>
      <c r="C72" s="191"/>
      <c r="D72" s="192"/>
      <c r="E72" s="91">
        <f>E5+E17</f>
        <v>28551182.063731343</v>
      </c>
      <c r="F72" s="91">
        <f>F5+F17</f>
        <v>35893709.970000006</v>
      </c>
      <c r="G72" s="91">
        <f>G5+G17</f>
        <v>0</v>
      </c>
      <c r="H72" s="91">
        <f>H5+H17</f>
        <v>4795992.7000000002</v>
      </c>
      <c r="I72" s="91">
        <f>I5+I17</f>
        <v>31424451.43</v>
      </c>
      <c r="J72" s="91">
        <f>J5+J17</f>
        <v>1403257.0499999998</v>
      </c>
      <c r="K72" s="91">
        <f t="shared" si="16"/>
        <v>2873269.3662686571</v>
      </c>
      <c r="L72" s="91">
        <f t="shared" si="9"/>
        <v>31424451.43</v>
      </c>
      <c r="M72" s="91">
        <f t="shared" si="17"/>
        <v>-4469258.5400000066</v>
      </c>
      <c r="N72" s="92">
        <f t="shared" si="18"/>
        <v>-3392735.6500000004</v>
      </c>
      <c r="O72" s="46">
        <f t="shared" si="12"/>
        <v>1.1006357411001411</v>
      </c>
      <c r="P72" s="45">
        <f t="shared" si="13"/>
        <v>0.29258948830343295</v>
      </c>
      <c r="Q72" s="46" t="str">
        <f t="shared" si="14"/>
        <v/>
      </c>
      <c r="R72" s="48">
        <f t="shared" si="15"/>
        <v>0.87548630264925476</v>
      </c>
      <c r="S72" s="38"/>
      <c r="T72" s="38"/>
      <c r="U72" s="38"/>
      <c r="V72" s="38"/>
      <c r="W72" s="38"/>
      <c r="X72" s="38"/>
      <c r="Y72" s="38"/>
    </row>
    <row r="73" s="38" customFormat="1" ht="13.5">
      <c r="A73" s="193"/>
      <c r="B73" s="194" t="s">
        <v>140</v>
      </c>
      <c r="C73" s="195"/>
      <c r="D73" s="196"/>
      <c r="E73" s="197">
        <f>SUM(E74:E82)</f>
        <v>26116574.529999997</v>
      </c>
      <c r="F73" s="197">
        <f>SUM(F74:F82)</f>
        <v>27970508.159999996</v>
      </c>
      <c r="G73" s="198">
        <f>SUM(G74:G82)</f>
        <v>0</v>
      </c>
      <c r="H73" s="197">
        <f>SUM(H74:H82)</f>
        <v>2911065.2999999998</v>
      </c>
      <c r="I73" s="197">
        <f>SUM(I74:I82)</f>
        <v>25916805.889999997</v>
      </c>
      <c r="J73" s="197">
        <f>SUM(J74:J82)</f>
        <v>2725583.1499999999</v>
      </c>
      <c r="K73" s="197">
        <f t="shared" si="16"/>
        <v>-199768.6400000006</v>
      </c>
      <c r="L73" s="197">
        <f t="shared" si="9"/>
        <v>25916805.889999997</v>
      </c>
      <c r="M73" s="198">
        <f t="shared" si="17"/>
        <v>-2053702.2699999996</v>
      </c>
      <c r="N73" s="197">
        <f t="shared" si="18"/>
        <v>-185482.14999999991</v>
      </c>
      <c r="O73" s="199">
        <f t="shared" si="12"/>
        <v>0.99235088660763959</v>
      </c>
      <c r="P73" s="200">
        <f t="shared" si="13"/>
        <v>0.93628375495389959</v>
      </c>
      <c r="Q73" s="201" t="str">
        <f t="shared" si="14"/>
        <v/>
      </c>
      <c r="R73" s="202">
        <f t="shared" si="15"/>
        <v>0.92657615448914321</v>
      </c>
      <c r="S73" s="38"/>
      <c r="T73" s="38"/>
      <c r="U73" s="38"/>
      <c r="V73" s="38"/>
      <c r="W73" s="38"/>
      <c r="X73" s="38"/>
      <c r="Y73" s="38"/>
    </row>
    <row r="74" ht="13.5">
      <c r="A74" s="203"/>
      <c r="B74" s="204"/>
      <c r="C74" s="63" t="s">
        <v>141</v>
      </c>
      <c r="D74" s="205" t="s">
        <v>142</v>
      </c>
      <c r="E74" s="101">
        <v>396670.53999999998</v>
      </c>
      <c r="F74" s="123">
        <v>449533.20000000001</v>
      </c>
      <c r="G74" s="101"/>
      <c r="H74" s="102">
        <v>0</v>
      </c>
      <c r="I74" s="101">
        <v>569352.69999999995</v>
      </c>
      <c r="J74" s="101">
        <v>2106</v>
      </c>
      <c r="K74" s="101">
        <f t="shared" si="16"/>
        <v>172682.15999999997</v>
      </c>
      <c r="L74" s="102">
        <f t="shared" ref="L74:L83" si="19">I74-G74</f>
        <v>569352.69999999995</v>
      </c>
      <c r="M74" s="101">
        <f t="shared" si="17"/>
        <v>119819.49999999994</v>
      </c>
      <c r="N74" s="102">
        <f t="shared" si="18"/>
        <v>2106</v>
      </c>
      <c r="O74" s="71">
        <f t="shared" ref="O74:O83" si="20">IFERROR(I74/E74,"")</f>
        <v>1.4353289256116675</v>
      </c>
      <c r="P74" s="70" t="str">
        <f t="shared" ref="P74:P83" si="21">IFERROR(J74/H74,"")</f>
        <v/>
      </c>
      <c r="Q74" s="71" t="str">
        <f t="shared" ref="Q74:Q83" si="22">IFERROR(I74/G74,"")</f>
        <v/>
      </c>
      <c r="R74" s="73">
        <f t="shared" ref="R74:R83" si="23">IFERROR(I74/F74,"")</f>
        <v>1.266542048507207</v>
      </c>
      <c r="S74" s="1"/>
      <c r="T74" s="1"/>
      <c r="U74" s="1"/>
      <c r="V74" s="1"/>
      <c r="W74" s="1"/>
      <c r="X74" s="1"/>
      <c r="Y74" s="1"/>
    </row>
    <row r="75" ht="13.5">
      <c r="A75" s="206"/>
      <c r="B75" s="207"/>
      <c r="C75" s="74" t="s">
        <v>143</v>
      </c>
      <c r="D75" s="208" t="s">
        <v>144</v>
      </c>
      <c r="E75" s="101">
        <v>6391855.6399999997</v>
      </c>
      <c r="F75" s="123">
        <v>7417175.1900000004</v>
      </c>
      <c r="G75" s="209"/>
      <c r="H75" s="101">
        <v>567558.72999999998</v>
      </c>
      <c r="I75" s="101">
        <v>5523588.2999999998</v>
      </c>
      <c r="J75" s="101">
        <v>567558.72999999998</v>
      </c>
      <c r="K75" s="101">
        <f t="shared" si="16"/>
        <v>-868267.33999999985</v>
      </c>
      <c r="L75" s="101">
        <f t="shared" si="19"/>
        <v>5523588.2999999998</v>
      </c>
      <c r="M75" s="101">
        <f t="shared" si="17"/>
        <v>-1893586.8900000006</v>
      </c>
      <c r="N75" s="101">
        <f t="shared" si="18"/>
        <v>0</v>
      </c>
      <c r="O75" s="71">
        <f t="shared" si="20"/>
        <v>0.86416036454790779</v>
      </c>
      <c r="P75" s="71">
        <f t="shared" si="21"/>
        <v>1</v>
      </c>
      <c r="Q75" s="72" t="str">
        <f t="shared" si="22"/>
        <v/>
      </c>
      <c r="R75" s="73">
        <f t="shared" si="23"/>
        <v>0.7447024181722206</v>
      </c>
      <c r="S75" s="1"/>
      <c r="T75" s="1"/>
      <c r="U75" s="1"/>
      <c r="V75" s="1"/>
      <c r="W75" s="1"/>
      <c r="X75" s="1"/>
      <c r="Y75" s="1"/>
    </row>
    <row r="76" ht="13.5">
      <c r="A76" s="206"/>
      <c r="B76" s="207"/>
      <c r="C76" s="63" t="s">
        <v>145</v>
      </c>
      <c r="D76" s="205" t="s">
        <v>146</v>
      </c>
      <c r="E76" s="101">
        <v>14849562.68</v>
      </c>
      <c r="F76" s="123">
        <v>16860705.699999999</v>
      </c>
      <c r="G76" s="210"/>
      <c r="H76" s="209">
        <v>2055447.6899999999</v>
      </c>
      <c r="I76" s="101">
        <f>16657586.71+3966.12</f>
        <v>16661552.83</v>
      </c>
      <c r="J76" s="101">
        <f>1865746.41+3966.12</f>
        <v>1869712.53</v>
      </c>
      <c r="K76" s="101">
        <f t="shared" si="16"/>
        <v>1811990.1500000004</v>
      </c>
      <c r="L76" s="101">
        <f t="shared" si="19"/>
        <v>16661552.83</v>
      </c>
      <c r="M76" s="101">
        <f t="shared" si="17"/>
        <v>-199152.86999999918</v>
      </c>
      <c r="N76" s="101">
        <f t="shared" si="18"/>
        <v>-185735.15999999992</v>
      </c>
      <c r="O76" s="71">
        <f t="shared" si="20"/>
        <v>1.122023132199069</v>
      </c>
      <c r="P76" s="70">
        <f t="shared" si="21"/>
        <v>0.90963761281611599</v>
      </c>
      <c r="Q76" s="71" t="str">
        <f t="shared" si="22"/>
        <v/>
      </c>
      <c r="R76" s="73">
        <f t="shared" si="23"/>
        <v>0.98818834314865012</v>
      </c>
      <c r="S76" s="1"/>
      <c r="T76" s="1"/>
      <c r="U76" s="1"/>
      <c r="V76" s="1"/>
      <c r="W76" s="1"/>
      <c r="X76" s="1"/>
      <c r="Y76" s="1"/>
    </row>
    <row r="77" ht="13.5">
      <c r="A77" s="206"/>
      <c r="B77" s="207"/>
      <c r="C77" s="74" t="s">
        <v>147</v>
      </c>
      <c r="D77" s="211" t="s">
        <v>148</v>
      </c>
      <c r="E77" s="101">
        <v>3352376.3100000001</v>
      </c>
      <c r="F77" s="123">
        <v>3191613.1699999999</v>
      </c>
      <c r="G77" s="210"/>
      <c r="H77" s="101">
        <v>288058.88</v>
      </c>
      <c r="I77" s="101">
        <v>3159466.3700000001</v>
      </c>
      <c r="J77" s="101">
        <v>288058.88</v>
      </c>
      <c r="K77" s="101">
        <f t="shared" si="16"/>
        <v>-192909.93999999994</v>
      </c>
      <c r="L77" s="101">
        <f t="shared" si="19"/>
        <v>3159466.3700000001</v>
      </c>
      <c r="M77" s="101">
        <f t="shared" si="17"/>
        <v>-32146.799999999814</v>
      </c>
      <c r="N77" s="101">
        <f t="shared" si="18"/>
        <v>0</v>
      </c>
      <c r="O77" s="71">
        <f t="shared" si="20"/>
        <v>0.94245576207403758</v>
      </c>
      <c r="P77" s="71">
        <f t="shared" si="21"/>
        <v>1</v>
      </c>
      <c r="Q77" s="72" t="str">
        <f t="shared" si="22"/>
        <v/>
      </c>
      <c r="R77" s="73">
        <f t="shared" si="23"/>
        <v>0.98992772673638274</v>
      </c>
      <c r="S77" s="1"/>
      <c r="T77" s="1"/>
      <c r="U77" s="1"/>
      <c r="V77" s="1"/>
      <c r="W77" s="1"/>
      <c r="X77" s="1"/>
      <c r="Y77" s="1"/>
    </row>
    <row r="78" ht="13.5">
      <c r="A78" s="206"/>
      <c r="B78" s="207"/>
      <c r="C78" s="63" t="s">
        <v>149</v>
      </c>
      <c r="D78" s="212" t="s">
        <v>150</v>
      </c>
      <c r="E78" s="101">
        <v>1083.49</v>
      </c>
      <c r="F78" s="123">
        <v>0</v>
      </c>
      <c r="G78" s="101"/>
      <c r="H78" s="102">
        <v>0</v>
      </c>
      <c r="I78" s="101">
        <v>8310.2399999999998</v>
      </c>
      <c r="J78" s="101">
        <v>0</v>
      </c>
      <c r="K78" s="101">
        <f t="shared" si="16"/>
        <v>7226.75</v>
      </c>
      <c r="L78" s="101">
        <f t="shared" si="19"/>
        <v>8310.2399999999998</v>
      </c>
      <c r="M78" s="101">
        <f t="shared" si="17"/>
        <v>8310.2399999999998</v>
      </c>
      <c r="N78" s="101">
        <f t="shared" si="18"/>
        <v>0</v>
      </c>
      <c r="O78" s="71">
        <f t="shared" si="20"/>
        <v>7.6698815863552037</v>
      </c>
      <c r="P78" s="70" t="str">
        <f t="shared" si="21"/>
        <v/>
      </c>
      <c r="Q78" s="71" t="str">
        <f t="shared" si="22"/>
        <v/>
      </c>
      <c r="R78" s="73" t="str">
        <f t="shared" si="23"/>
        <v/>
      </c>
      <c r="S78" s="1"/>
      <c r="T78" s="1"/>
      <c r="U78" s="1"/>
      <c r="V78" s="1"/>
      <c r="W78" s="1"/>
      <c r="X78" s="1"/>
      <c r="Y78" s="1"/>
    </row>
    <row r="79" ht="13.5">
      <c r="A79" s="206"/>
      <c r="B79" s="207"/>
      <c r="C79" s="63" t="s">
        <v>151</v>
      </c>
      <c r="D79" s="211" t="s">
        <v>152</v>
      </c>
      <c r="E79" s="101">
        <v>1174984.45</v>
      </c>
      <c r="F79" s="123">
        <v>44836.290000000001</v>
      </c>
      <c r="G79" s="102"/>
      <c r="H79" s="101">
        <v>0</v>
      </c>
      <c r="I79" s="101">
        <v>44836.290000000001</v>
      </c>
      <c r="J79" s="101">
        <v>0</v>
      </c>
      <c r="K79" s="101">
        <f t="shared" si="16"/>
        <v>-1130148.1599999999</v>
      </c>
      <c r="L79" s="101">
        <f t="shared" si="19"/>
        <v>44836.290000000001</v>
      </c>
      <c r="M79" s="101">
        <f t="shared" si="17"/>
        <v>0</v>
      </c>
      <c r="N79" s="101">
        <f t="shared" si="18"/>
        <v>0</v>
      </c>
      <c r="O79" s="71">
        <f t="shared" si="20"/>
        <v>0.038159049679338315</v>
      </c>
      <c r="P79" s="71" t="str">
        <f t="shared" si="21"/>
        <v/>
      </c>
      <c r="Q79" s="71" t="str">
        <f t="shared" si="22"/>
        <v/>
      </c>
      <c r="R79" s="73">
        <f t="shared" si="23"/>
        <v>1</v>
      </c>
      <c r="S79" s="1"/>
      <c r="T79" s="1"/>
      <c r="U79" s="1"/>
      <c r="V79" s="1"/>
      <c r="W79" s="1"/>
      <c r="X79" s="1"/>
      <c r="Y79" s="1"/>
    </row>
    <row r="80" ht="13.5" hidden="1">
      <c r="A80" s="213"/>
      <c r="B80" s="207"/>
      <c r="C80" s="63" t="s">
        <v>153</v>
      </c>
      <c r="D80" s="214" t="s">
        <v>154</v>
      </c>
      <c r="E80" s="65"/>
      <c r="F80" s="66">
        <v>0</v>
      </c>
      <c r="G80" s="65"/>
      <c r="H80" s="67">
        <v>0</v>
      </c>
      <c r="I80" s="65">
        <v>0</v>
      </c>
      <c r="J80" s="65">
        <v>0</v>
      </c>
      <c r="K80" s="65">
        <f t="shared" si="16"/>
        <v>0</v>
      </c>
      <c r="L80" s="65">
        <f t="shared" si="19"/>
        <v>0</v>
      </c>
      <c r="M80" s="65">
        <f t="shared" si="17"/>
        <v>0</v>
      </c>
      <c r="N80" s="65">
        <f t="shared" si="18"/>
        <v>0</v>
      </c>
      <c r="O80" s="215" t="str">
        <f t="shared" si="20"/>
        <v/>
      </c>
      <c r="P80" s="70" t="str">
        <f t="shared" si="21"/>
        <v/>
      </c>
      <c r="Q80" s="71" t="str">
        <f t="shared" si="22"/>
        <v/>
      </c>
      <c r="R80" s="73" t="str">
        <f t="shared" si="23"/>
        <v/>
      </c>
      <c r="S80" s="1"/>
      <c r="T80" s="1"/>
      <c r="U80" s="1"/>
      <c r="V80" s="1"/>
      <c r="W80" s="1"/>
      <c r="X80" s="1"/>
      <c r="Y80" s="1"/>
    </row>
    <row r="81" ht="13.5">
      <c r="A81" s="206"/>
      <c r="B81" s="207"/>
      <c r="C81" s="216" t="s">
        <v>155</v>
      </c>
      <c r="D81" s="217" t="s">
        <v>156</v>
      </c>
      <c r="E81" s="101">
        <v>92635.210000000006</v>
      </c>
      <c r="F81" s="123">
        <v>6644.6099999999997</v>
      </c>
      <c r="G81" s="102"/>
      <c r="H81" s="101">
        <v>0</v>
      </c>
      <c r="I81" s="101">
        <v>27707.669999999998</v>
      </c>
      <c r="J81" s="101">
        <v>0.12</v>
      </c>
      <c r="K81" s="101">
        <f t="shared" si="16"/>
        <v>-64927.540000000008</v>
      </c>
      <c r="L81" s="101">
        <f t="shared" si="19"/>
        <v>27707.669999999998</v>
      </c>
      <c r="M81" s="101">
        <f t="shared" si="17"/>
        <v>21063.059999999998</v>
      </c>
      <c r="N81" s="101">
        <f t="shared" si="18"/>
        <v>0.12</v>
      </c>
      <c r="O81" s="70">
        <f t="shared" si="20"/>
        <v>0.29910516746278221</v>
      </c>
      <c r="P81" s="71" t="str">
        <f t="shared" si="21"/>
        <v/>
      </c>
      <c r="Q81" s="72" t="str">
        <f t="shared" si="22"/>
        <v/>
      </c>
      <c r="R81" s="73">
        <f t="shared" si="23"/>
        <v>4.1699467688848557</v>
      </c>
      <c r="S81" s="1"/>
      <c r="T81" s="1"/>
      <c r="U81" s="1"/>
      <c r="V81" s="1"/>
      <c r="W81" s="1"/>
      <c r="X81" s="1"/>
      <c r="Y81" s="1"/>
    </row>
    <row r="82" ht="13.5">
      <c r="A82" s="206"/>
      <c r="B82" s="204"/>
      <c r="C82" s="218" t="s">
        <v>157</v>
      </c>
      <c r="D82" s="219" t="s">
        <v>158</v>
      </c>
      <c r="E82" s="124">
        <v>-142593.79000000001</v>
      </c>
      <c r="F82" s="123">
        <v>0</v>
      </c>
      <c r="G82" s="101"/>
      <c r="H82" s="102">
        <v>0</v>
      </c>
      <c r="I82" s="101">
        <v>-78008.509999999995</v>
      </c>
      <c r="J82" s="101">
        <v>-1853.1099999999999</v>
      </c>
      <c r="K82" s="124">
        <f t="shared" si="16"/>
        <v>64585.280000000013</v>
      </c>
      <c r="L82" s="102">
        <f t="shared" si="19"/>
        <v>-78008.509999999995</v>
      </c>
      <c r="M82" s="124">
        <f t="shared" si="17"/>
        <v>-78008.509999999995</v>
      </c>
      <c r="N82" s="102">
        <f t="shared" si="18"/>
        <v>-1853.1099999999999</v>
      </c>
      <c r="O82" s="85">
        <f t="shared" si="20"/>
        <v>0.54706807358160536</v>
      </c>
      <c r="P82" s="70" t="str">
        <f t="shared" si="21"/>
        <v/>
      </c>
      <c r="Q82" s="85" t="str">
        <f t="shared" si="22"/>
        <v/>
      </c>
      <c r="R82" s="86" t="str">
        <f t="shared" si="23"/>
        <v/>
      </c>
      <c r="S82" s="1"/>
      <c r="T82" s="1"/>
      <c r="U82" s="1"/>
      <c r="V82" s="1"/>
      <c r="W82" s="1"/>
      <c r="X82" s="1"/>
      <c r="Y82" s="1"/>
    </row>
    <row r="83" s="38" customFormat="1" ht="13.5">
      <c r="A83" s="220"/>
      <c r="B83" s="190" t="s">
        <v>159</v>
      </c>
      <c r="C83" s="191"/>
      <c r="D83" s="192"/>
      <c r="E83" s="91">
        <f>E72+E73</f>
        <v>54667756.593731344</v>
      </c>
      <c r="F83" s="91">
        <f>F72+F73</f>
        <v>63864218.130000003</v>
      </c>
      <c r="G83" s="91">
        <f>G72+G73</f>
        <v>0</v>
      </c>
      <c r="H83" s="91">
        <f>H72+H73</f>
        <v>7707058</v>
      </c>
      <c r="I83" s="91">
        <f>I72+I73</f>
        <v>57341257.319999993</v>
      </c>
      <c r="J83" s="91">
        <f>J72+J73</f>
        <v>4128840.1999999997</v>
      </c>
      <c r="K83" s="91">
        <f t="shared" si="16"/>
        <v>2673500.7262686491</v>
      </c>
      <c r="L83" s="91">
        <f t="shared" si="19"/>
        <v>57341257.319999993</v>
      </c>
      <c r="M83" s="91">
        <f t="shared" si="17"/>
        <v>-6522960.8100000098</v>
      </c>
      <c r="N83" s="91">
        <f t="shared" si="18"/>
        <v>-3578217.8000000003</v>
      </c>
      <c r="O83" s="46">
        <f t="shared" si="20"/>
        <v>1.04890452604699</v>
      </c>
      <c r="P83" s="46">
        <f t="shared" si="21"/>
        <v>0.53572195771719888</v>
      </c>
      <c r="Q83" s="46" t="str">
        <f t="shared" si="22"/>
        <v/>
      </c>
      <c r="R83" s="48">
        <f t="shared" si="23"/>
        <v>0.8978620422985204</v>
      </c>
      <c r="S83" s="38"/>
      <c r="T83" s="38"/>
      <c r="U83" s="38"/>
      <c r="V83" s="38"/>
      <c r="W83" s="38"/>
      <c r="X83" s="38"/>
      <c r="Y83" s="38"/>
    </row>
    <row r="84" ht="13.5">
      <c r="A84" s="221" t="s">
        <v>160</v>
      </c>
      <c r="B84" s="222" t="s">
        <v>161</v>
      </c>
      <c r="C84" s="3"/>
      <c r="D84" s="223"/>
      <c r="E84" s="224"/>
      <c r="F84" s="225"/>
      <c r="G84" s="225"/>
      <c r="H84" s="225"/>
      <c r="I84" s="226"/>
      <c r="J84" s="226"/>
      <c r="K84" s="226"/>
      <c r="L84" s="226"/>
      <c r="M84" s="225"/>
      <c r="N84" s="225"/>
      <c r="O84" s="225"/>
      <c r="S84" s="1"/>
      <c r="T84" s="1"/>
      <c r="U84" s="1"/>
      <c r="V84" s="1"/>
      <c r="W84" s="1"/>
      <c r="X84" s="1"/>
      <c r="Y84" s="1"/>
    </row>
    <row r="85" ht="12.75">
      <c r="E85" s="4"/>
      <c r="F85" s="1"/>
      <c r="G85" s="1"/>
      <c r="H85" s="5"/>
      <c r="I85" s="6"/>
      <c r="J85" s="6"/>
      <c r="S85" s="1"/>
      <c r="T85" s="1"/>
      <c r="U85" s="1"/>
      <c r="V85" s="1"/>
      <c r="W85" s="1"/>
      <c r="X85" s="1"/>
      <c r="Y85" s="1"/>
    </row>
    <row r="86" ht="12.75">
      <c r="E86" s="4"/>
      <c r="I86" s="6"/>
      <c r="J86" s="6"/>
      <c r="S86" s="1"/>
      <c r="T86" s="1"/>
      <c r="U86" s="1"/>
      <c r="V86" s="1"/>
      <c r="W86" s="1"/>
      <c r="X86" s="1"/>
      <c r="Y86" s="1"/>
    </row>
    <row r="87" ht="12.75">
      <c r="E87" s="4"/>
      <c r="I87" s="6"/>
      <c r="J87" s="6"/>
      <c r="S87" s="1"/>
      <c r="T87" s="1"/>
      <c r="U87" s="1"/>
      <c r="V87" s="1"/>
      <c r="W87" s="1"/>
      <c r="X87" s="1"/>
      <c r="Y87" s="1"/>
    </row>
    <row r="88" ht="12.75">
      <c r="E88" s="4"/>
      <c r="I88" s="6"/>
      <c r="J88" s="6"/>
      <c r="S88" s="1"/>
      <c r="T88" s="1"/>
      <c r="U88" s="1"/>
      <c r="V88" s="1"/>
      <c r="W88" s="1"/>
      <c r="X88" s="1"/>
      <c r="Y88" s="1"/>
    </row>
    <row r="89" ht="12.75">
      <c r="E89" s="4"/>
      <c r="I89" s="6"/>
      <c r="J89" s="6"/>
      <c r="S89" s="1"/>
      <c r="T89" s="1"/>
      <c r="U89" s="1"/>
      <c r="V89" s="1"/>
      <c r="W89" s="1"/>
      <c r="X89" s="1"/>
      <c r="Y89" s="1"/>
    </row>
    <row r="90" ht="12.75">
      <c r="E90" s="4"/>
      <c r="I90" s="6"/>
      <c r="J90" s="6"/>
      <c r="S90" s="1"/>
      <c r="T90" s="1"/>
      <c r="U90" s="1"/>
      <c r="V90" s="1"/>
      <c r="W90" s="1"/>
      <c r="X90" s="1"/>
      <c r="Y90" s="1"/>
    </row>
    <row r="91" ht="12.75">
      <c r="E91" s="4"/>
      <c r="I91" s="6"/>
      <c r="J91" s="6"/>
      <c r="S91" s="1"/>
      <c r="T91" s="1"/>
      <c r="U91" s="1"/>
      <c r="V91" s="1"/>
      <c r="W91" s="1"/>
      <c r="X91" s="1"/>
      <c r="Y91" s="1"/>
    </row>
    <row r="92" ht="12.75">
      <c r="S92" s="1"/>
      <c r="T92" s="1"/>
      <c r="U92" s="1"/>
      <c r="V92" s="1"/>
      <c r="W92" s="1"/>
      <c r="X92" s="1"/>
      <c r="Y92" s="1"/>
    </row>
    <row r="93" ht="12.75">
      <c r="I93" s="6"/>
    </row>
    <row r="94" ht="12.75">
      <c r="I94" s="6"/>
    </row>
    <row r="95" ht="12.75">
      <c r="I95" s="6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16929133858267714" right="0" top="0.23622047244094491" bottom="0.094488188976377938" header="0.19685039370078738" footer="0.15748031496062992"/>
  <pageSetup paperSize="9" scale="62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yuryeva-oi</cp:lastModifiedBy>
  <cp:revision>216</cp:revision>
  <dcterms:created xsi:type="dcterms:W3CDTF">2015-02-26T11:08:47Z</dcterms:created>
  <dcterms:modified xsi:type="dcterms:W3CDTF">2025-12-22T07:20:26Z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