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29.12.2025" sheetId="1" state="visible" r:id="rId1"/>
  </sheets>
  <definedNames>
    <definedName name="_xlnm._FilterDatabase" localSheetId="0" hidden="1">'на 29.12.2025'!$A$4:$R$84</definedName>
    <definedName name="_xlnm.Print_Area" localSheetId="0" hidden="0">'на 29.12.2025'!$A$1:$R$84</definedName>
    <definedName name="Print_Titles" localSheetId="0" hidden="0">'на 29.12.2025'!$3:$4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29.12.2025'!$A$4:$R$84</definedName>
  </definedNames>
  <calcPr/>
</workbook>
</file>

<file path=xl/sharedStrings.xml><?xml version="1.0" encoding="utf-8"?>
<sst xmlns="http://schemas.openxmlformats.org/spreadsheetml/2006/main" count="162" uniqueCount="162">
  <si>
    <t xml:space="preserve">Оперативный анализ  поступления доходов бюджета города Перми в 2025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</si>
  <si>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</si>
  <si>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</si>
  <si>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</si>
  <si>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</si>
  <si>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</si>
  <si>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26.12.2024 вкл. (в соп. усл. 2025г)</t>
  </si>
  <si>
    <t xml:space="preserve">ПЛАН на 2025 год </t>
  </si>
  <si>
    <t xml:space="preserve">ФАКТ 2025 года</t>
  </si>
  <si>
    <t>ОТКЛОНЕНИЕ</t>
  </si>
  <si>
    <t xml:space="preserve">%,  факт 2025г./ факт 2024г.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</si>
  <si>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</si>
  <si>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</si>
  <si>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</si>
  <si>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2025 год </t>
  </si>
  <si>
    <t xml:space="preserve">январь - декабрь</t>
  </si>
  <si>
    <t>декабрь</t>
  </si>
  <si>
    <t xml:space="preserve">с нач. года на 29.12.2025 (по 26.12.2025 вкл.) </t>
  </si>
  <si>
    <t xml:space="preserve">факта 2025 года от факта 2024 года</t>
  </si>
  <si>
    <t xml:space="preserve">факта отч. пер. от плана отч. пер.</t>
  </si>
  <si>
    <t xml:space="preserve">факта 2025г.                от плана 2025г.</t>
  </si>
  <si>
    <t xml:space="preserve">факта за декабрь от плана декабря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</si>
  <si>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</si>
  <si>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</si>
  <si>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</si>
  <si>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</si>
  <si>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</si>
  <si>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</si>
  <si>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</si>
  <si>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</si>
  <si>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</si>
  <si>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</si>
  <si>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</si>
  <si>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</si>
  <si>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</si>
  <si>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</si>
  <si>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</si>
  <si>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</si>
  <si>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</si>
  <si>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</si>
  <si>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</si>
  <si>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</si>
  <si>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</si>
  <si>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</si>
  <si>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</si>
  <si>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</si>
  <si>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</si>
  <si>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</si>
  <si>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</si>
  <si>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</si>
  <si>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</si>
  <si>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</si>
  <si>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</si>
  <si>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</si>
  <si>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116 00000 00 0000 140</t>
  </si>
  <si>
    <t xml:space="preserve">Штрафы, санкции, возмещение ущерба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</si>
  <si>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</si>
  <si>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</si>
  <si>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</si>
  <si>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</si>
  <si>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</si>
  <si>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</si>
  <si>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</si>
  <si>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</si>
  <si>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</si>
  <si>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</si>
  <si>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</si>
  <si>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</si>
  <si>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</si>
  <si>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</si>
  <si>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</si>
  <si>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</si>
  <si>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</si>
  <si>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</si>
  <si>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</si>
  <si>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</si>
  <si>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</si>
  <si>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</si>
  <si>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</si>
  <si>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</si>
  <si>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</si>
  <si>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</si>
  <si>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</si>
  <si>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</si>
  <si>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</si>
  <si>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</si>
  <si>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</si>
  <si>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</si>
  <si>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</si>
  <si>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</si>
  <si>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</si>
  <si>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</si>
  <si>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</si>
  <si>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</si>
  <si>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</si>
  <si>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</si>
  <si>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</si>
  <si>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</si>
  <si>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</si>
  <si>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</si>
  <si>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</si>
  <si>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</si>
  <si>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117 05040 04 3000 180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</si>
  <si>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</si>
  <si>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</si>
  <si>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</si>
  <si>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</si>
  <si>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</si>
  <si>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</si>
  <si>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</si>
  <si>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</si>
  <si>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</si>
  <si>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</si>
  <si>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</si>
  <si>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</si>
  <si>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</si>
  <si>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</si>
  <si>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</si>
  <si>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</si>
  <si>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</si>
  <si>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</si>
  <si>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</si>
  <si>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</si>
  <si>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</si>
  <si>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</si>
  <si>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</si>
  <si>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</si>
  <si>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</si>
  <si>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</si>
  <si>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</si>
  <si>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</si>
  <si>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</si>
  <si>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</si>
  <si>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</si>
  <si>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</si>
  <si>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</si>
  <si>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</si>
  <si>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</si>
  <si>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</si>
  <si>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</si>
  <si>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</si>
  <si>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</si>
  <si>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</si>
  <si>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</si>
  <si>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</si>
  <si>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</si>
  <si>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</si>
  <si>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</si>
  <si>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</si>
  <si>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</si>
  <si>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</si>
  <si>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</si>
  <si>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</si>
  <si>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</si>
  <si>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</si>
  <si>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</si>
  <si>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</si>
  <si>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</si>
  <si>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</si>
  <si>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</si>
  <si>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*)   Примечание: уточненный план по субвенциям, субсидиям и иным межбюджетным трансфертам на текущую дату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</si>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</sst>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2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8.000000"/>
      <name val="Times New Roman"/>
    </font>
    <font>
      <sz val="14.000000"/>
      <color indexed="2"/>
      <name val="Times New Roman"/>
    </font>
    <font>
      <b/>
      <sz val="16.000000"/>
      <name val="Times New Roman"/>
    </font>
    <font>
      <b/>
      <sz val="16.000000"/>
      <color indexed="2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i/>
      <sz val="8.000000"/>
      <name val="Times New Roman"/>
    </font>
    <font>
      <b/>
      <sz val="13.000000"/>
      <name val="Times New Roman"/>
    </font>
    <font>
      <sz val="14.000000"/>
      <color theme="1" tint="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51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none"/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none"/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35">
    <xf fontId="0" fillId="0" borderId="0" numFmtId="0" xfId="0"/>
    <xf fontId="5" fillId="0" borderId="0" numFmtId="0" xfId="0" applyFont="1" applyAlignment="1">
      <alignment vertical="center"/>
    </xf>
    <xf fontId="6" fillId="0" borderId="0" numFmtId="0" xfId="0" applyFont="1" applyAlignment="1">
      <alignment vertical="top"/>
    </xf>
    <xf fontId="7" fillId="0" borderId="0" numFmtId="0" xfId="0" applyFont="1" applyAlignment="1">
      <alignment horizontal="left" vertical="center"/>
    </xf>
    <xf fontId="8" fillId="0" borderId="0" numFmtId="162" xfId="0" applyNumberFormat="1" applyFont="1" applyAlignment="1">
      <alignment vertical="center"/>
    </xf>
    <xf fontId="5" fillId="0" borderId="0" numFmtId="162" xfId="0" applyNumberFormat="1" applyFont="1" applyAlignment="1">
      <alignment vertical="center"/>
    </xf>
    <xf fontId="5" fillId="0" borderId="0" numFmtId="163" xfId="0" applyNumberFormat="1" applyFont="1" applyAlignment="1">
      <alignment vertical="center"/>
    </xf>
    <xf fontId="9" fillId="0" borderId="0" numFmtId="0" xfId="0" applyFont="1" applyAlignment="1">
      <alignment horizontal="center" vertical="center" wrapText="1"/>
    </xf>
    <xf fontId="9" fillId="0" borderId="0" numFmtId="0" xfId="0" applyFont="1" applyAlignment="1">
      <alignment horizontal="left" vertical="center" wrapText="1"/>
    </xf>
    <xf fontId="10" fillId="0" borderId="0" numFmtId="0" xfId="0" applyFont="1" applyAlignment="1">
      <alignment horizontal="center" vertical="center" wrapText="1"/>
    </xf>
    <xf fontId="5" fillId="0" borderId="0" numFmtId="49" xfId="0" applyNumberFormat="1" applyFont="1" applyAlignment="1">
      <alignment horizontal="center" vertical="center" wrapText="1"/>
    </xf>
    <xf fontId="6" fillId="0" borderId="0" numFmtId="0" xfId="0" applyFont="1" applyAlignment="1">
      <alignment horizontal="center" vertical="top" wrapText="1"/>
    </xf>
    <xf fontId="7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center" vertical="center" wrapText="1"/>
    </xf>
    <xf fontId="8" fillId="0" borderId="0" numFmtId="162" xfId="0" applyNumberFormat="1" applyFont="1" applyAlignment="1">
      <alignment horizontal="center" vertical="center" wrapText="1"/>
    </xf>
    <xf fontId="5" fillId="0" borderId="0" numFmtId="162" xfId="0" applyNumberFormat="1" applyFont="1" applyAlignment="1">
      <alignment horizontal="center" vertical="center" wrapText="1"/>
    </xf>
    <xf fontId="5" fillId="0" borderId="0" numFmtId="163" xfId="0" applyNumberFormat="1" applyFont="1" applyAlignment="1">
      <alignment horizontal="center" vertical="center" wrapText="1"/>
    </xf>
    <xf fontId="11" fillId="0" borderId="0" numFmtId="0" xfId="0" applyFont="1" applyAlignment="1">
      <alignment horizontal="right" vertical="center" wrapText="1"/>
    </xf>
    <xf fontId="11" fillId="0" borderId="0" numFmtId="0" xfId="0" applyFont="1" applyAlignment="1">
      <alignment horizontal="right" vertical="center"/>
    </xf>
    <xf fontId="12" fillId="0" borderId="0" numFmtId="0" xfId="0" applyFont="1" applyAlignment="1">
      <alignment vertical="center"/>
    </xf>
    <xf fontId="12" fillId="0" borderId="1" numFmtId="49" xfId="0" applyNumberFormat="1" applyFont="1" applyBorder="1" applyAlignment="1">
      <alignment horizontal="center" vertical="center" wrapText="1"/>
    </xf>
    <xf fontId="12" fillId="0" borderId="2" numFmtId="0" xfId="0" applyFont="1" applyBorder="1" applyAlignment="1">
      <alignment horizontal="center" vertical="center" wrapText="1"/>
    </xf>
    <xf fontId="12" fillId="0" borderId="3" numFmtId="49" xfId="0" applyNumberFormat="1" applyFont="1" applyBorder="1" applyAlignment="1">
      <alignment horizontal="center" vertical="center" wrapText="1"/>
    </xf>
    <xf fontId="12" fillId="0" borderId="3" numFmtId="0" xfId="0" applyFont="1" applyBorder="1" applyAlignment="1">
      <alignment horizontal="center" vertical="center" wrapText="1"/>
    </xf>
    <xf fontId="13" fillId="0" borderId="3" numFmtId="162" xfId="0" applyNumberFormat="1" applyFont="1" applyBorder="1" applyAlignment="1">
      <alignment horizontal="center" vertical="center" wrapText="1"/>
    </xf>
    <xf fontId="12" fillId="0" borderId="4" numFmtId="162" xfId="0" applyNumberFormat="1" applyFont="1" applyBorder="1" applyAlignment="1">
      <alignment horizontal="center" vertical="center" wrapText="1"/>
    </xf>
    <xf fontId="12" fillId="0" borderId="5" numFmtId="162" xfId="0" applyNumberFormat="1" applyFont="1" applyBorder="1" applyAlignment="1">
      <alignment horizontal="center" vertical="center" wrapText="1"/>
    </xf>
    <xf fontId="12" fillId="0" borderId="6" numFmtId="162" xfId="0" applyNumberFormat="1" applyFont="1" applyBorder="1" applyAlignment="1">
      <alignment horizontal="center" vertical="center" wrapText="1"/>
    </xf>
    <xf fontId="12" fillId="0" borderId="4" numFmtId="163" xfId="0" applyNumberFormat="1" applyFont="1" applyBorder="1" applyAlignment="1">
      <alignment horizontal="center" vertical="center" wrapText="1"/>
    </xf>
    <xf fontId="12" fillId="0" borderId="6" numFmtId="163" xfId="0" applyNumberFormat="1" applyFont="1" applyBorder="1" applyAlignment="1">
      <alignment horizontal="center" vertical="center" wrapText="1"/>
    </xf>
    <xf fontId="12" fillId="0" borderId="3" numFmtId="0" xfId="0" applyFont="1" applyBorder="1" applyAlignment="1">
      <alignment horizontal="center" vertical="top" wrapText="1"/>
    </xf>
    <xf fontId="12" fillId="0" borderId="3" numFmtId="164" xfId="105" applyNumberFormat="1" applyFont="1" applyBorder="1" applyAlignment="1" applyProtection="1">
      <alignment horizontal="center" vertical="top" wrapText="1"/>
    </xf>
    <xf fontId="12" fillId="0" borderId="3" numFmtId="163" xfId="0" applyNumberFormat="1" applyFont="1" applyBorder="1" applyAlignment="1">
      <alignment horizontal="center" vertical="center" wrapText="1"/>
    </xf>
    <xf fontId="12" fillId="0" borderId="0" numFmtId="163" xfId="0" applyNumberFormat="1" applyFont="1" applyAlignment="1">
      <alignment horizontal="center" vertical="center" wrapText="1"/>
    </xf>
    <xf fontId="13" fillId="0" borderId="3" numFmtId="163" xfId="0" applyNumberFormat="1" applyFont="1" applyBorder="1" applyAlignment="1">
      <alignment horizontal="center" vertical="center" wrapText="1"/>
    </xf>
    <xf fontId="12" fillId="0" borderId="3" numFmtId="162" xfId="0" applyNumberFormat="1" applyFont="1" applyBorder="1" applyAlignment="1">
      <alignment horizontal="center" vertical="center" wrapText="1"/>
    </xf>
    <xf fontId="12" fillId="0" borderId="0" numFmtId="162" xfId="0" applyNumberFormat="1" applyFont="1" applyAlignment="1">
      <alignment horizontal="center" vertical="center" wrapText="1"/>
    </xf>
    <xf fontId="12" fillId="0" borderId="0" numFmtId="162" xfId="0" applyNumberFormat="1" applyFont="1" applyAlignment="1">
      <alignment horizontal="center" vertical="top" wrapText="1"/>
    </xf>
    <xf fontId="14" fillId="0" borderId="0" numFmtId="0" xfId="0" applyFont="1" applyAlignment="1">
      <alignment vertical="center"/>
    </xf>
    <xf fontId="14" fillId="0" borderId="7" numFmtId="49" xfId="0" applyNumberFormat="1" applyFont="1" applyBorder="1" applyAlignment="1">
      <alignment horizontal="center" vertical="center" wrapText="1"/>
    </xf>
    <xf fontId="14" fillId="0" borderId="8" numFmtId="0" xfId="0" applyFont="1" applyBorder="1" applyAlignment="1">
      <alignment horizontal="center" vertical="center" wrapText="1"/>
    </xf>
    <xf fontId="14" fillId="0" borderId="9" numFmtId="0" xfId="0" applyFont="1" applyBorder="1" applyAlignment="1">
      <alignment horizontal="left" vertical="center" wrapText="1"/>
    </xf>
    <xf fontId="14" fillId="0" borderId="10" numFmtId="0" xfId="0" applyFont="1" applyBorder="1" applyAlignment="1">
      <alignment horizontal="center" vertical="center" wrapText="1"/>
    </xf>
    <xf fontId="14" fillId="0" borderId="11" numFmtId="162" xfId="0" applyNumberFormat="1" applyFont="1" applyBorder="1" applyAlignment="1">
      <alignment vertical="center" wrapText="1"/>
    </xf>
    <xf fontId="14" fillId="0" borderId="9" numFmtId="162" xfId="0" applyNumberFormat="1" applyFont="1" applyBorder="1" applyAlignment="1">
      <alignment vertical="center" wrapText="1"/>
    </xf>
    <xf fontId="14" fillId="0" borderId="9" numFmtId="164" xfId="0" applyNumberFormat="1" applyFont="1" applyBorder="1" applyAlignment="1">
      <alignment horizontal="right" vertical="center" wrapText="1"/>
    </xf>
    <xf fontId="14" fillId="0" borderId="11" numFmtId="164" xfId="0" applyNumberFormat="1" applyFont="1" applyBorder="1" applyAlignment="1">
      <alignment horizontal="right" vertical="center" wrapText="1"/>
    </xf>
    <xf fontId="14" fillId="0" borderId="10" numFmtId="164" xfId="0" applyNumberFormat="1" applyFont="1" applyBorder="1" applyAlignment="1">
      <alignment horizontal="right" vertical="center" wrapText="1"/>
    </xf>
    <xf fontId="14" fillId="0" borderId="12" numFmtId="164" xfId="0" applyNumberFormat="1" applyFont="1" applyBorder="1" applyAlignment="1">
      <alignment horizontal="right" vertical="center" wrapText="1"/>
    </xf>
    <xf fontId="5" fillId="0" borderId="13" numFmtId="49" xfId="0" applyNumberFormat="1" applyFont="1" applyBorder="1" applyAlignment="1">
      <alignment horizontal="center" vertical="center" wrapText="1"/>
    </xf>
    <xf fontId="6" fillId="0" borderId="14" numFmtId="0" xfId="0" applyFont="1" applyBorder="1" applyAlignment="1">
      <alignment horizontal="center" vertical="center" wrapText="1"/>
    </xf>
    <xf fontId="7" fillId="0" borderId="15" numFmtId="49" xfId="0" applyNumberFormat="1" applyFont="1" applyBorder="1" applyAlignment="1">
      <alignment horizontal="left" vertical="center" wrapText="1"/>
    </xf>
    <xf fontId="5" fillId="0" borderId="16" numFmtId="0" xfId="0" applyFont="1" applyBorder="1" applyAlignment="1">
      <alignment vertical="center" wrapText="1"/>
    </xf>
    <xf fontId="5" fillId="0" borderId="14" numFmtId="162" xfId="0" applyNumberFormat="1" applyFont="1" applyBorder="1" applyAlignment="1">
      <alignment horizontal="right" vertical="center" wrapText="1"/>
    </xf>
    <xf fontId="5" fillId="0" borderId="17" numFmtId="162" xfId="0" applyNumberFormat="1" applyFont="1" applyBorder="1" applyAlignment="1">
      <alignment horizontal="right" vertical="center" wrapText="1"/>
    </xf>
    <xf fontId="5" fillId="0" borderId="15" numFmtId="162" xfId="0" applyNumberFormat="1" applyFont="1" applyBorder="1" applyAlignment="1">
      <alignment horizontal="right" vertical="center" wrapText="1"/>
    </xf>
    <xf fontId="5" fillId="0" borderId="18" numFmtId="162" xfId="0" applyNumberFormat="1" applyFont="1" applyBorder="1" applyAlignment="1">
      <alignment horizontal="right" vertical="center" wrapText="1"/>
    </xf>
    <xf fontId="5" fillId="0" borderId="15" numFmtId="4" xfId="0" applyNumberFormat="1" applyFont="1" applyBorder="1" applyAlignment="1">
      <alignment horizontal="right" vertical="center" wrapText="1"/>
    </xf>
    <xf fontId="5" fillId="0" borderId="14" numFmtId="164" xfId="0" applyNumberFormat="1" applyFont="1" applyBorder="1" applyAlignment="1">
      <alignment horizontal="right" vertical="center" wrapText="1"/>
    </xf>
    <xf fontId="5" fillId="0" borderId="15" numFmtId="164" xfId="0" applyNumberFormat="1" applyFont="1" applyBorder="1" applyAlignment="1">
      <alignment horizontal="right" vertical="center" wrapText="1"/>
    </xf>
    <xf fontId="5" fillId="0" borderId="19" numFmtId="164" xfId="0" applyNumberFormat="1" applyFont="1" applyBorder="1" applyAlignment="1">
      <alignment horizontal="right" vertical="center" wrapText="1"/>
    </xf>
    <xf fontId="5" fillId="0" borderId="20" numFmtId="49" xfId="0" applyNumberFormat="1" applyFont="1" applyBorder="1" applyAlignment="1">
      <alignment horizontal="center" vertical="center" wrapText="1"/>
    </xf>
    <xf fontId="6" fillId="0" borderId="21" numFmtId="0" xfId="0" applyFont="1" applyBorder="1" applyAlignment="1">
      <alignment horizontal="center" vertical="center" wrapText="1"/>
    </xf>
    <xf fontId="7" fillId="0" borderId="21" numFmtId="49" xfId="0" applyNumberFormat="1" applyFont="1" applyBorder="1" applyAlignment="1">
      <alignment horizontal="left" vertical="center" wrapText="1"/>
    </xf>
    <xf fontId="5" fillId="0" borderId="0" numFmtId="0" xfId="0" applyFont="1" applyAlignment="1">
      <alignment vertical="center" wrapText="1"/>
    </xf>
    <xf fontId="5" fillId="0" borderId="21" numFmtId="162" xfId="0" applyNumberFormat="1" applyFont="1" applyBorder="1" applyAlignment="1">
      <alignment vertical="center" wrapText="1"/>
    </xf>
    <xf fontId="5" fillId="0" borderId="6" numFmtId="162" xfId="0" applyNumberFormat="1" applyFont="1" applyBorder="1" applyAlignment="1">
      <alignment vertical="center" wrapText="1"/>
    </xf>
    <xf fontId="5" fillId="0" borderId="0" numFmtId="162" xfId="0" applyNumberFormat="1" applyFont="1" applyAlignment="1">
      <alignment vertical="center" wrapText="1"/>
    </xf>
    <xf fontId="5" fillId="0" borderId="22" numFmtId="162" xfId="0" applyNumberFormat="1" applyFont="1" applyBorder="1" applyAlignment="1">
      <alignment vertical="center" wrapText="1"/>
    </xf>
    <xf fontId="5" fillId="0" borderId="23" numFmtId="162" xfId="0" applyNumberFormat="1" applyFont="1" applyBorder="1" applyAlignment="1">
      <alignment vertical="center" wrapText="1"/>
    </xf>
    <xf fontId="5" fillId="0" borderId="0" numFmtId="164" xfId="0" applyNumberFormat="1" applyFont="1" applyAlignment="1">
      <alignment horizontal="right" vertical="center" wrapText="1"/>
    </xf>
    <xf fontId="5" fillId="0" borderId="21" numFmtId="164" xfId="0" applyNumberFormat="1" applyFont="1" applyBorder="1" applyAlignment="1">
      <alignment horizontal="right" vertical="center" wrapText="1"/>
    </xf>
    <xf fontId="5" fillId="0" borderId="22" numFmtId="164" xfId="0" applyNumberFormat="1" applyFont="1" applyBorder="1" applyAlignment="1">
      <alignment horizontal="right" vertical="center" wrapText="1"/>
    </xf>
    <xf fontId="5" fillId="0" borderId="24" numFmtId="164" xfId="0" applyNumberFormat="1" applyFont="1" applyBorder="1" applyAlignment="1">
      <alignment horizontal="right" vertical="center" wrapText="1"/>
    </xf>
    <xf fontId="7" fillId="0" borderId="0" numFmtId="49" xfId="0" applyNumberFormat="1" applyFont="1" applyAlignment="1">
      <alignment horizontal="left" vertical="center" wrapText="1"/>
    </xf>
    <xf fontId="5" fillId="0" borderId="4" numFmtId="0" xfId="0" applyFont="1" applyBorder="1" applyAlignment="1">
      <alignment vertical="center" wrapText="1"/>
    </xf>
    <xf fontId="5" fillId="0" borderId="25" numFmtId="162" xfId="0" applyNumberFormat="1" applyFont="1" applyBorder="1" applyAlignment="1">
      <alignment vertical="center" wrapText="1"/>
    </xf>
    <xf fontId="5" fillId="0" borderId="0" numFmtId="4" xfId="0" applyNumberFormat="1" applyFont="1" applyAlignment="1">
      <alignment vertical="center" wrapText="1"/>
    </xf>
    <xf fontId="5" fillId="0" borderId="21" numFmtId="4" xfId="0" applyNumberFormat="1" applyFont="1" applyBorder="1" applyAlignment="1">
      <alignment vertical="center" wrapText="1"/>
    </xf>
    <xf fontId="5" fillId="0" borderId="26" numFmtId="49" xfId="0" applyNumberFormat="1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5" fillId="0" borderId="27" numFmtId="0" xfId="0" applyFont="1" applyBorder="1" applyAlignment="1">
      <alignment vertical="center" wrapText="1"/>
    </xf>
    <xf fontId="5" fillId="0" borderId="28" numFmtId="162" xfId="0" applyNumberFormat="1" applyFont="1" applyBorder="1" applyAlignment="1">
      <alignment vertical="center" wrapText="1"/>
    </xf>
    <xf fontId="5" fillId="0" borderId="29" numFmtId="162" xfId="0" applyNumberFormat="1" applyFont="1" applyBorder="1" applyAlignment="1">
      <alignment vertical="center" wrapText="1"/>
    </xf>
    <xf fontId="5" fillId="0" borderId="3" numFmtId="162" xfId="0" applyNumberFormat="1" applyFont="1" applyBorder="1" applyAlignment="1">
      <alignment vertical="center" wrapText="1"/>
    </xf>
    <xf fontId="5" fillId="0" borderId="3" numFmtId="164" xfId="0" applyNumberFormat="1" applyFont="1" applyBorder="1" applyAlignment="1">
      <alignment horizontal="right" vertical="center" wrapText="1"/>
    </xf>
    <xf fontId="5" fillId="0" borderId="30" numFmtId="164" xfId="0" applyNumberFormat="1" applyFont="1" applyBorder="1" applyAlignment="1">
      <alignment horizontal="right" vertical="center" wrapText="1"/>
    </xf>
    <xf fontId="14" fillId="0" borderId="8" numFmtId="165" xfId="0" applyNumberFormat="1" applyFont="1" applyBorder="1" applyAlignment="1">
      <alignment horizontal="center" vertical="center" wrapText="1"/>
    </xf>
    <xf fontId="14" fillId="0" borderId="9" numFmtId="165" xfId="0" applyNumberFormat="1" applyFont="1" applyBorder="1" applyAlignment="1">
      <alignment horizontal="center" vertical="center" wrapText="1"/>
    </xf>
    <xf fontId="14" fillId="0" borderId="9" numFmtId="165" xfId="0" applyNumberFormat="1" applyFont="1" applyBorder="1" applyAlignment="1">
      <alignment horizontal="left" vertical="center" wrapText="1"/>
    </xf>
    <xf fontId="14" fillId="0" borderId="10" numFmtId="165" xfId="0" applyNumberFormat="1" applyFont="1" applyBorder="1" applyAlignment="1">
      <alignment horizontal="center" vertical="center" wrapText="1"/>
    </xf>
    <xf fontId="14" fillId="0" borderId="11" numFmtId="162" xfId="0" applyNumberFormat="1" applyFont="1" applyBorder="1" applyAlignment="1">
      <alignment horizontal="right" vertical="center" wrapText="1"/>
    </xf>
    <xf fontId="14" fillId="0" borderId="9" numFmtId="162" xfId="0" applyNumberFormat="1" applyFont="1" applyBorder="1" applyAlignment="1">
      <alignment horizontal="right" vertical="center" wrapText="1"/>
    </xf>
    <xf fontId="5" fillId="0" borderId="31" numFmtId="49" xfId="0" applyNumberFormat="1" applyFont="1" applyBorder="1" applyAlignment="1">
      <alignment horizontal="center" vertical="center" wrapText="1"/>
    </xf>
    <xf fontId="6" fillId="0" borderId="13" numFmtId="0" xfId="0" applyFont="1" applyBorder="1" applyAlignment="1">
      <alignment horizontal="center" vertical="center" wrapText="1"/>
    </xf>
    <xf fontId="7" fillId="0" borderId="14" numFmtId="0" xfId="0" applyFont="1" applyBorder="1" applyAlignment="1">
      <alignment horizontal="left" vertical="center"/>
    </xf>
    <xf fontId="5" fillId="0" borderId="14" numFmtId="165" xfId="0" applyNumberFormat="1" applyFont="1" applyBorder="1" applyAlignment="1">
      <alignment vertical="center" wrapText="1"/>
    </xf>
    <xf fontId="5" fillId="0" borderId="32" numFmtId="162" xfId="0" applyNumberFormat="1" applyFont="1" applyBorder="1" applyAlignment="1">
      <alignment horizontal="right" vertical="center" wrapText="1"/>
    </xf>
    <xf fontId="5" fillId="0" borderId="33" numFmtId="49" xfId="0" applyNumberFormat="1" applyFont="1" applyBorder="1" applyAlignment="1">
      <alignment horizontal="center" vertical="center" wrapText="1"/>
    </xf>
    <xf fontId="6" fillId="0" borderId="20" numFmtId="0" xfId="0" applyFont="1" applyBorder="1" applyAlignment="1">
      <alignment horizontal="center" vertical="center" wrapText="1"/>
    </xf>
    <xf fontId="5" fillId="0" borderId="0" numFmtId="165" xfId="0" applyNumberFormat="1" applyFont="1" applyAlignment="1">
      <alignment vertical="center" wrapText="1"/>
    </xf>
    <xf fontId="5" fillId="0" borderId="21" numFmtId="162" xfId="0" applyNumberFormat="1" applyFont="1" applyBorder="1" applyAlignment="1">
      <alignment horizontal="right" vertical="center" wrapText="1"/>
    </xf>
    <xf fontId="5" fillId="0" borderId="0" numFmtId="162" xfId="0" applyNumberFormat="1" applyFont="1" applyAlignment="1">
      <alignment horizontal="right" vertical="center" wrapText="1"/>
    </xf>
    <xf fontId="5" fillId="0" borderId="21" numFmtId="4" xfId="0" applyNumberFormat="1" applyFont="1" applyBorder="1" applyAlignment="1">
      <alignment horizontal="right" vertical="center" wrapText="1"/>
    </xf>
    <xf fontId="5" fillId="0" borderId="21" numFmtId="165" xfId="0" applyNumberFormat="1" applyFont="1" applyBorder="1" applyAlignment="1">
      <alignment vertical="center" wrapText="1"/>
    </xf>
    <xf fontId="15" fillId="0" borderId="0" numFmtId="0" xfId="0" applyFont="1" applyAlignment="1">
      <alignment vertical="center"/>
    </xf>
    <xf fontId="5" fillId="0" borderId="34" numFmtId="0" xfId="0" applyFont="1" applyBorder="1" applyAlignment="1">
      <alignment horizontal="center" vertical="center" wrapText="1"/>
    </xf>
    <xf fontId="5" fillId="0" borderId="28" numFmtId="49" xfId="0" applyNumberFormat="1" applyFont="1" applyBorder="1" applyAlignment="1">
      <alignment horizontal="left" vertical="center" wrapText="1"/>
    </xf>
    <xf fontId="5" fillId="0" borderId="35" numFmtId="0" xfId="0" applyFont="1" applyBorder="1" applyAlignment="1">
      <alignment vertical="center" wrapText="1"/>
    </xf>
    <xf fontId="5" fillId="0" borderId="28" numFmtId="162" xfId="0" applyNumberFormat="1" applyFont="1" applyBorder="1" applyAlignment="1">
      <alignment horizontal="right" vertical="center" wrapText="1"/>
    </xf>
    <xf fontId="5" fillId="0" borderId="28" numFmtId="164" xfId="0" applyNumberFormat="1" applyFont="1" applyBorder="1" applyAlignment="1">
      <alignment horizontal="right" vertical="center" wrapText="1"/>
    </xf>
    <xf fontId="5" fillId="0" borderId="36" numFmtId="164" xfId="0" applyNumberFormat="1" applyFont="1" applyBorder="1" applyAlignment="1">
      <alignment horizontal="right" vertical="center" wrapText="1"/>
    </xf>
    <xf fontId="5" fillId="0" borderId="37" numFmtId="1" xfId="0" applyNumberFormat="1" applyFont="1" applyBorder="1" applyAlignment="1">
      <alignment horizontal="center" vertical="center" wrapText="1"/>
    </xf>
    <xf fontId="7" fillId="0" borderId="15" numFmtId="0" xfId="0" applyFont="1" applyBorder="1" applyAlignment="1">
      <alignment horizontal="left" vertical="center" wrapText="1"/>
    </xf>
    <xf fontId="5" fillId="0" borderId="16" numFmtId="0" xfId="0" applyFont="1" applyBorder="1" applyAlignment="1">
      <alignment horizontal="left" vertical="center" wrapText="1"/>
    </xf>
    <xf fontId="5" fillId="0" borderId="22" numFmtId="162" xfId="0" applyNumberFormat="1" applyFont="1" applyBorder="1" applyAlignment="1">
      <alignment horizontal="right" vertical="center" wrapText="1"/>
    </xf>
    <xf fontId="5" fillId="0" borderId="32" numFmtId="164" xfId="0" applyNumberFormat="1" applyFont="1" applyBorder="1" applyAlignment="1">
      <alignment horizontal="right" vertical="center" wrapText="1"/>
    </xf>
    <xf fontId="5" fillId="0" borderId="33" numFmtId="0" xfId="0" applyFont="1" applyBorder="1" applyAlignment="1">
      <alignment horizontal="center" vertical="center" wrapText="1"/>
    </xf>
    <xf fontId="7" fillId="0" borderId="21" numFmtId="0" xfId="0" applyFont="1" applyBorder="1" applyAlignment="1">
      <alignment horizontal="left" vertical="center" wrapText="1"/>
    </xf>
    <xf fontId="5" fillId="0" borderId="37" numFmtId="0" xfId="0" applyFont="1" applyBorder="1" applyAlignment="1">
      <alignment horizontal="center" vertical="center" wrapText="1"/>
    </xf>
    <xf fontId="6" fillId="0" borderId="26" numFmtId="0" xfId="0" applyFont="1" applyBorder="1" applyAlignment="1">
      <alignment horizontal="center" vertical="center" wrapText="1"/>
    </xf>
    <xf fontId="7" fillId="0" borderId="21" numFmtId="166" xfId="0" applyNumberFormat="1" applyFont="1" applyBorder="1" applyAlignment="1">
      <alignment vertical="center" wrapText="1"/>
    </xf>
    <xf fontId="16" fillId="0" borderId="21" numFmtId="165" xfId="0" applyNumberFormat="1" applyFont="1" applyBorder="1" applyAlignment="1">
      <alignment vertical="center" wrapText="1"/>
    </xf>
    <xf fontId="5" fillId="0" borderId="6" numFmtId="162" xfId="0" applyNumberFormat="1" applyFont="1" applyBorder="1" applyAlignment="1">
      <alignment horizontal="right" vertical="center" wrapText="1"/>
    </xf>
    <xf fontId="5" fillId="0" borderId="3" numFmtId="162" xfId="0" applyNumberFormat="1" applyFont="1" applyBorder="1" applyAlignment="1">
      <alignment horizontal="right" vertical="center" wrapText="1"/>
    </xf>
    <xf fontId="5" fillId="0" borderId="35" numFmtId="49" xfId="0" applyNumberFormat="1" applyFont="1" applyBorder="1" applyAlignment="1">
      <alignment horizontal="left" vertical="center" wrapText="1"/>
    </xf>
    <xf fontId="5" fillId="0" borderId="28" numFmtId="0" xfId="0" applyFont="1" applyBorder="1" applyAlignment="1">
      <alignment vertical="center" wrapText="1"/>
    </xf>
    <xf fontId="5" fillId="0" borderId="35" numFmtId="162" xfId="0" applyNumberFormat="1" applyFont="1" applyBorder="1" applyAlignment="1">
      <alignment horizontal="right" vertical="center" wrapText="1"/>
    </xf>
    <xf fontId="5" fillId="0" borderId="35" numFmtId="164" xfId="0" applyNumberFormat="1" applyFont="1" applyBorder="1" applyAlignment="1">
      <alignment horizontal="right" vertical="center" wrapText="1"/>
    </xf>
    <xf fontId="5" fillId="0" borderId="38" numFmtId="164" xfId="0" applyNumberFormat="1" applyFont="1" applyBorder="1" applyAlignment="1">
      <alignment horizontal="right" vertical="center" wrapText="1"/>
    </xf>
    <xf fontId="7" fillId="0" borderId="14" numFmtId="49" xfId="0" applyNumberFormat="1" applyFont="1" applyBorder="1" applyAlignment="1">
      <alignment horizontal="left" vertical="center" wrapText="1"/>
    </xf>
    <xf fontId="5" fillId="0" borderId="15" numFmtId="165" xfId="0" applyNumberFormat="1" applyFont="1" applyBorder="1" applyAlignment="1">
      <alignment vertical="center" wrapText="1"/>
    </xf>
    <xf fontId="5" fillId="0" borderId="4" numFmtId="165" xfId="0" applyNumberFormat="1" applyFont="1" applyBorder="1" applyAlignment="1">
      <alignment horizontal="left" vertical="center" wrapText="1"/>
    </xf>
    <xf fontId="7" fillId="0" borderId="21" numFmtId="0" xfId="0" applyFont="1" applyBorder="1" applyAlignment="1">
      <alignment horizontal="left" vertical="center"/>
    </xf>
    <xf fontId="5" fillId="0" borderId="0" numFmtId="0" xfId="0" applyFont="1" applyAlignment="1">
      <alignment horizontal="left" vertical="center" wrapText="1"/>
    </xf>
    <xf fontId="5" fillId="0" borderId="21" numFmtId="0" xfId="0" applyFont="1" applyBorder="1" applyAlignment="1">
      <alignment horizontal="left" vertical="center" wrapText="1"/>
    </xf>
    <xf fontId="17" fillId="0" borderId="0" numFmtId="0" xfId="0" applyFont="1" applyAlignment="1">
      <alignment vertical="center"/>
    </xf>
    <xf fontId="15" fillId="0" borderId="31" numFmtId="49" xfId="0" applyNumberFormat="1" applyFont="1" applyBorder="1" applyAlignment="1">
      <alignment horizontal="center" vertical="center" wrapText="1"/>
    </xf>
    <xf fontId="18" fillId="0" borderId="20" numFmtId="0" xfId="0" applyFont="1" applyBorder="1" applyAlignment="1">
      <alignment horizontal="center" vertical="center" wrapText="1"/>
    </xf>
    <xf fontId="19" fillId="0" borderId="0" numFmtId="0" xfId="0" applyFont="1" applyAlignment="1">
      <alignment horizontal="left" vertical="center"/>
    </xf>
    <xf fontId="17" fillId="0" borderId="4" numFmtId="0" xfId="0" applyFont="1" applyBorder="1" applyAlignment="1">
      <alignment horizontal="left" vertical="center" wrapText="1"/>
    </xf>
    <xf fontId="17" fillId="0" borderId="21" numFmtId="162" xfId="0" applyNumberFormat="1" applyFont="1" applyBorder="1" applyAlignment="1">
      <alignment horizontal="right" vertical="center" wrapText="1"/>
    </xf>
    <xf fontId="17" fillId="0" borderId="0" numFmtId="162" xfId="0" applyNumberFormat="1" applyFont="1" applyAlignment="1">
      <alignment horizontal="right" vertical="center" wrapText="1"/>
    </xf>
    <xf fontId="15" fillId="0" borderId="0" numFmtId="164" xfId="0" applyNumberFormat="1" applyFont="1" applyAlignment="1">
      <alignment horizontal="right" vertical="center" wrapText="1"/>
    </xf>
    <xf fontId="17" fillId="0" borderId="21" numFmtId="164" xfId="0" applyNumberFormat="1" applyFont="1" applyBorder="1" applyAlignment="1">
      <alignment horizontal="right" vertical="center" wrapText="1"/>
    </xf>
    <xf fontId="17" fillId="0" borderId="22" numFmtId="164" xfId="0" applyNumberFormat="1" applyFont="1" applyBorder="1" applyAlignment="1">
      <alignment horizontal="right" vertical="center" wrapText="1"/>
    </xf>
    <xf fontId="17" fillId="0" borderId="24" numFmtId="164" xfId="0" applyNumberFormat="1" applyFont="1" applyBorder="1" applyAlignment="1">
      <alignment horizontal="right" vertical="center" wrapText="1"/>
    </xf>
    <xf fontId="19" fillId="0" borderId="21" numFmtId="0" xfId="0" applyFont="1" applyBorder="1" applyAlignment="1">
      <alignment horizontal="left" vertical="center"/>
    </xf>
    <xf fontId="17" fillId="0" borderId="0" numFmtId="0" xfId="0" applyFont="1" applyAlignment="1">
      <alignment horizontal="left" vertical="center" wrapText="1"/>
    </xf>
    <xf fontId="15" fillId="0" borderId="21" numFmtId="164" xfId="0" applyNumberFormat="1" applyFont="1" applyBorder="1" applyAlignment="1">
      <alignment horizontal="right" vertical="center" wrapText="1"/>
    </xf>
    <xf fontId="17" fillId="0" borderId="0" numFmtId="164" xfId="0" applyNumberFormat="1" applyFont="1" applyAlignment="1">
      <alignment horizontal="right" vertical="center" wrapText="1"/>
    </xf>
    <xf fontId="17" fillId="0" borderId="6" numFmtId="162" xfId="0" applyNumberFormat="1" applyFont="1" applyBorder="1" applyAlignment="1">
      <alignment horizontal="right" vertical="center" wrapText="1"/>
    </xf>
    <xf fontId="5" fillId="0" borderId="34" numFmtId="49" xfId="0" applyNumberFormat="1" applyFont="1" applyBorder="1" applyAlignment="1">
      <alignment horizontal="center" vertical="center" wrapText="1"/>
    </xf>
    <xf fontId="6" fillId="0" borderId="13" numFmtId="0" xfId="0" applyFont="1" applyBorder="1" applyAlignment="1">
      <alignment horizontal="center" vertical="top" wrapText="1"/>
    </xf>
    <xf fontId="7" fillId="0" borderId="15" numFmtId="0" xfId="0" applyFont="1" applyBorder="1" applyAlignment="1">
      <alignment horizontal="left" vertical="center"/>
    </xf>
    <xf fontId="6" fillId="0" borderId="20" numFmtId="0" xfId="0" applyFont="1" applyBorder="1" applyAlignment="1">
      <alignment horizontal="center" vertical="top" wrapText="1"/>
    </xf>
    <xf fontId="5" fillId="0" borderId="4" numFmtId="165" xfId="0" applyNumberFormat="1" applyFont="1" applyBorder="1" applyAlignment="1">
      <alignment vertical="center" wrapText="1"/>
    </xf>
    <xf fontId="5" fillId="0" borderId="4" numFmtId="0" xfId="0" applyFont="1" applyBorder="1" applyAlignment="1">
      <alignment horizontal="left" vertical="center" wrapText="1"/>
    </xf>
    <xf fontId="5" fillId="0" borderId="34" numFmtId="49" xfId="0" applyNumberFormat="1" applyFont="1" applyBorder="1" applyAlignment="1">
      <alignment horizontal="center" vertical="top" wrapText="1"/>
    </xf>
    <xf fontId="5" fillId="0" borderId="35" numFmtId="162" xfId="0" applyNumberFormat="1" applyFont="1" applyBorder="1" applyAlignment="1">
      <alignment vertical="center" wrapText="1"/>
    </xf>
    <xf fontId="5" fillId="0" borderId="37" numFmtId="49" xfId="0" applyNumberFormat="1" applyFont="1" applyBorder="1" applyAlignment="1">
      <alignment horizontal="center" vertical="center" wrapText="1"/>
    </xf>
    <xf fontId="6" fillId="0" borderId="39" numFmtId="0" xfId="0" applyFont="1" applyBorder="1" applyAlignment="1">
      <alignment horizontal="center" vertical="center" wrapText="1"/>
    </xf>
    <xf fontId="7" fillId="0" borderId="18" numFmtId="49" xfId="0" applyNumberFormat="1" applyFont="1" applyBorder="1" applyAlignment="1">
      <alignment horizontal="left" vertical="center" wrapText="1"/>
    </xf>
    <xf fontId="5" fillId="0" borderId="40" numFmtId="165" xfId="0" applyNumberFormat="1" applyFont="1" applyBorder="1" applyAlignment="1">
      <alignment vertical="center" wrapText="1"/>
    </xf>
    <xf fontId="5" fillId="0" borderId="41" numFmtId="162" xfId="0" applyNumberFormat="1" applyFont="1" applyBorder="1" applyAlignment="1">
      <alignment horizontal="right" vertical="center" wrapText="1"/>
    </xf>
    <xf fontId="5" fillId="0" borderId="18" numFmtId="164" xfId="0" applyNumberFormat="1" applyFont="1" applyBorder="1" applyAlignment="1">
      <alignment horizontal="right" vertical="center" wrapText="1"/>
    </xf>
    <xf fontId="5" fillId="0" borderId="42" numFmtId="164" xfId="0" applyNumberFormat="1" applyFont="1" applyBorder="1" applyAlignment="1">
      <alignment horizontal="right" vertical="center" wrapText="1"/>
    </xf>
    <xf fontId="20" fillId="0" borderId="21" numFmtId="165" xfId="0" applyNumberFormat="1" applyFont="1" applyBorder="1" applyAlignment="1">
      <alignment horizontal="right" vertical="center" wrapText="1"/>
    </xf>
    <xf fontId="14" fillId="0" borderId="21" numFmtId="162" xfId="0" applyNumberFormat="1" applyFont="1" applyBorder="1" applyAlignment="1">
      <alignment horizontal="right" vertical="center" wrapText="1"/>
    </xf>
    <xf fontId="14" fillId="0" borderId="18" numFmtId="162" xfId="0" applyNumberFormat="1" applyFont="1" applyBorder="1" applyAlignment="1">
      <alignment horizontal="right" vertical="center" wrapText="1"/>
    </xf>
    <xf fontId="14" fillId="0" borderId="21" numFmtId="4" xfId="0" applyNumberFormat="1" applyFont="1" applyBorder="1" applyAlignment="1">
      <alignment horizontal="right" vertical="center" wrapText="1"/>
    </xf>
    <xf fontId="14" fillId="0" borderId="21" numFmtId="164" xfId="0" applyNumberFormat="1" applyFont="1" applyBorder="1" applyAlignment="1">
      <alignment horizontal="right" vertical="center" wrapText="1"/>
    </xf>
    <xf fontId="14" fillId="0" borderId="24" numFmtId="164" xfId="0" applyNumberFormat="1" applyFont="1" applyBorder="1" applyAlignment="1">
      <alignment horizontal="right" vertical="center" wrapText="1"/>
    </xf>
    <xf fontId="7" fillId="0" borderId="3" numFmtId="49" xfId="0" applyNumberFormat="1" applyFont="1" applyBorder="1" applyAlignment="1">
      <alignment horizontal="left" vertical="center" wrapText="1"/>
    </xf>
    <xf fontId="5" fillId="0" borderId="25" numFmtId="165" xfId="0" applyNumberFormat="1" applyFont="1" applyBorder="1" applyAlignment="1">
      <alignment vertical="center" wrapText="1"/>
    </xf>
    <xf fontId="5" fillId="0" borderId="23" numFmtId="162" xfId="0" applyNumberFormat="1" applyFont="1" applyBorder="1" applyAlignment="1">
      <alignment horizontal="right" vertical="center" wrapText="1"/>
    </xf>
    <xf fontId="5" fillId="0" borderId="3" numFmtId="4" xfId="0" applyNumberFormat="1" applyFont="1" applyBorder="1" applyAlignment="1">
      <alignment horizontal="right" vertical="center" wrapText="1"/>
    </xf>
    <xf fontId="5" fillId="0" borderId="39" numFmtId="49" xfId="0" applyNumberFormat="1" applyFont="1" applyBorder="1" applyAlignment="1">
      <alignment horizontal="center" vertical="center" wrapText="1"/>
    </xf>
    <xf fontId="6" fillId="0" borderId="0" numFmtId="0" xfId="0" applyFont="1" applyAlignment="1">
      <alignment horizontal="center" vertical="center" wrapText="1"/>
    </xf>
    <xf fontId="5" fillId="0" borderId="21" numFmtId="165" xfId="0" applyNumberFormat="1" applyFont="1" applyBorder="1" applyAlignment="1">
      <alignment horizontal="left" vertical="center" wrapText="1"/>
    </xf>
    <xf fontId="5" fillId="0" borderId="43" numFmtId="49" xfId="0" applyNumberFormat="1" applyFont="1" applyBorder="1" applyAlignment="1">
      <alignment horizontal="center" vertical="center" wrapText="1"/>
    </xf>
    <xf fontId="7" fillId="0" borderId="18" numFmtId="166" xfId="0" applyNumberFormat="1" applyFont="1" applyBorder="1" applyAlignment="1">
      <alignment vertical="center" wrapText="1"/>
    </xf>
    <xf fontId="5" fillId="0" borderId="18" numFmtId="165" xfId="0" applyNumberFormat="1" applyFont="1" applyBorder="1" applyAlignment="1">
      <alignment horizontal="left" vertical="center" wrapText="1"/>
    </xf>
    <xf fontId="5" fillId="0" borderId="18" numFmtId="4" xfId="0" applyNumberFormat="1" applyFont="1" applyBorder="1" applyAlignment="1">
      <alignment horizontal="right" vertical="center" wrapText="1"/>
    </xf>
    <xf fontId="6" fillId="0" borderId="44" numFmtId="0" xfId="0" applyFont="1" applyBorder="1" applyAlignment="1">
      <alignment horizontal="center" vertical="center" wrapText="1"/>
    </xf>
    <xf fontId="5" fillId="0" borderId="45" numFmtId="162" xfId="0" applyNumberFormat="1" applyFont="1" applyBorder="1" applyAlignment="1">
      <alignment horizontal="right" vertical="center" wrapText="1"/>
    </xf>
    <xf fontId="5" fillId="0" borderId="14" numFmtId="165" xfId="0" applyNumberFormat="1" applyFont="1" applyBorder="1" applyAlignment="1">
      <alignment horizontal="left" vertical="center" wrapText="1"/>
    </xf>
    <xf fontId="5" fillId="3" borderId="22" numFmtId="162" xfId="0" applyNumberFormat="1" applyFont="1" applyFill="1" applyBorder="1" applyAlignment="1">
      <alignment horizontal="right" vertical="center" wrapText="1"/>
    </xf>
    <xf fontId="5" fillId="3" borderId="14" numFmtId="162" xfId="0" applyNumberFormat="1" applyFont="1" applyFill="1" applyBorder="1" applyAlignment="1">
      <alignment horizontal="right" vertical="center" wrapText="1"/>
    </xf>
    <xf fontId="5" fillId="3" borderId="21" numFmtId="162" xfId="0" applyNumberFormat="1" applyFont="1" applyFill="1" applyBorder="1" applyAlignment="1">
      <alignment horizontal="right" vertical="center" wrapText="1"/>
    </xf>
    <xf fontId="11" fillId="0" borderId="24" numFmtId="164" xfId="0" applyNumberFormat="1" applyFont="1" applyBorder="1" applyAlignment="1">
      <alignment horizontal="right"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0" borderId="34" numFmtId="0" xfId="0" applyFont="1" applyBorder="1" applyAlignment="1">
      <alignment horizontal="center" vertical="top" wrapText="1"/>
    </xf>
    <xf fontId="5" fillId="3" borderId="28" numFmtId="162" xfId="0" applyNumberFormat="1" applyFont="1" applyFill="1" applyBorder="1" applyAlignment="1">
      <alignment horizontal="right" vertical="center" wrapText="1"/>
    </xf>
    <xf fontId="14" fillId="0" borderId="33" numFmtId="0" xfId="0" applyFont="1" applyBorder="1" applyAlignment="1">
      <alignment vertical="center"/>
    </xf>
    <xf fontId="14" fillId="0" borderId="8" numFmtId="167" xfId="0" applyNumberFormat="1" applyFont="1" applyBorder="1" applyAlignment="1">
      <alignment horizontal="center" vertical="center" wrapText="1"/>
    </xf>
    <xf fontId="14" fillId="0" borderId="9" numFmtId="167" xfId="0" applyNumberFormat="1" applyFont="1" applyBorder="1" applyAlignment="1">
      <alignment horizontal="left" vertical="center" wrapText="1"/>
    </xf>
    <xf fontId="14" fillId="0" borderId="10" numFmtId="167" xfId="0" applyNumberFormat="1" applyFont="1" applyBorder="1" applyAlignment="1">
      <alignment horizontal="center" vertical="center" wrapText="1"/>
    </xf>
    <xf fontId="14" fillId="3" borderId="11" numFmtId="162" xfId="0" applyNumberFormat="1" applyFont="1" applyFill="1" applyBorder="1" applyAlignment="1">
      <alignment horizontal="right" vertical="center" wrapText="1"/>
    </xf>
    <xf fontId="14" fillId="0" borderId="33" numFmtId="49" xfId="0" applyNumberFormat="1" applyFont="1" applyBorder="1" applyAlignment="1">
      <alignment vertical="center" wrapText="1"/>
    </xf>
    <xf fontId="14" fillId="0" borderId="46" numFmtId="165" xfId="0" applyNumberFormat="1" applyFont="1" applyBorder="1" applyAlignment="1">
      <alignment horizontal="center" vertical="center" wrapText="1"/>
    </xf>
    <xf fontId="14" fillId="0" borderId="47" numFmtId="165" xfId="0" applyNumberFormat="1" applyFont="1" applyBorder="1" applyAlignment="1">
      <alignment horizontal="left" vertical="center" wrapText="1"/>
    </xf>
    <xf fontId="14" fillId="0" borderId="17" numFmtId="165" xfId="0" applyNumberFormat="1" applyFont="1" applyBorder="1" applyAlignment="1">
      <alignment horizontal="center" vertical="center" wrapText="1"/>
    </xf>
    <xf fontId="14" fillId="0" borderId="14" numFmtId="162" xfId="0" applyNumberFormat="1" applyFont="1" applyBorder="1" applyAlignment="1">
      <alignment horizontal="right" vertical="center" wrapText="1"/>
    </xf>
    <xf fontId="14" fillId="0" borderId="0" numFmtId="162" xfId="0" applyNumberFormat="1" applyFont="1" applyAlignment="1">
      <alignment horizontal="right" vertical="center" wrapText="1"/>
    </xf>
    <xf fontId="14" fillId="3" borderId="14" numFmtId="162" xfId="0" applyNumberFormat="1" applyFont="1" applyFill="1" applyBorder="1" applyAlignment="1">
      <alignment horizontal="right" vertical="center" wrapText="1"/>
    </xf>
    <xf fontId="14" fillId="0" borderId="0" numFmtId="164" xfId="0" applyNumberFormat="1" applyFont="1" applyAlignment="1">
      <alignment horizontal="right" vertical="center" wrapText="1"/>
    </xf>
    <xf fontId="14" fillId="0" borderId="14" numFmtId="164" xfId="0" applyNumberFormat="1" applyFont="1" applyBorder="1" applyAlignment="1">
      <alignment horizontal="right" vertical="center" wrapText="1"/>
    </xf>
    <xf fontId="14" fillId="0" borderId="22" numFmtId="164" xfId="0" applyNumberFormat="1" applyFont="1" applyBorder="1" applyAlignment="1">
      <alignment horizontal="right" vertical="center" wrapText="1"/>
    </xf>
    <xf fontId="14" fillId="0" borderId="19" numFmtId="164" xfId="0" applyNumberFormat="1" applyFont="1" applyBorder="1" applyAlignment="1">
      <alignment horizontal="right" vertical="center" wrapText="1"/>
    </xf>
    <xf fontId="5" fillId="0" borderId="48" numFmtId="49" xfId="0" applyNumberFormat="1" applyFont="1" applyBorder="1" applyAlignment="1">
      <alignment horizontal="center" vertical="center" wrapText="1"/>
    </xf>
    <xf fontId="13" fillId="0" borderId="26" numFmtId="0" xfId="0" applyFont="1" applyBorder="1" applyAlignment="1">
      <alignment horizontal="center" vertical="top" wrapText="1"/>
    </xf>
    <xf fontId="16" fillId="0" borderId="0" numFmtId="162" xfId="0" applyNumberFormat="1" applyFont="1" applyAlignment="1">
      <alignment vertical="center" wrapText="1"/>
    </xf>
    <xf fontId="5" fillId="0" borderId="49" numFmtId="49" xfId="0" applyNumberFormat="1" applyFont="1" applyBorder="1" applyAlignment="1">
      <alignment horizontal="center" vertical="center" wrapText="1"/>
    </xf>
    <xf fontId="13" fillId="0" borderId="20" numFmtId="0" xfId="0" applyFont="1" applyBorder="1" applyAlignment="1">
      <alignment horizontal="center" vertical="top" wrapText="1"/>
    </xf>
    <xf fontId="16" fillId="0" borderId="4" numFmtId="162" xfId="0" applyNumberFormat="1" applyFont="1" applyBorder="1" applyAlignment="1">
      <alignment vertical="center" wrapText="1"/>
    </xf>
    <xf fontId="21" fillId="0" borderId="0" numFmtId="162" xfId="0" applyNumberFormat="1" applyFont="1" applyAlignment="1">
      <alignment horizontal="right" vertical="center" wrapText="1"/>
    </xf>
    <xf fontId="21" fillId="0" borderId="21" numFmtId="162" xfId="0" applyNumberFormat="1" applyFont="1" applyBorder="1" applyAlignment="1">
      <alignment horizontal="right" vertical="center" wrapText="1"/>
    </xf>
    <xf fontId="16" fillId="0" borderId="4" numFmtId="0" xfId="0" applyFont="1" applyBorder="1" applyAlignment="1">
      <alignment horizontal="left" vertical="center" wrapText="1"/>
    </xf>
    <xf fontId="16" fillId="0" borderId="0" numFmtId="0" xfId="0" applyFont="1" applyAlignment="1">
      <alignment horizontal="left" vertical="center" wrapText="1"/>
    </xf>
    <xf fontId="14" fillId="0" borderId="49" numFmtId="49" xfId="0" applyNumberFormat="1" applyFont="1" applyBorder="1" applyAlignment="1">
      <alignment horizontal="center" vertical="center" wrapText="1"/>
    </xf>
    <xf fontId="16" fillId="0" borderId="0" numFmtId="0" xfId="0" applyFont="1" applyAlignment="1">
      <alignment horizontal="left" vertical="top" wrapText="1"/>
    </xf>
    <xf fontId="5" fillId="3" borderId="21" numFmtId="162" xfId="0" applyNumberFormat="1" applyFont="1" applyFill="1" applyBorder="1" applyAlignment="1">
      <alignment vertical="center" wrapText="1"/>
    </xf>
    <xf fontId="5" fillId="0" borderId="21" numFmtId="164" xfId="0" applyNumberFormat="1" applyFont="1" applyBorder="1" applyAlignment="1">
      <alignment vertical="center" wrapText="1"/>
    </xf>
    <xf fontId="7" fillId="0" borderId="41" numFmtId="49" xfId="0" applyNumberFormat="1" applyFont="1" applyBorder="1" applyAlignment="1">
      <alignment horizontal="left" vertical="center" wrapText="1"/>
    </xf>
    <xf fontId="16" fillId="0" borderId="4" numFmtId="165" xfId="0" applyNumberFormat="1" applyFont="1" applyBorder="1" applyAlignment="1">
      <alignment vertical="center" wrapText="1"/>
    </xf>
    <xf fontId="7" fillId="0" borderId="22" numFmtId="49" xfId="0" applyNumberFormat="1" applyFont="1" applyBorder="1" applyAlignment="1">
      <alignment horizontal="left" vertical="center" wrapText="1"/>
    </xf>
    <xf fontId="16" fillId="0" borderId="0" numFmtId="165" xfId="0" applyNumberFormat="1" applyFont="1" applyAlignment="1">
      <alignment vertical="center" wrapText="1"/>
    </xf>
    <xf fontId="14" fillId="0" borderId="50" numFmtId="0" xfId="0" applyFont="1" applyBorder="1" applyAlignment="1">
      <alignment vertical="center"/>
    </xf>
    <xf fontId="5" fillId="0" borderId="0" numFmtId="167" xfId="0" applyNumberFormat="1" applyFont="1" applyAlignment="1">
      <alignment horizontal="left" vertical="center"/>
    </xf>
    <xf fontId="11" fillId="0" borderId="0" numFmtId="168" xfId="0" applyNumberFormat="1" applyFont="1" applyAlignment="1">
      <alignment horizontal="left" vertical="top"/>
    </xf>
    <xf fontId="5" fillId="0" borderId="0" numFmtId="0" xfId="0" applyFont="1" applyAlignment="1">
      <alignment horizontal="left" vertical="center"/>
    </xf>
    <xf fontId="8" fillId="0" borderId="0" numFmtId="162" xfId="0" applyNumberFormat="1" applyFont="1" applyAlignment="1">
      <alignment horizontal="left" vertical="center"/>
    </xf>
    <xf fontId="5" fillId="0" borderId="0" numFmtId="162" xfId="0" applyNumberFormat="1" applyFont="1" applyAlignment="1">
      <alignment horizontal="left" vertical="center"/>
    </xf>
    <xf fontId="5" fillId="0" borderId="0" numFmtId="163" xfId="0" applyNumberFormat="1" applyFont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view="normal" zoomScale="100" workbookViewId="0">
      <pane xSplit="4" ySplit="5" topLeftCell="E6" activePane="bottomRight" state="frozen"/>
      <selection activeCell="H47" activeCellId="0" sqref="H47:H49"/>
    </sheetView>
  </sheetViews>
  <sheetFormatPr defaultRowHeight="12.75"/>
  <cols>
    <col customWidth="1" hidden="1" min="1" max="1" style="1" width="8.28515625"/>
    <col customWidth="1" min="2" max="2" style="2" width="11.140625"/>
    <col customWidth="1" hidden="1" min="3" max="3" style="3" width="19.7109375"/>
    <col customWidth="1" min="4" max="4" style="1" width="74.140625"/>
    <col customWidth="1" min="5" max="5" style="4" width="16.140625"/>
    <col customWidth="1" min="6" max="6" style="1" width="16.140625"/>
    <col customWidth="1" hidden="1" min="7" max="7" style="1" width="16.5703125"/>
    <col customWidth="1" min="8" max="8" style="5" width="16.00390625"/>
    <col customWidth="1" min="9" max="9" style="6" width="16.28125"/>
    <col customWidth="1" min="10" max="11" style="6" width="15.28515625"/>
    <col customWidth="1" hidden="1" min="12" max="12" style="6" width="15.7109375"/>
    <col customWidth="1" min="13" max="13" style="1" width="17.5703125"/>
    <col customWidth="1" min="14" max="14" style="1" width="15.8515625"/>
    <col customWidth="1" min="15" max="16" style="1" width="11.42578125"/>
    <col customWidth="1" hidden="1" min="17" max="17" style="1" width="11.42578125"/>
    <col customWidth="1" min="18" max="18" style="1" width="11.42578125"/>
    <col customWidth="1" min="19" max="28" style="1" width="9.140625"/>
    <col min="29" max="16384" style="1" width="9.140625"/>
  </cols>
  <sheetData>
    <row r="1" ht="17.25">
      <c r="A1" s="7" t="s">
        <v>0</v>
      </c>
      <c r="B1" s="7"/>
      <c r="C1" s="8"/>
      <c r="D1" s="7"/>
      <c r="E1" s="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"/>
      <c r="T1" s="1"/>
      <c r="U1" s="1"/>
      <c r="V1" s="1"/>
      <c r="W1" s="1"/>
      <c r="X1" s="1"/>
      <c r="Y1" s="1"/>
      <c r="Z1" s="1"/>
    </row>
    <row r="2" ht="15">
      <c r="A2" s="10"/>
      <c r="B2" s="11"/>
      <c r="C2" s="12"/>
      <c r="D2" s="13"/>
      <c r="E2" s="14"/>
      <c r="F2" s="13"/>
      <c r="G2" s="13"/>
      <c r="H2" s="15"/>
      <c r="I2" s="16"/>
      <c r="J2" s="16"/>
      <c r="K2" s="16"/>
      <c r="L2" s="16"/>
      <c r="M2" s="13"/>
      <c r="N2" s="13"/>
      <c r="O2" s="13"/>
      <c r="P2" s="17"/>
      <c r="Q2" s="17"/>
      <c r="R2" s="18" t="s">
        <v>1</v>
      </c>
      <c r="S2" s="1"/>
      <c r="T2" s="1"/>
      <c r="U2" s="1"/>
      <c r="V2" s="1"/>
      <c r="W2" s="1"/>
      <c r="X2" s="1"/>
      <c r="Y2" s="1"/>
      <c r="Z2" s="1"/>
    </row>
    <row r="3" s="19" customFormat="1" ht="15">
      <c r="A3" s="20" t="s">
        <v>2</v>
      </c>
      <c r="B3" s="21" t="s">
        <v>3</v>
      </c>
      <c r="C3" s="22" t="s">
        <v>4</v>
      </c>
      <c r="D3" s="23" t="s">
        <v>5</v>
      </c>
      <c r="E3" s="24" t="s">
        <v>6</v>
      </c>
      <c r="F3" s="25" t="s">
        <v>7</v>
      </c>
      <c r="G3" s="26"/>
      <c r="H3" s="27"/>
      <c r="I3" s="28" t="s">
        <v>8</v>
      </c>
      <c r="J3" s="29"/>
      <c r="K3" s="25" t="s">
        <v>9</v>
      </c>
      <c r="L3" s="26"/>
      <c r="M3" s="26"/>
      <c r="N3" s="27"/>
      <c r="O3" s="30" t="s">
        <v>10</v>
      </c>
      <c r="P3" s="31" t="s">
        <v>11</v>
      </c>
      <c r="Q3" s="31" t="s">
        <v>12</v>
      </c>
      <c r="R3" s="30" t="s">
        <v>13</v>
      </c>
      <c r="S3" s="19"/>
      <c r="T3" s="19"/>
      <c r="U3" s="19"/>
      <c r="V3" s="19"/>
      <c r="W3" s="19"/>
      <c r="X3" s="19"/>
      <c r="Y3" s="19"/>
      <c r="Z3" s="19"/>
    </row>
    <row r="4" s="19" customFormat="1" ht="45">
      <c r="A4" s="20"/>
      <c r="B4" s="21"/>
      <c r="C4" s="22"/>
      <c r="D4" s="23"/>
      <c r="E4" s="24"/>
      <c r="F4" s="32" t="s">
        <v>14</v>
      </c>
      <c r="G4" s="32" t="s">
        <v>15</v>
      </c>
      <c r="H4" s="33" t="s">
        <v>16</v>
      </c>
      <c r="I4" s="34" t="s">
        <v>17</v>
      </c>
      <c r="J4" s="34" t="s">
        <v>16</v>
      </c>
      <c r="K4" s="35" t="s">
        <v>18</v>
      </c>
      <c r="L4" s="36" t="s">
        <v>19</v>
      </c>
      <c r="M4" s="35" t="s">
        <v>20</v>
      </c>
      <c r="N4" s="37" t="s">
        <v>21</v>
      </c>
      <c r="O4" s="30"/>
      <c r="P4" s="31"/>
      <c r="Q4" s="31"/>
      <c r="R4" s="30"/>
      <c r="S4" s="19"/>
      <c r="T4" s="19"/>
      <c r="U4" s="19"/>
      <c r="V4" s="19"/>
      <c r="W4" s="19"/>
      <c r="X4" s="19"/>
      <c r="Y4" s="19"/>
      <c r="Z4" s="19"/>
    </row>
    <row r="5" s="38" customFormat="1" ht="17.25">
      <c r="A5" s="39"/>
      <c r="B5" s="40" t="s">
        <v>22</v>
      </c>
      <c r="C5" s="41"/>
      <c r="D5" s="42"/>
      <c r="E5" s="43">
        <f>SUM(E6:E16)</f>
        <v>21680308.683731347</v>
      </c>
      <c r="F5" s="43">
        <f>SUM(F6:F16)</f>
        <v>28065221.000000004</v>
      </c>
      <c r="G5" s="43">
        <f>SUM(G6:G16)</f>
        <v>0</v>
      </c>
      <c r="H5" s="43">
        <f>SUM(H6:H16)</f>
        <v>4119530.6000000001</v>
      </c>
      <c r="I5" s="43">
        <f>SUM(I6:I16)</f>
        <v>24468983.919999998</v>
      </c>
      <c r="J5" s="43">
        <f>SUM(J6:J16)</f>
        <v>1613322.9400000002</v>
      </c>
      <c r="K5" s="43">
        <f>SUM(K6:K16)</f>
        <v>2788675.2362686531</v>
      </c>
      <c r="L5" s="43">
        <f>SUM(L6:L16)</f>
        <v>24468983.919999998</v>
      </c>
      <c r="M5" s="44">
        <f>SUM(M6:M16)</f>
        <v>-3596237.080000001</v>
      </c>
      <c r="N5" s="43">
        <f>SUM(N6:N16)</f>
        <v>-2506207.6600000001</v>
      </c>
      <c r="O5" s="45">
        <f t="shared" ref="O5:O9" si="0">IFERROR(I5/E5,"")</f>
        <v>1.1286271001464681</v>
      </c>
      <c r="P5" s="46">
        <f t="shared" ref="P5:P9" si="1">IFERROR(J5/H5,"")</f>
        <v>0.39162785682427026</v>
      </c>
      <c r="Q5" s="47" t="str">
        <f t="shared" ref="Q5:Q9" si="2">IFERROR(I5/G5,"")</f>
        <v/>
      </c>
      <c r="R5" s="48">
        <f t="shared" ref="R5:R9" si="3">IFERROR(I5/F5,"")</f>
        <v>0.87186143732842847</v>
      </c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ht="17.25">
      <c r="A6" s="49"/>
      <c r="B6" s="50" t="s">
        <v>23</v>
      </c>
      <c r="C6" s="51" t="s">
        <v>24</v>
      </c>
      <c r="D6" s="52" t="s">
        <v>25</v>
      </c>
      <c r="E6" s="53">
        <f>17953712.01/33.5*30</f>
        <v>16077951.053731345</v>
      </c>
      <c r="F6" s="54">
        <v>21478832.199999999</v>
      </c>
      <c r="G6" s="53"/>
      <c r="H6" s="55">
        <v>3260366.8999999999</v>
      </c>
      <c r="I6" s="53">
        <v>17667643.759999998</v>
      </c>
      <c r="J6" s="53">
        <v>1112708.3900000001</v>
      </c>
      <c r="K6" s="53">
        <f t="shared" ref="K6:K9" si="4">I6-E6</f>
        <v>1589692.7062686533</v>
      </c>
      <c r="L6" s="55">
        <f t="shared" ref="L6:L9" si="5">I6-G6</f>
        <v>17667643.759999998</v>
      </c>
      <c r="M6" s="56">
        <f t="shared" ref="M6:M9" si="6">I6-F6</f>
        <v>-3811188.4400000013</v>
      </c>
      <c r="N6" s="57">
        <f t="shared" ref="N6:N9" si="7">J6-H6</f>
        <v>-2147658.5099999998</v>
      </c>
      <c r="O6" s="58">
        <f t="shared" si="0"/>
        <v>1.0988740854450929</v>
      </c>
      <c r="P6" s="59">
        <f t="shared" si="1"/>
        <v>0.34128318196335516</v>
      </c>
      <c r="Q6" s="58" t="str">
        <f t="shared" si="2"/>
        <v/>
      </c>
      <c r="R6" s="60">
        <f t="shared" si="3"/>
        <v>0.82256072376225364</v>
      </c>
      <c r="S6" s="1"/>
      <c r="T6" s="1"/>
      <c r="U6" s="1"/>
      <c r="V6" s="1"/>
      <c r="W6" s="1"/>
      <c r="X6" s="1"/>
      <c r="Y6" s="1"/>
      <c r="Z6" s="1"/>
    </row>
    <row r="7" ht="17.25">
      <c r="A7" s="61"/>
      <c r="B7" s="62" t="s">
        <v>26</v>
      </c>
      <c r="C7" s="63" t="s">
        <v>27</v>
      </c>
      <c r="D7" s="64" t="s">
        <v>28</v>
      </c>
      <c r="E7" s="65">
        <v>75876.009999999995</v>
      </c>
      <c r="F7" s="66">
        <v>82008.100000000006</v>
      </c>
      <c r="G7" s="67"/>
      <c r="H7" s="65">
        <v>9891.6000000000004</v>
      </c>
      <c r="I7" s="68">
        <v>76877.300000000003</v>
      </c>
      <c r="J7" s="65">
        <v>0.02</v>
      </c>
      <c r="K7" s="67">
        <f t="shared" si="4"/>
        <v>1001.2900000000081</v>
      </c>
      <c r="L7" s="65">
        <f t="shared" si="5"/>
        <v>76877.300000000003</v>
      </c>
      <c r="M7" s="69">
        <f t="shared" si="6"/>
        <v>-5130.8000000000029</v>
      </c>
      <c r="N7" s="65">
        <f t="shared" si="7"/>
        <v>-9891.5799999999999</v>
      </c>
      <c r="O7" s="70">
        <f t="shared" si="0"/>
        <v>1.0131963976492704</v>
      </c>
      <c r="P7" s="71">
        <f t="shared" si="1"/>
        <v>2.0219175866391686e-06</v>
      </c>
      <c r="Q7" s="72" t="str">
        <f t="shared" si="2"/>
        <v/>
      </c>
      <c r="R7" s="73">
        <f t="shared" si="3"/>
        <v>0.93743544844960436</v>
      </c>
      <c r="S7" s="1"/>
      <c r="T7" s="1"/>
      <c r="U7" s="1"/>
      <c r="V7" s="1"/>
      <c r="W7" s="1"/>
      <c r="X7" s="1"/>
      <c r="Y7" s="1"/>
      <c r="Z7" s="1"/>
    </row>
    <row r="8" ht="17.25">
      <c r="A8" s="61"/>
      <c r="B8" s="62" t="s">
        <v>23</v>
      </c>
      <c r="C8" s="74" t="s">
        <v>29</v>
      </c>
      <c r="D8" s="75" t="s">
        <v>30</v>
      </c>
      <c r="E8" s="65">
        <v>0</v>
      </c>
      <c r="F8" s="66">
        <v>52994.300000000003</v>
      </c>
      <c r="G8" s="65"/>
      <c r="H8" s="67">
        <v>0</v>
      </c>
      <c r="I8" s="65">
        <v>30826.459999999999</v>
      </c>
      <c r="J8" s="65">
        <v>402.62</v>
      </c>
      <c r="K8" s="65">
        <f t="shared" si="4"/>
        <v>30826.459999999999</v>
      </c>
      <c r="L8" s="67">
        <f t="shared" si="5"/>
        <v>30826.459999999999</v>
      </c>
      <c r="M8" s="65">
        <f t="shared" si="6"/>
        <v>-22167.840000000004</v>
      </c>
      <c r="N8" s="67">
        <f t="shared" si="7"/>
        <v>402.62</v>
      </c>
      <c r="O8" s="71" t="str">
        <f t="shared" si="0"/>
        <v/>
      </c>
      <c r="P8" s="70" t="str">
        <f t="shared" si="1"/>
        <v/>
      </c>
      <c r="Q8" s="71" t="str">
        <f t="shared" si="2"/>
        <v/>
      </c>
      <c r="R8" s="73">
        <f t="shared" si="3"/>
        <v>0.58169388028523816</v>
      </c>
      <c r="S8" s="1"/>
      <c r="T8" s="1"/>
      <c r="U8" s="1"/>
      <c r="V8" s="1"/>
      <c r="W8" s="1"/>
      <c r="X8" s="1"/>
      <c r="Y8" s="1"/>
      <c r="Z8" s="1"/>
    </row>
    <row r="9" ht="17.25">
      <c r="A9" s="61"/>
      <c r="B9" s="62" t="s">
        <v>23</v>
      </c>
      <c r="C9" s="63" t="s">
        <v>31</v>
      </c>
      <c r="D9" s="64" t="s">
        <v>32</v>
      </c>
      <c r="E9" s="65">
        <v>1142131.3</v>
      </c>
      <c r="F9" s="66">
        <v>1259409.1000000001</v>
      </c>
      <c r="G9" s="65"/>
      <c r="H9" s="65">
        <v>30166.200000000001</v>
      </c>
      <c r="I9" s="65">
        <v>1214308.26</v>
      </c>
      <c r="J9" s="65">
        <v>11678.889999999999</v>
      </c>
      <c r="K9" s="67">
        <f t="shared" si="4"/>
        <v>72176.959999999963</v>
      </c>
      <c r="L9" s="65">
        <f t="shared" si="5"/>
        <v>1214308.26</v>
      </c>
      <c r="M9" s="69">
        <f t="shared" si="6"/>
        <v>-45100.840000000084</v>
      </c>
      <c r="N9" s="65">
        <f t="shared" si="7"/>
        <v>-18487.310000000001</v>
      </c>
      <c r="O9" s="70">
        <f t="shared" si="0"/>
        <v>1.0631949759191435</v>
      </c>
      <c r="P9" s="71">
        <f t="shared" si="1"/>
        <v>0.38715151394607206</v>
      </c>
      <c r="Q9" s="72" t="str">
        <f t="shared" si="2"/>
        <v/>
      </c>
      <c r="R9" s="73">
        <f t="shared" si="3"/>
        <v>0.96418888826513949</v>
      </c>
      <c r="S9" s="1"/>
      <c r="T9" s="1"/>
      <c r="U9" s="1"/>
      <c r="V9" s="1"/>
      <c r="W9" s="1"/>
      <c r="X9" s="1"/>
      <c r="Y9" s="1"/>
      <c r="Z9" s="1"/>
    </row>
    <row r="10" ht="17.25">
      <c r="A10" s="61"/>
      <c r="B10" s="62" t="s">
        <v>23</v>
      </c>
      <c r="C10" s="74" t="s">
        <v>33</v>
      </c>
      <c r="D10" s="75" t="s">
        <v>34</v>
      </c>
      <c r="E10" s="65">
        <v>552.60000000000002</v>
      </c>
      <c r="F10" s="66">
        <v>0</v>
      </c>
      <c r="G10" s="67"/>
      <c r="H10" s="65">
        <v>0</v>
      </c>
      <c r="I10" s="68">
        <v>299.44999999999999</v>
      </c>
      <c r="J10" s="76">
        <v>4.7999999999999998</v>
      </c>
      <c r="K10" s="65">
        <f t="shared" ref="K10:K47" si="8">I10-E10</f>
        <v>-253.15000000000003</v>
      </c>
      <c r="L10" s="67">
        <f t="shared" ref="L10:L73" si="9">I10-G10</f>
        <v>299.44999999999999</v>
      </c>
      <c r="M10" s="65">
        <f t="shared" ref="M10:M47" si="10">I10-F10</f>
        <v>299.44999999999999</v>
      </c>
      <c r="N10" s="67">
        <f t="shared" ref="N10:N47" si="11">J10-H10</f>
        <v>4.7999999999999998</v>
      </c>
      <c r="O10" s="71">
        <f t="shared" ref="O10:O73" si="12">IFERROR(I10/E10,"")</f>
        <v>0.54189287006876574</v>
      </c>
      <c r="P10" s="70" t="str">
        <f t="shared" ref="P10:P73" si="13">IFERROR(J10/H10,"")</f>
        <v/>
      </c>
      <c r="Q10" s="71" t="str">
        <f t="shared" ref="Q10:Q73" si="14">IFERROR(I10/G10,"")</f>
        <v/>
      </c>
      <c r="R10" s="73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7.25">
      <c r="A11" s="61"/>
      <c r="B11" s="62" t="s">
        <v>23</v>
      </c>
      <c r="C11" s="63" t="s">
        <v>35</v>
      </c>
      <c r="D11" s="64" t="s">
        <v>36</v>
      </c>
      <c r="E11" s="65">
        <v>1295.75</v>
      </c>
      <c r="F11" s="66">
        <v>1208.9000000000001</v>
      </c>
      <c r="G11" s="65"/>
      <c r="H11" s="67">
        <v>0</v>
      </c>
      <c r="I11" s="65">
        <v>1214.1099999999999</v>
      </c>
      <c r="J11" s="65">
        <v>0.029999999999999999</v>
      </c>
      <c r="K11" s="67">
        <f t="shared" si="8"/>
        <v>-81.6400000000001</v>
      </c>
      <c r="L11" s="65">
        <f t="shared" si="9"/>
        <v>1214.1099999999999</v>
      </c>
      <c r="M11" s="69">
        <f t="shared" si="10"/>
        <v>5.209999999999809</v>
      </c>
      <c r="N11" s="65">
        <f t="shared" si="11"/>
        <v>0.029999999999999999</v>
      </c>
      <c r="O11" s="70">
        <f t="shared" si="12"/>
        <v>0.9369940189079683</v>
      </c>
      <c r="P11" s="71" t="str">
        <f t="shared" si="13"/>
        <v/>
      </c>
      <c r="Q11" s="72" t="str">
        <f t="shared" si="14"/>
        <v/>
      </c>
      <c r="R11" s="73">
        <f t="shared" si="15"/>
        <v>1.0043097030358175</v>
      </c>
      <c r="S11" s="1"/>
      <c r="T11" s="1"/>
      <c r="U11" s="1"/>
      <c r="V11" s="1"/>
      <c r="W11" s="1"/>
      <c r="X11" s="1"/>
      <c r="Y11" s="1"/>
      <c r="Z11" s="1"/>
    </row>
    <row r="12" ht="17.25">
      <c r="A12" s="61"/>
      <c r="B12" s="62" t="s">
        <v>23</v>
      </c>
      <c r="C12" s="74" t="s">
        <v>37</v>
      </c>
      <c r="D12" s="75" t="s">
        <v>38</v>
      </c>
      <c r="E12" s="65">
        <v>319706.44</v>
      </c>
      <c r="F12" s="66">
        <v>615839.40000000002</v>
      </c>
      <c r="G12" s="67"/>
      <c r="H12" s="65">
        <v>273247.09999999998</v>
      </c>
      <c r="I12" s="68">
        <v>345266.65000000002</v>
      </c>
      <c r="J12" s="76">
        <v>-13583.810000000001</v>
      </c>
      <c r="K12" s="65">
        <f t="shared" si="8"/>
        <v>25560.210000000021</v>
      </c>
      <c r="L12" s="67">
        <f t="shared" si="9"/>
        <v>345266.65000000002</v>
      </c>
      <c r="M12" s="65">
        <f t="shared" si="10"/>
        <v>-270572.75</v>
      </c>
      <c r="N12" s="67">
        <f t="shared" si="11"/>
        <v>-286830.90999999997</v>
      </c>
      <c r="O12" s="71">
        <f t="shared" si="12"/>
        <v>1.0799489994633829</v>
      </c>
      <c r="P12" s="70">
        <f t="shared" si="13"/>
        <v>-0.049712549556793106</v>
      </c>
      <c r="Q12" s="71" t="str">
        <f t="shared" si="14"/>
        <v/>
      </c>
      <c r="R12" s="73">
        <f t="shared" si="15"/>
        <v>0.56064397633538876</v>
      </c>
      <c r="S12" s="1"/>
      <c r="T12" s="1"/>
      <c r="U12" s="1"/>
      <c r="V12" s="1"/>
      <c r="W12" s="1"/>
      <c r="X12" s="1"/>
      <c r="Y12" s="1"/>
      <c r="Z12" s="1"/>
    </row>
    <row r="13" ht="17.25">
      <c r="A13" s="61"/>
      <c r="B13" s="62" t="s">
        <v>39</v>
      </c>
      <c r="C13" s="63" t="s">
        <v>40</v>
      </c>
      <c r="D13" s="64" t="s">
        <v>41</v>
      </c>
      <c r="E13" s="65">
        <v>1355692.3999999999</v>
      </c>
      <c r="F13" s="66">
        <v>1486170.1000000001</v>
      </c>
      <c r="G13" s="65"/>
      <c r="H13" s="67">
        <v>409270.09999999998</v>
      </c>
      <c r="I13" s="65">
        <v>1816260.9399999999</v>
      </c>
      <c r="J13" s="65">
        <v>355482.84000000003</v>
      </c>
      <c r="K13" s="67">
        <f t="shared" si="8"/>
        <v>460568.54000000004</v>
      </c>
      <c r="L13" s="65">
        <f t="shared" si="9"/>
        <v>1816260.9399999999</v>
      </c>
      <c r="M13" s="69">
        <f t="shared" si="10"/>
        <v>330090.83999999985</v>
      </c>
      <c r="N13" s="65">
        <f t="shared" si="11"/>
        <v>-53787.259999999951</v>
      </c>
      <c r="O13" s="70">
        <f t="shared" si="12"/>
        <v>1.3397293810896926</v>
      </c>
      <c r="P13" s="71">
        <f t="shared" si="13"/>
        <v>0.86857759704410376</v>
      </c>
      <c r="Q13" s="72" t="str">
        <f t="shared" si="14"/>
        <v/>
      </c>
      <c r="R13" s="73">
        <f t="shared" si="15"/>
        <v>1.2221083844978444</v>
      </c>
      <c r="S13" s="1"/>
      <c r="T13" s="1"/>
      <c r="U13" s="1"/>
      <c r="V13" s="1"/>
      <c r="W13" s="1"/>
      <c r="X13" s="1"/>
      <c r="Y13" s="1"/>
      <c r="Z13" s="1"/>
    </row>
    <row r="14" ht="17.25">
      <c r="A14" s="61"/>
      <c r="B14" s="62" t="s">
        <v>39</v>
      </c>
      <c r="C14" s="74" t="s">
        <v>42</v>
      </c>
      <c r="D14" s="75" t="s">
        <v>43</v>
      </c>
      <c r="E14" s="65">
        <v>2341344.2400000002</v>
      </c>
      <c r="F14" s="66">
        <v>2439929.7999999998</v>
      </c>
      <c r="G14" s="67"/>
      <c r="H14" s="65">
        <v>80104.899999999994</v>
      </c>
      <c r="I14" s="68">
        <v>2643375.1299999999</v>
      </c>
      <c r="J14" s="76">
        <v>85497.87999999999</v>
      </c>
      <c r="K14" s="65">
        <f t="shared" si="8"/>
        <v>302030.88999999966</v>
      </c>
      <c r="L14" s="67">
        <f t="shared" si="9"/>
        <v>2643375.1299999999</v>
      </c>
      <c r="M14" s="65">
        <f t="shared" si="10"/>
        <v>203445.33000000007</v>
      </c>
      <c r="N14" s="77">
        <f t="shared" si="11"/>
        <v>5392.9799999999959</v>
      </c>
      <c r="O14" s="71">
        <f t="shared" si="12"/>
        <v>1.1289989249936181</v>
      </c>
      <c r="P14" s="70">
        <f t="shared" si="13"/>
        <v>1.0673239714424461</v>
      </c>
      <c r="Q14" s="71" t="str">
        <f t="shared" si="14"/>
        <v/>
      </c>
      <c r="R14" s="73">
        <f t="shared" si="15"/>
        <v>1.0833816325371328</v>
      </c>
      <c r="S14" s="1"/>
      <c r="T14" s="1"/>
      <c r="U14" s="1"/>
      <c r="V14" s="1"/>
      <c r="W14" s="1"/>
      <c r="X14" s="1"/>
      <c r="Y14" s="1"/>
      <c r="Z14" s="1"/>
    </row>
    <row r="15" ht="17.25">
      <c r="A15" s="61"/>
      <c r="B15" s="62"/>
      <c r="C15" s="63" t="s">
        <v>44</v>
      </c>
      <c r="D15" s="64" t="s">
        <v>45</v>
      </c>
      <c r="E15" s="65">
        <v>366029.28000000003</v>
      </c>
      <c r="F15" s="66">
        <v>648829.09999999998</v>
      </c>
      <c r="G15" s="65"/>
      <c r="H15" s="67">
        <v>56483.800000000003</v>
      </c>
      <c r="I15" s="65">
        <v>672911.85999999999</v>
      </c>
      <c r="J15" s="65">
        <v>61131.279999999999</v>
      </c>
      <c r="K15" s="67">
        <f t="shared" si="8"/>
        <v>306882.57999999996</v>
      </c>
      <c r="L15" s="65">
        <f t="shared" si="9"/>
        <v>672911.85999999999</v>
      </c>
      <c r="M15" s="65">
        <f t="shared" si="10"/>
        <v>24082.760000000009</v>
      </c>
      <c r="N15" s="78">
        <f t="shared" si="11"/>
        <v>4647.4799999999959</v>
      </c>
      <c r="O15" s="71">
        <f t="shared" si="12"/>
        <v>1.8384099217417795</v>
      </c>
      <c r="P15" s="71">
        <f t="shared" si="13"/>
        <v>1.0822798749375926</v>
      </c>
      <c r="Q15" s="71" t="str">
        <f t="shared" si="14"/>
        <v/>
      </c>
      <c r="R15" s="73">
        <f t="shared" si="15"/>
        <v>1.0371172624655707</v>
      </c>
      <c r="S15" s="1"/>
      <c r="T15" s="1"/>
      <c r="U15" s="1"/>
      <c r="V15" s="1"/>
      <c r="W15" s="1"/>
      <c r="X15" s="1"/>
      <c r="Y15" s="1"/>
      <c r="Z15" s="1"/>
    </row>
    <row r="16" ht="17.25">
      <c r="A16" s="79"/>
      <c r="B16" s="80" t="s">
        <v>39</v>
      </c>
      <c r="C16" s="74" t="s">
        <v>46</v>
      </c>
      <c r="D16" s="81" t="s">
        <v>47</v>
      </c>
      <c r="E16" s="82">
        <v>-270.38999999999999</v>
      </c>
      <c r="F16" s="83">
        <v>0</v>
      </c>
      <c r="G16" s="67"/>
      <c r="H16" s="84">
        <v>0</v>
      </c>
      <c r="I16" s="84">
        <v>0</v>
      </c>
      <c r="J16" s="84">
        <v>0</v>
      </c>
      <c r="K16" s="84">
        <f t="shared" si="8"/>
        <v>270.38999999999999</v>
      </c>
      <c r="L16" s="67">
        <f t="shared" si="9"/>
        <v>0</v>
      </c>
      <c r="M16" s="84">
        <f t="shared" si="10"/>
        <v>0</v>
      </c>
      <c r="N16" s="67">
        <f t="shared" si="11"/>
        <v>0</v>
      </c>
      <c r="O16" s="85">
        <f t="shared" si="12"/>
        <v>0</v>
      </c>
      <c r="P16" s="70" t="str">
        <f t="shared" si="13"/>
        <v/>
      </c>
      <c r="Q16" s="85" t="str">
        <f t="shared" si="14"/>
        <v/>
      </c>
      <c r="R16" s="86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38" customFormat="1" ht="17.25">
      <c r="A17" s="87" t="s">
        <v>48</v>
      </c>
      <c r="B17" s="88"/>
      <c r="C17" s="89"/>
      <c r="D17" s="90"/>
      <c r="E17" s="91">
        <f>E21+E25+E34+E48+E56+E59+E62+E71</f>
        <v>7596904.1899999995</v>
      </c>
      <c r="F17" s="43">
        <f>F21+F25+F34+F48+F56+F59+F62+F71</f>
        <v>7828488.9699999997</v>
      </c>
      <c r="G17" s="91">
        <f>G21+G25+G34+G48+G56+G59+G62+G71</f>
        <v>0</v>
      </c>
      <c r="H17" s="43">
        <f>H21+H25+H34+H48+H56+H59+H62+H71</f>
        <v>676462.10000000009</v>
      </c>
      <c r="I17" s="43">
        <f>I21+I25+I34+I48+I56+I59+I62+I71</f>
        <v>7851682.5599999996</v>
      </c>
      <c r="J17" s="43">
        <f>J21+J25+J34+J48+J56+J59+J62+J71</f>
        <v>686149.30000000005</v>
      </c>
      <c r="K17" s="43">
        <f t="shared" si="8"/>
        <v>254778.37000000011</v>
      </c>
      <c r="L17" s="91">
        <f t="shared" si="9"/>
        <v>7851682.5599999996</v>
      </c>
      <c r="M17" s="92">
        <f t="shared" si="10"/>
        <v>23193.589999999851</v>
      </c>
      <c r="N17" s="91">
        <f t="shared" si="11"/>
        <v>9687.1999999999534</v>
      </c>
      <c r="O17" s="45">
        <f t="shared" si="12"/>
        <v>1.0335371308664616</v>
      </c>
      <c r="P17" s="46">
        <f t="shared" si="13"/>
        <v>1.0143203883853951</v>
      </c>
      <c r="Q17" s="47" t="str">
        <f t="shared" si="14"/>
        <v/>
      </c>
      <c r="R17" s="48">
        <f t="shared" si="15"/>
        <v>1.0029627160603893</v>
      </c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ht="17.25">
      <c r="A18" s="93" t="s">
        <v>49</v>
      </c>
      <c r="B18" s="94" t="s">
        <v>26</v>
      </c>
      <c r="C18" s="95" t="s">
        <v>50</v>
      </c>
      <c r="D18" s="96" t="s">
        <v>51</v>
      </c>
      <c r="E18" s="53">
        <v>238133.35000000001</v>
      </c>
      <c r="F18" s="53">
        <v>261278.39999999999</v>
      </c>
      <c r="G18" s="55"/>
      <c r="H18" s="53">
        <v>22175</v>
      </c>
      <c r="I18" s="97">
        <v>301289.19</v>
      </c>
      <c r="J18" s="53">
        <v>28833.399999999998</v>
      </c>
      <c r="K18" s="55">
        <f t="shared" si="8"/>
        <v>63155.839999999997</v>
      </c>
      <c r="L18" s="53">
        <f t="shared" si="9"/>
        <v>301289.19</v>
      </c>
      <c r="M18" s="53">
        <f t="shared" si="10"/>
        <v>40010.790000000008</v>
      </c>
      <c r="N18" s="57">
        <f t="shared" si="11"/>
        <v>6658.3999999999978</v>
      </c>
      <c r="O18" s="58">
        <f t="shared" si="12"/>
        <v>1.2652120755030742</v>
      </c>
      <c r="P18" s="59">
        <f t="shared" si="13"/>
        <v>1.3002660653889515</v>
      </c>
      <c r="Q18" s="58" t="str">
        <f t="shared" si="14"/>
        <v/>
      </c>
      <c r="R18" s="60">
        <f t="shared" si="15"/>
        <v>1.1531347022945639</v>
      </c>
      <c r="S18" s="1"/>
      <c r="T18" s="1"/>
      <c r="U18" s="1"/>
      <c r="V18" s="1"/>
      <c r="W18" s="1"/>
      <c r="X18" s="1"/>
      <c r="Y18" s="1"/>
      <c r="Z18" s="1"/>
    </row>
    <row r="19" ht="17.25">
      <c r="A19" s="98"/>
      <c r="B19" s="99"/>
      <c r="C19" s="63" t="s">
        <v>52</v>
      </c>
      <c r="D19" s="100" t="s">
        <v>53</v>
      </c>
      <c r="E19" s="101">
        <v>4074.3499999999999</v>
      </c>
      <c r="F19" s="101">
        <v>3515.5999999999999</v>
      </c>
      <c r="G19" s="101"/>
      <c r="H19" s="102">
        <v>0</v>
      </c>
      <c r="I19" s="101">
        <v>647</v>
      </c>
      <c r="J19" s="101">
        <v>0</v>
      </c>
      <c r="K19" s="101">
        <f t="shared" si="8"/>
        <v>-3427.3499999999999</v>
      </c>
      <c r="L19" s="102">
        <f t="shared" si="9"/>
        <v>647</v>
      </c>
      <c r="M19" s="101">
        <f t="shared" si="10"/>
        <v>-2868.5999999999999</v>
      </c>
      <c r="N19" s="103">
        <f t="shared" si="11"/>
        <v>0</v>
      </c>
      <c r="O19" s="70">
        <f t="shared" si="12"/>
        <v>0.15879833593088469</v>
      </c>
      <c r="P19" s="71" t="str">
        <f t="shared" si="13"/>
        <v/>
      </c>
      <c r="Q19" s="72" t="str">
        <f t="shared" si="14"/>
        <v/>
      </c>
      <c r="R19" s="73">
        <f t="shared" si="15"/>
        <v>0.18403686426214588</v>
      </c>
      <c r="S19" s="1"/>
      <c r="T19" s="1"/>
      <c r="U19" s="1"/>
      <c r="V19" s="1"/>
      <c r="W19" s="1"/>
      <c r="X19" s="1"/>
      <c r="Y19" s="1"/>
      <c r="Z19" s="1"/>
    </row>
    <row r="20" ht="17.25">
      <c r="A20" s="98"/>
      <c r="B20" s="99"/>
      <c r="C20" s="74" t="s">
        <v>54</v>
      </c>
      <c r="D20" s="104" t="s">
        <v>55</v>
      </c>
      <c r="E20" s="101">
        <v>177166.19</v>
      </c>
      <c r="F20" s="101">
        <v>240354.89999999999</v>
      </c>
      <c r="G20" s="102"/>
      <c r="H20" s="101">
        <v>22600</v>
      </c>
      <c r="I20" s="101">
        <v>263154.53999999998</v>
      </c>
      <c r="J20" s="101">
        <v>24137.279999999999</v>
      </c>
      <c r="K20" s="101">
        <f t="shared" si="8"/>
        <v>85988.349999999977</v>
      </c>
      <c r="L20" s="101">
        <f t="shared" si="9"/>
        <v>263154.53999999998</v>
      </c>
      <c r="M20" s="101">
        <f t="shared" si="10"/>
        <v>22799.639999999985</v>
      </c>
      <c r="N20" s="101">
        <f t="shared" si="11"/>
        <v>1537.2799999999988</v>
      </c>
      <c r="O20" s="71">
        <f t="shared" si="12"/>
        <v>1.4853541750827286</v>
      </c>
      <c r="P20" s="70">
        <f t="shared" si="13"/>
        <v>1.068021238938053</v>
      </c>
      <c r="Q20" s="71" t="str">
        <f t="shared" si="14"/>
        <v/>
      </c>
      <c r="R20" s="73">
        <f t="shared" si="15"/>
        <v>1.0948582283947612</v>
      </c>
      <c r="S20" s="1"/>
      <c r="T20" s="1"/>
      <c r="U20" s="1"/>
      <c r="V20" s="1"/>
      <c r="W20" s="1"/>
      <c r="X20" s="1"/>
      <c r="Y20" s="1"/>
      <c r="Z20" s="1"/>
    </row>
    <row r="21" s="105" customFormat="1" ht="17.25">
      <c r="A21" s="98"/>
      <c r="B21" s="106"/>
      <c r="C21" s="107"/>
      <c r="D21" s="108" t="s">
        <v>56</v>
      </c>
      <c r="E21" s="109">
        <f>SUM(E18:E20)</f>
        <v>419373.89000000001</v>
      </c>
      <c r="F21" s="109">
        <f>SUM(F18:F20)</f>
        <v>505148.90000000002</v>
      </c>
      <c r="G21" s="109">
        <f>SUM(G18:G20)</f>
        <v>0</v>
      </c>
      <c r="H21" s="109">
        <f>SUM(H18:H20)</f>
        <v>44775</v>
      </c>
      <c r="I21" s="109">
        <f>SUM(I18:I20)</f>
        <v>565090.72999999998</v>
      </c>
      <c r="J21" s="109">
        <f>SUM(J18:J20)</f>
        <v>52970.679999999993</v>
      </c>
      <c r="K21" s="109">
        <f t="shared" si="8"/>
        <v>145716.83999999997</v>
      </c>
      <c r="L21" s="109">
        <f t="shared" si="9"/>
        <v>565090.72999999998</v>
      </c>
      <c r="M21" s="109">
        <f t="shared" si="10"/>
        <v>59941.829999999958</v>
      </c>
      <c r="N21" s="109">
        <f t="shared" si="11"/>
        <v>8195.679999999993</v>
      </c>
      <c r="O21" s="110">
        <f t="shared" si="12"/>
        <v>1.3474628332250249</v>
      </c>
      <c r="P21" s="110">
        <f t="shared" si="13"/>
        <v>1.1830414293690674</v>
      </c>
      <c r="Q21" s="110" t="str">
        <f t="shared" si="14"/>
        <v/>
      </c>
      <c r="R21" s="111">
        <f t="shared" si="15"/>
        <v>1.1186617054892132</v>
      </c>
      <c r="S21" s="105"/>
      <c r="T21" s="105"/>
      <c r="U21" s="105"/>
      <c r="V21" s="105"/>
      <c r="W21" s="105"/>
      <c r="X21" s="105"/>
      <c r="Y21" s="105"/>
      <c r="Z21" s="105"/>
      <c r="AA21" s="105"/>
      <c r="AB21" s="105"/>
    </row>
    <row r="22" ht="17.25">
      <c r="A22" s="112">
        <v>951</v>
      </c>
      <c r="B22" s="94" t="s">
        <v>23</v>
      </c>
      <c r="C22" s="113" t="s">
        <v>57</v>
      </c>
      <c r="D22" s="114" t="s">
        <v>58</v>
      </c>
      <c r="E22" s="53">
        <v>108951.96000000001</v>
      </c>
      <c r="F22" s="53">
        <v>104746.7</v>
      </c>
      <c r="G22" s="55"/>
      <c r="H22" s="53">
        <v>11757.1</v>
      </c>
      <c r="I22" s="115">
        <v>140673.34</v>
      </c>
      <c r="J22" s="53">
        <v>9312.9099999999999</v>
      </c>
      <c r="K22" s="53">
        <f t="shared" si="8"/>
        <v>31721.37999999999</v>
      </c>
      <c r="L22" s="53">
        <f t="shared" si="9"/>
        <v>140673.34</v>
      </c>
      <c r="M22" s="55">
        <f t="shared" si="10"/>
        <v>35926.639999999999</v>
      </c>
      <c r="N22" s="53">
        <f t="shared" si="11"/>
        <v>-2444.1900000000005</v>
      </c>
      <c r="O22" s="59">
        <f t="shared" si="12"/>
        <v>1.2911501546186044</v>
      </c>
      <c r="P22" s="58">
        <f t="shared" si="13"/>
        <v>0.79210944875862244</v>
      </c>
      <c r="Q22" s="116" t="str">
        <f t="shared" si="14"/>
        <v/>
      </c>
      <c r="R22" s="60">
        <f t="shared" si="15"/>
        <v>1.3429858888155903</v>
      </c>
      <c r="S22" s="1"/>
      <c r="T22" s="1"/>
      <c r="U22" s="1"/>
      <c r="V22" s="1"/>
      <c r="W22" s="1"/>
      <c r="X22" s="1"/>
      <c r="Y22" s="1"/>
      <c r="Z22" s="1"/>
    </row>
    <row r="23" ht="17.25">
      <c r="A23" s="117"/>
      <c r="B23" s="99"/>
      <c r="C23" s="118" t="s">
        <v>59</v>
      </c>
      <c r="D23" s="100" t="s">
        <v>60</v>
      </c>
      <c r="E23" s="101">
        <v>15175</v>
      </c>
      <c r="F23" s="101">
        <v>11046.9</v>
      </c>
      <c r="G23" s="101"/>
      <c r="H23" s="101">
        <v>728.89999999999998</v>
      </c>
      <c r="I23" s="101">
        <v>14896.33</v>
      </c>
      <c r="J23" s="101">
        <v>463.99000000000001</v>
      </c>
      <c r="K23" s="101">
        <f t="shared" si="8"/>
        <v>-278.67000000000007</v>
      </c>
      <c r="L23" s="101">
        <f t="shared" si="9"/>
        <v>14896.33</v>
      </c>
      <c r="M23" s="101">
        <f t="shared" si="10"/>
        <v>3849.4300000000003</v>
      </c>
      <c r="N23" s="101">
        <f t="shared" si="11"/>
        <v>-264.90999999999997</v>
      </c>
      <c r="O23" s="71">
        <f t="shared" si="12"/>
        <v>0.98163624382207582</v>
      </c>
      <c r="P23" s="71">
        <f t="shared" si="13"/>
        <v>0.63656194265331323</v>
      </c>
      <c r="Q23" s="71" t="str">
        <f t="shared" si="14"/>
        <v/>
      </c>
      <c r="R23" s="73">
        <f t="shared" si="15"/>
        <v>1.3484624645828243</v>
      </c>
      <c r="S23" s="1"/>
      <c r="T23" s="1"/>
      <c r="U23" s="1"/>
      <c r="V23" s="1"/>
      <c r="W23" s="1"/>
      <c r="X23" s="1"/>
      <c r="Y23" s="1"/>
      <c r="Z23" s="1"/>
    </row>
    <row r="24" ht="17.25">
      <c r="A24" s="119"/>
      <c r="B24" s="120"/>
      <c r="C24" s="121" t="s">
        <v>61</v>
      </c>
      <c r="D24" s="122" t="s">
        <v>62</v>
      </c>
      <c r="E24" s="101">
        <v>571.99000000000001</v>
      </c>
      <c r="F24" s="123">
        <v>1050.9000000000001</v>
      </c>
      <c r="G24" s="123"/>
      <c r="H24" s="102">
        <v>88.200000000000003</v>
      </c>
      <c r="I24" s="101">
        <v>2665.5900000000001</v>
      </c>
      <c r="J24" s="124">
        <v>195.28</v>
      </c>
      <c r="K24" s="101">
        <f t="shared" si="8"/>
        <v>2093.6000000000004</v>
      </c>
      <c r="L24" s="101">
        <f t="shared" si="9"/>
        <v>2665.5900000000001</v>
      </c>
      <c r="M24" s="101">
        <f t="shared" si="10"/>
        <v>1614.6900000000001</v>
      </c>
      <c r="N24" s="102">
        <f t="shared" si="11"/>
        <v>107.08</v>
      </c>
      <c r="O24" s="71">
        <f t="shared" si="12"/>
        <v>4.6602038497176528</v>
      </c>
      <c r="P24" s="70">
        <f t="shared" si="13"/>
        <v>2.2140589569160998</v>
      </c>
      <c r="Q24" s="71" t="str">
        <f t="shared" si="14"/>
        <v/>
      </c>
      <c r="R24" s="73">
        <f t="shared" si="15"/>
        <v>2.5364830145589492</v>
      </c>
      <c r="S24" s="1"/>
      <c r="T24" s="1"/>
      <c r="U24" s="1"/>
      <c r="V24" s="1"/>
      <c r="W24" s="1"/>
      <c r="X24" s="1"/>
      <c r="Y24" s="1"/>
      <c r="Z24" s="1"/>
    </row>
    <row r="25" s="105" customFormat="1" ht="17.25">
      <c r="A25" s="119"/>
      <c r="B25" s="106"/>
      <c r="C25" s="125"/>
      <c r="D25" s="126" t="s">
        <v>56</v>
      </c>
      <c r="E25" s="109">
        <f>E22+E23+E24</f>
        <v>124698.95000000001</v>
      </c>
      <c r="F25" s="109">
        <f>F22+F23+F24</f>
        <v>116844.49999999999</v>
      </c>
      <c r="G25" s="109">
        <f>G22+G23+G24</f>
        <v>0</v>
      </c>
      <c r="H25" s="109">
        <f>H22+H23+H24</f>
        <v>12574.200000000001</v>
      </c>
      <c r="I25" s="109">
        <f>I22+I23+I24</f>
        <v>158235.25999999998</v>
      </c>
      <c r="J25" s="109">
        <f>J22+J23+J24</f>
        <v>9972.1800000000003</v>
      </c>
      <c r="K25" s="109">
        <f t="shared" si="8"/>
        <v>33536.309999999969</v>
      </c>
      <c r="L25" s="109">
        <f t="shared" si="9"/>
        <v>158235.25999999998</v>
      </c>
      <c r="M25" s="127">
        <f t="shared" si="10"/>
        <v>41390.759999999995</v>
      </c>
      <c r="N25" s="109">
        <f t="shared" si="11"/>
        <v>-2602.0200000000004</v>
      </c>
      <c r="O25" s="128">
        <f t="shared" si="12"/>
        <v>1.2689381907385746</v>
      </c>
      <c r="P25" s="110">
        <f t="shared" si="13"/>
        <v>0.79306675573793961</v>
      </c>
      <c r="Q25" s="129" t="str">
        <f t="shared" si="14"/>
        <v/>
      </c>
      <c r="R25" s="111">
        <f t="shared" si="15"/>
        <v>1.3542379829602591</v>
      </c>
      <c r="S25" s="105"/>
      <c r="T25" s="105"/>
      <c r="U25" s="105"/>
      <c r="V25" s="105"/>
      <c r="W25" s="105"/>
      <c r="X25" s="105"/>
      <c r="Y25" s="105"/>
      <c r="Z25" s="105"/>
      <c r="AA25" s="105"/>
      <c r="AB25" s="105"/>
    </row>
    <row r="26" ht="17.25">
      <c r="A26" s="93" t="s">
        <v>63</v>
      </c>
      <c r="B26" s="94" t="s">
        <v>64</v>
      </c>
      <c r="C26" s="130" t="s">
        <v>65</v>
      </c>
      <c r="D26" s="131" t="s">
        <v>66</v>
      </c>
      <c r="E26" s="53">
        <v>7403.8299999999999</v>
      </c>
      <c r="F26" s="53">
        <v>7680</v>
      </c>
      <c r="G26" s="53"/>
      <c r="H26" s="55">
        <v>0</v>
      </c>
      <c r="I26" s="53">
        <v>0</v>
      </c>
      <c r="J26" s="53">
        <v>0</v>
      </c>
      <c r="K26" s="53">
        <f t="shared" si="8"/>
        <v>-7403.8299999999999</v>
      </c>
      <c r="L26" s="55">
        <f t="shared" si="9"/>
        <v>0</v>
      </c>
      <c r="M26" s="53">
        <f t="shared" si="10"/>
        <v>-7680</v>
      </c>
      <c r="N26" s="55">
        <f t="shared" si="11"/>
        <v>0</v>
      </c>
      <c r="O26" s="58">
        <f t="shared" si="12"/>
        <v>0</v>
      </c>
      <c r="P26" s="59" t="str">
        <f t="shared" si="13"/>
        <v/>
      </c>
      <c r="Q26" s="58" t="str">
        <f t="shared" si="14"/>
        <v/>
      </c>
      <c r="R26" s="60">
        <f t="shared" si="15"/>
        <v>0</v>
      </c>
      <c r="S26" s="1"/>
      <c r="T26" s="1"/>
      <c r="U26" s="1"/>
      <c r="V26" s="1"/>
      <c r="W26" s="1"/>
      <c r="X26" s="1"/>
      <c r="Y26" s="1"/>
      <c r="Z26" s="1"/>
    </row>
    <row r="27" ht="17.25">
      <c r="A27" s="93"/>
      <c r="B27" s="99"/>
      <c r="C27" s="74" t="s">
        <v>67</v>
      </c>
      <c r="D27" s="132" t="s">
        <v>68</v>
      </c>
      <c r="E27" s="101">
        <v>79453.720000000001</v>
      </c>
      <c r="F27" s="123">
        <v>80987</v>
      </c>
      <c r="G27" s="102"/>
      <c r="H27" s="101">
        <v>7887</v>
      </c>
      <c r="I27" s="115">
        <v>80852.240000000005</v>
      </c>
      <c r="J27" s="101">
        <v>7980.7600000000002</v>
      </c>
      <c r="K27" s="101">
        <f t="shared" si="8"/>
        <v>1398.5200000000041</v>
      </c>
      <c r="L27" s="101">
        <f t="shared" si="9"/>
        <v>80852.240000000005</v>
      </c>
      <c r="M27" s="102">
        <f t="shared" si="10"/>
        <v>-134.75999999999476</v>
      </c>
      <c r="N27" s="101">
        <f t="shared" si="11"/>
        <v>93.760000000000218</v>
      </c>
      <c r="O27" s="70">
        <f t="shared" si="12"/>
        <v>1.0176016931617551</v>
      </c>
      <c r="P27" s="71">
        <f t="shared" si="13"/>
        <v>1.0118879168251553</v>
      </c>
      <c r="Q27" s="72" t="str">
        <f t="shared" si="14"/>
        <v/>
      </c>
      <c r="R27" s="73">
        <f t="shared" si="15"/>
        <v>0.99833602923926068</v>
      </c>
      <c r="S27" s="1"/>
      <c r="T27" s="1"/>
      <c r="U27" s="1"/>
      <c r="V27" s="1"/>
      <c r="W27" s="1"/>
      <c r="X27" s="1"/>
      <c r="Y27" s="1"/>
      <c r="Z27" s="1"/>
    </row>
    <row r="28" ht="17.25">
      <c r="A28" s="93"/>
      <c r="B28" s="99"/>
      <c r="C28" s="133" t="s">
        <v>69</v>
      </c>
      <c r="D28" s="134" t="s">
        <v>70</v>
      </c>
      <c r="E28" s="101">
        <v>1647.73</v>
      </c>
      <c r="F28" s="101">
        <v>557</v>
      </c>
      <c r="G28" s="101"/>
      <c r="H28" s="102">
        <v>46.5</v>
      </c>
      <c r="I28" s="101">
        <v>1529.3099999999999</v>
      </c>
      <c r="J28" s="101">
        <v>275.48000000000002</v>
      </c>
      <c r="K28" s="101">
        <f t="shared" si="8"/>
        <v>-118.42000000000007</v>
      </c>
      <c r="L28" s="102">
        <f t="shared" si="9"/>
        <v>1529.3099999999999</v>
      </c>
      <c r="M28" s="101">
        <f t="shared" si="10"/>
        <v>972.30999999999995</v>
      </c>
      <c r="N28" s="102">
        <f t="shared" si="11"/>
        <v>228.98000000000002</v>
      </c>
      <c r="O28" s="71">
        <f t="shared" si="12"/>
        <v>0.92813142929970316</v>
      </c>
      <c r="P28" s="70">
        <f t="shared" si="13"/>
        <v>5.9243010752688177</v>
      </c>
      <c r="Q28" s="71" t="str">
        <f t="shared" si="14"/>
        <v/>
      </c>
      <c r="R28" s="73">
        <f t="shared" si="15"/>
        <v>2.7456193895870733</v>
      </c>
      <c r="S28" s="1"/>
      <c r="T28" s="1"/>
      <c r="U28" s="1"/>
      <c r="V28" s="1"/>
      <c r="W28" s="1"/>
      <c r="X28" s="1"/>
      <c r="Y28" s="1"/>
      <c r="Z28" s="1"/>
    </row>
    <row r="29" ht="17.25">
      <c r="A29" s="93"/>
      <c r="B29" s="99"/>
      <c r="C29" s="3" t="s">
        <v>71</v>
      </c>
      <c r="D29" s="135" t="s">
        <v>72</v>
      </c>
      <c r="E29" s="101">
        <v>0</v>
      </c>
      <c r="F29" s="101">
        <v>13867.5</v>
      </c>
      <c r="G29" s="102"/>
      <c r="H29" s="101">
        <v>10867.5</v>
      </c>
      <c r="I29" s="101">
        <v>16560</v>
      </c>
      <c r="J29" s="101">
        <v>0</v>
      </c>
      <c r="K29" s="101">
        <f t="shared" si="8"/>
        <v>16560</v>
      </c>
      <c r="L29" s="101">
        <f t="shared" si="9"/>
        <v>16560</v>
      </c>
      <c r="M29" s="102">
        <f t="shared" si="10"/>
        <v>2692.5</v>
      </c>
      <c r="N29" s="101">
        <f t="shared" si="11"/>
        <v>-10867.5</v>
      </c>
      <c r="O29" s="70" t="str">
        <f t="shared" si="12"/>
        <v/>
      </c>
      <c r="P29" s="71">
        <f t="shared" si="13"/>
        <v>0</v>
      </c>
      <c r="Q29" s="72" t="str">
        <f t="shared" si="14"/>
        <v/>
      </c>
      <c r="R29" s="73">
        <f t="shared" si="15"/>
        <v>1.1941590048674959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93"/>
      <c r="B30" s="99"/>
      <c r="C30" s="133" t="s">
        <v>73</v>
      </c>
      <c r="D30" s="134" t="s">
        <v>74</v>
      </c>
      <c r="E30" s="101">
        <f>E31+E33+E32</f>
        <v>319352.22999999998</v>
      </c>
      <c r="F30" s="101">
        <f>F31+F33+F32</f>
        <v>84753.799999999988</v>
      </c>
      <c r="G30" s="101">
        <f>G31+G33+G32</f>
        <v>0</v>
      </c>
      <c r="H30" s="101">
        <f>H31+H33+H32</f>
        <v>5195.8999999999996</v>
      </c>
      <c r="I30" s="101">
        <f>I31+I33+I32</f>
        <v>93526.149999999994</v>
      </c>
      <c r="J30" s="101">
        <f>J31+J33+J32</f>
        <v>2609.4000000000001</v>
      </c>
      <c r="K30" s="101">
        <f t="shared" si="8"/>
        <v>-225826.07999999999</v>
      </c>
      <c r="L30" s="102">
        <f t="shared" si="9"/>
        <v>93526.149999999994</v>
      </c>
      <c r="M30" s="101">
        <f t="shared" si="10"/>
        <v>8772.3500000000058</v>
      </c>
      <c r="N30" s="102">
        <f t="shared" si="11"/>
        <v>-2586.4999999999995</v>
      </c>
      <c r="O30" s="71">
        <f t="shared" si="12"/>
        <v>0.29286205391457576</v>
      </c>
      <c r="P30" s="70">
        <f t="shared" si="13"/>
        <v>0.50220366057853316</v>
      </c>
      <c r="Q30" s="71" t="str">
        <f t="shared" si="14"/>
        <v/>
      </c>
      <c r="R30" s="73">
        <f t="shared" si="15"/>
        <v>1.1035039136888258</v>
      </c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="136" customFormat="1" ht="17.25">
      <c r="A31" s="137"/>
      <c r="B31" s="138"/>
      <c r="C31" s="139" t="s">
        <v>75</v>
      </c>
      <c r="D31" s="140" t="s">
        <v>76</v>
      </c>
      <c r="E31" s="141">
        <v>287116.22999999998</v>
      </c>
      <c r="F31" s="141">
        <v>45675.099999999999</v>
      </c>
      <c r="G31" s="142"/>
      <c r="H31" s="141">
        <v>1255.2</v>
      </c>
      <c r="I31" s="141">
        <v>59048.559999999998</v>
      </c>
      <c r="J31" s="141">
        <v>0</v>
      </c>
      <c r="K31" s="141">
        <f t="shared" si="8"/>
        <v>-228067.66999999998</v>
      </c>
      <c r="L31" s="141">
        <f t="shared" si="9"/>
        <v>59048.559999999998</v>
      </c>
      <c r="M31" s="142">
        <f t="shared" si="10"/>
        <v>13373.459999999999</v>
      </c>
      <c r="N31" s="141">
        <f t="shared" si="11"/>
        <v>-1255.2</v>
      </c>
      <c r="O31" s="143">
        <f t="shared" si="12"/>
        <v>0.20566082244810752</v>
      </c>
      <c r="P31" s="144">
        <f t="shared" si="13"/>
        <v>0</v>
      </c>
      <c r="Q31" s="145" t="str">
        <f t="shared" si="14"/>
        <v/>
      </c>
      <c r="R31" s="146">
        <f t="shared" si="15"/>
        <v>1.292795418072429</v>
      </c>
      <c r="S31" s="136"/>
      <c r="T31" s="136"/>
      <c r="U31" s="136"/>
      <c r="V31" s="136"/>
      <c r="W31" s="136"/>
      <c r="X31" s="136"/>
      <c r="Y31" s="136"/>
      <c r="Z31" s="136"/>
    </row>
    <row r="32" s="136" customFormat="1" ht="17.25">
      <c r="A32" s="137"/>
      <c r="B32" s="138"/>
      <c r="C32" s="147" t="s">
        <v>77</v>
      </c>
      <c r="D32" s="148" t="s">
        <v>78</v>
      </c>
      <c r="E32" s="141">
        <v>0</v>
      </c>
      <c r="F32" s="141">
        <v>481</v>
      </c>
      <c r="G32" s="141"/>
      <c r="H32" s="141">
        <v>23.399999999999999</v>
      </c>
      <c r="I32" s="141">
        <v>0</v>
      </c>
      <c r="J32" s="141">
        <v>0</v>
      </c>
      <c r="K32" s="141">
        <f t="shared" si="8"/>
        <v>0</v>
      </c>
      <c r="L32" s="142">
        <f t="shared" si="9"/>
        <v>0</v>
      </c>
      <c r="M32" s="141">
        <f t="shared" si="10"/>
        <v>-481</v>
      </c>
      <c r="N32" s="142">
        <f t="shared" si="11"/>
        <v>-23.399999999999999</v>
      </c>
      <c r="O32" s="149" t="str">
        <f t="shared" si="12"/>
        <v/>
      </c>
      <c r="P32" s="150">
        <f t="shared" si="13"/>
        <v>0</v>
      </c>
      <c r="Q32" s="144" t="str">
        <f t="shared" si="14"/>
        <v/>
      </c>
      <c r="R32" s="146">
        <f t="shared" si="15"/>
        <v>0</v>
      </c>
      <c r="S32" s="136"/>
      <c r="T32" s="136"/>
      <c r="U32" s="136"/>
      <c r="V32" s="136"/>
      <c r="W32" s="136"/>
      <c r="X32" s="136"/>
      <c r="Y32" s="136"/>
      <c r="Z32" s="136"/>
    </row>
    <row r="33" s="136" customFormat="1" ht="17.25">
      <c r="A33" s="137"/>
      <c r="B33" s="138"/>
      <c r="C33" s="139" t="s">
        <v>79</v>
      </c>
      <c r="D33" s="140" t="s">
        <v>80</v>
      </c>
      <c r="E33" s="141">
        <v>32236</v>
      </c>
      <c r="F33" s="151">
        <v>38597.699999999997</v>
      </c>
      <c r="G33" s="142"/>
      <c r="H33" s="141">
        <v>3917.3000000000002</v>
      </c>
      <c r="I33" s="142">
        <v>34477.589999999997</v>
      </c>
      <c r="J33" s="141">
        <v>2609.4000000000001</v>
      </c>
      <c r="K33" s="141">
        <f t="shared" si="8"/>
        <v>2241.5899999999965</v>
      </c>
      <c r="L33" s="141">
        <f t="shared" si="9"/>
        <v>34477.589999999997</v>
      </c>
      <c r="M33" s="142">
        <f t="shared" si="10"/>
        <v>-4120.1100000000006</v>
      </c>
      <c r="N33" s="141">
        <f t="shared" si="11"/>
        <v>-1307.9000000000001</v>
      </c>
      <c r="O33" s="143">
        <f t="shared" si="12"/>
        <v>1.069536853207594</v>
      </c>
      <c r="P33" s="144">
        <f t="shared" si="13"/>
        <v>0.66612207387741551</v>
      </c>
      <c r="Q33" s="145" t="str">
        <f t="shared" si="14"/>
        <v/>
      </c>
      <c r="R33" s="146">
        <f t="shared" si="15"/>
        <v>0.89325503851265742</v>
      </c>
      <c r="S33" s="136"/>
      <c r="T33" s="136"/>
      <c r="U33" s="136"/>
      <c r="V33" s="136"/>
      <c r="W33" s="136"/>
      <c r="X33" s="136"/>
      <c r="Y33" s="136"/>
      <c r="Z33" s="136"/>
    </row>
    <row r="34" s="105" customFormat="1" ht="17.25">
      <c r="A34" s="93"/>
      <c r="B34" s="152"/>
      <c r="C34" s="107"/>
      <c r="D34" s="108" t="s">
        <v>56</v>
      </c>
      <c r="E34" s="109">
        <f>SUM(E26:E30)</f>
        <v>407857.51000000001</v>
      </c>
      <c r="F34" s="124">
        <f>SUM(F26:F30)</f>
        <v>187845.29999999999</v>
      </c>
      <c r="G34" s="109">
        <f>SUM(G26:G30)</f>
        <v>0</v>
      </c>
      <c r="H34" s="127">
        <f>SUM(H26:H30)</f>
        <v>23996.900000000001</v>
      </c>
      <c r="I34" s="109">
        <f>SUM(I26:I30)</f>
        <v>192467.70000000001</v>
      </c>
      <c r="J34" s="127">
        <f>SUM(J26:J30)</f>
        <v>10865.639999999999</v>
      </c>
      <c r="K34" s="109">
        <f t="shared" si="8"/>
        <v>-215389.81</v>
      </c>
      <c r="L34" s="127">
        <f t="shared" si="9"/>
        <v>192467.70000000001</v>
      </c>
      <c r="M34" s="109">
        <f t="shared" si="10"/>
        <v>4622.4000000000233</v>
      </c>
      <c r="N34" s="127">
        <f t="shared" si="11"/>
        <v>-13131.260000000002</v>
      </c>
      <c r="O34" s="110">
        <f t="shared" si="12"/>
        <v>0.47189936505030888</v>
      </c>
      <c r="P34" s="128">
        <f t="shared" si="13"/>
        <v>0.45279348582525236</v>
      </c>
      <c r="Q34" s="110" t="str">
        <f t="shared" si="14"/>
        <v/>
      </c>
      <c r="R34" s="111">
        <f t="shared" si="15"/>
        <v>1.0246074828595659</v>
      </c>
      <c r="S34" s="105"/>
      <c r="T34" s="105"/>
      <c r="U34" s="105"/>
      <c r="V34" s="105"/>
      <c r="W34" s="105"/>
      <c r="X34" s="105"/>
      <c r="Y34" s="105"/>
      <c r="Z34" s="105"/>
      <c r="AA34" s="105"/>
      <c r="AB34" s="105"/>
    </row>
    <row r="35" ht="17.25">
      <c r="A35" s="93" t="s">
        <v>81</v>
      </c>
      <c r="B35" s="153" t="s">
        <v>39</v>
      </c>
      <c r="C35" s="154" t="s">
        <v>82</v>
      </c>
      <c r="D35" s="114" t="s">
        <v>83</v>
      </c>
      <c r="E35" s="53">
        <v>276139.52000000002</v>
      </c>
      <c r="F35" s="54">
        <v>293156.20000000001</v>
      </c>
      <c r="G35" s="55"/>
      <c r="H35" s="53">
        <v>8356.2000000000007</v>
      </c>
      <c r="I35" s="97">
        <v>274665.48000000004</v>
      </c>
      <c r="J35" s="53">
        <v>7447.0200000000004</v>
      </c>
      <c r="K35" s="53">
        <f t="shared" si="8"/>
        <v>-1474.039999999979</v>
      </c>
      <c r="L35" s="53">
        <f t="shared" si="9"/>
        <v>274665.48000000004</v>
      </c>
      <c r="M35" s="55">
        <f t="shared" si="10"/>
        <v>-18490.719999999972</v>
      </c>
      <c r="N35" s="53">
        <f t="shared" si="11"/>
        <v>-909.18000000000029</v>
      </c>
      <c r="O35" s="59">
        <f t="shared" si="12"/>
        <v>0.99466197377325793</v>
      </c>
      <c r="P35" s="58">
        <f t="shared" si="13"/>
        <v>0.89119695555395995</v>
      </c>
      <c r="Q35" s="116" t="str">
        <f t="shared" si="14"/>
        <v/>
      </c>
      <c r="R35" s="60">
        <f t="shared" si="15"/>
        <v>0.93692536606764598</v>
      </c>
      <c r="S35" s="1"/>
      <c r="T35" s="1"/>
      <c r="U35" s="1"/>
      <c r="V35" s="1"/>
      <c r="W35" s="1"/>
      <c r="X35" s="1"/>
      <c r="Y35" s="1"/>
      <c r="Z35" s="1"/>
    </row>
    <row r="36" ht="34.5">
      <c r="A36" s="98"/>
      <c r="B36" s="155"/>
      <c r="C36" s="63" t="s">
        <v>84</v>
      </c>
      <c r="D36" s="134" t="s">
        <v>85</v>
      </c>
      <c r="E36" s="101">
        <v>76662.210000000006</v>
      </c>
      <c r="F36" s="101">
        <v>100194.10000000001</v>
      </c>
      <c r="G36" s="101"/>
      <c r="H36" s="102">
        <v>252.09999999999999</v>
      </c>
      <c r="I36" s="101">
        <v>279874.29000000004</v>
      </c>
      <c r="J36" s="101">
        <v>62957.410000000003</v>
      </c>
      <c r="K36" s="101">
        <f t="shared" si="8"/>
        <v>203212.08000000002</v>
      </c>
      <c r="L36" s="102">
        <f t="shared" si="9"/>
        <v>279874.29000000004</v>
      </c>
      <c r="M36" s="101">
        <f t="shared" si="10"/>
        <v>179680.19000000003</v>
      </c>
      <c r="N36" s="102">
        <f t="shared" si="11"/>
        <v>62705.310000000005</v>
      </c>
      <c r="O36" s="71">
        <f t="shared" si="12"/>
        <v>3.6507464368689608</v>
      </c>
      <c r="P36" s="70">
        <f t="shared" si="13"/>
        <v>249.73189210630704</v>
      </c>
      <c r="Q36" s="71" t="str">
        <f t="shared" si="14"/>
        <v/>
      </c>
      <c r="R36" s="73">
        <f t="shared" si="15"/>
        <v>2.7933210638151351</v>
      </c>
      <c r="S36" s="1"/>
      <c r="T36" s="1"/>
      <c r="U36" s="1"/>
      <c r="V36" s="1"/>
      <c r="W36" s="1"/>
      <c r="X36" s="1"/>
      <c r="Y36" s="1"/>
      <c r="Z36" s="1"/>
    </row>
    <row r="37" ht="34.5">
      <c r="A37" s="98"/>
      <c r="B37" s="155"/>
      <c r="C37" s="74" t="s">
        <v>86</v>
      </c>
      <c r="D37" s="156" t="s">
        <v>87</v>
      </c>
      <c r="E37" s="101">
        <v>42827.639999999999</v>
      </c>
      <c r="F37" s="101">
        <v>53573.900000000001</v>
      </c>
      <c r="G37" s="102"/>
      <c r="H37" s="101">
        <v>1747.9000000000001</v>
      </c>
      <c r="I37" s="115">
        <v>85705.770000000004</v>
      </c>
      <c r="J37" s="101">
        <v>522.10000000000002</v>
      </c>
      <c r="K37" s="101">
        <f t="shared" si="8"/>
        <v>42878.130000000005</v>
      </c>
      <c r="L37" s="101">
        <f t="shared" si="9"/>
        <v>85705.770000000004</v>
      </c>
      <c r="M37" s="102">
        <f t="shared" si="10"/>
        <v>32131.870000000003</v>
      </c>
      <c r="N37" s="101">
        <f t="shared" si="11"/>
        <v>-1225.8000000000002</v>
      </c>
      <c r="O37" s="70">
        <f t="shared" si="12"/>
        <v>2.0011789115627199</v>
      </c>
      <c r="P37" s="71">
        <f t="shared" si="13"/>
        <v>0.29870129870129869</v>
      </c>
      <c r="Q37" s="72" t="str">
        <f t="shared" si="14"/>
        <v/>
      </c>
      <c r="R37" s="73">
        <f t="shared" si="15"/>
        <v>1.5997672374047811</v>
      </c>
      <c r="S37" s="1"/>
      <c r="T37" s="1"/>
      <c r="U37" s="1"/>
      <c r="V37" s="1"/>
      <c r="W37" s="1"/>
      <c r="X37" s="1"/>
      <c r="Y37" s="1"/>
      <c r="Z37" s="1"/>
    </row>
    <row r="38" ht="34.5">
      <c r="A38" s="98"/>
      <c r="B38" s="155"/>
      <c r="C38" s="63" t="s">
        <v>88</v>
      </c>
      <c r="D38" s="134" t="s">
        <v>89</v>
      </c>
      <c r="E38" s="101">
        <v>413235.04999999999</v>
      </c>
      <c r="F38" s="101">
        <v>115809.2</v>
      </c>
      <c r="G38" s="101"/>
      <c r="H38" s="102">
        <v>0</v>
      </c>
      <c r="I38" s="101">
        <v>12807.35</v>
      </c>
      <c r="J38" s="101">
        <v>54</v>
      </c>
      <c r="K38" s="101">
        <f t="shared" si="8"/>
        <v>-400427.70000000001</v>
      </c>
      <c r="L38" s="101">
        <f t="shared" si="9"/>
        <v>12807.35</v>
      </c>
      <c r="M38" s="101">
        <f t="shared" si="10"/>
        <v>-103001.84999999999</v>
      </c>
      <c r="N38" s="101">
        <f t="shared" si="11"/>
        <v>54</v>
      </c>
      <c r="O38" s="71">
        <f t="shared" si="12"/>
        <v>0.030992893753809123</v>
      </c>
      <c r="P38" s="71" t="str">
        <f t="shared" si="13"/>
        <v/>
      </c>
      <c r="Q38" s="71" t="str">
        <f t="shared" si="14"/>
        <v/>
      </c>
      <c r="R38" s="73">
        <f t="shared" si="15"/>
        <v>0.1105900912880842</v>
      </c>
      <c r="S38" s="1"/>
      <c r="T38" s="1"/>
      <c r="U38" s="1"/>
      <c r="V38" s="1"/>
      <c r="W38" s="1"/>
      <c r="X38" s="1"/>
      <c r="Y38" s="1"/>
      <c r="Z38" s="1"/>
    </row>
    <row r="39" s="1" customFormat="1" ht="17.25">
      <c r="A39" s="98"/>
      <c r="B39" s="155"/>
      <c r="C39" s="74" t="s">
        <v>90</v>
      </c>
      <c r="D39" s="156" t="s">
        <v>91</v>
      </c>
      <c r="E39" s="101">
        <v>3963.0700000000002</v>
      </c>
      <c r="F39" s="101">
        <v>3436.3000000000002</v>
      </c>
      <c r="G39" s="102"/>
      <c r="H39" s="101">
        <v>963.29999999999995</v>
      </c>
      <c r="I39" s="115">
        <v>2954.7400000000002</v>
      </c>
      <c r="J39" s="101">
        <v>-30.529999999999998</v>
      </c>
      <c r="K39" s="101">
        <f t="shared" si="8"/>
        <v>-1008.3299999999999</v>
      </c>
      <c r="L39" s="101">
        <f t="shared" si="9"/>
        <v>2954.7400000000002</v>
      </c>
      <c r="M39" s="102">
        <f t="shared" si="10"/>
        <v>-481.55999999999995</v>
      </c>
      <c r="N39" s="101">
        <f t="shared" si="11"/>
        <v>-993.82999999999993</v>
      </c>
      <c r="O39" s="70">
        <f t="shared" si="12"/>
        <v>0.74556846081446959</v>
      </c>
      <c r="P39" s="71">
        <f t="shared" si="13"/>
        <v>-0.031693138170870966</v>
      </c>
      <c r="Q39" s="72" t="str">
        <f t="shared" si="14"/>
        <v/>
      </c>
      <c r="R39" s="73">
        <f t="shared" si="15"/>
        <v>0.85986089689491607</v>
      </c>
      <c r="S39" s="1"/>
      <c r="T39" s="1"/>
      <c r="U39" s="1"/>
      <c r="V39" s="1"/>
      <c r="W39" s="1"/>
      <c r="X39" s="1"/>
      <c r="Y39" s="1"/>
      <c r="Z39" s="1"/>
    </row>
    <row r="40" s="1" customFormat="1" ht="17.25">
      <c r="A40" s="98"/>
      <c r="B40" s="155"/>
      <c r="C40" s="63" t="s">
        <v>92</v>
      </c>
      <c r="D40" s="100" t="s">
        <v>93</v>
      </c>
      <c r="E40" s="101">
        <v>1420.95</v>
      </c>
      <c r="F40" s="101">
        <v>0</v>
      </c>
      <c r="G40" s="101"/>
      <c r="H40" s="102">
        <v>0</v>
      </c>
      <c r="I40" s="101">
        <v>1094.8800000000001</v>
      </c>
      <c r="J40" s="101">
        <v>78.129999999999995</v>
      </c>
      <c r="K40" s="101">
        <f t="shared" si="8"/>
        <v>-326.06999999999994</v>
      </c>
      <c r="L40" s="101">
        <f t="shared" si="9"/>
        <v>1094.8800000000001</v>
      </c>
      <c r="M40" s="101">
        <f t="shared" si="10"/>
        <v>1094.8800000000001</v>
      </c>
      <c r="N40" s="102">
        <f t="shared" si="11"/>
        <v>78.129999999999995</v>
      </c>
      <c r="O40" s="71">
        <f t="shared" si="12"/>
        <v>0.77052676026601929</v>
      </c>
      <c r="P40" s="70" t="str">
        <f t="shared" si="13"/>
        <v/>
      </c>
      <c r="Q40" s="71" t="str">
        <f t="shared" si="14"/>
        <v/>
      </c>
      <c r="R40" s="73" t="str">
        <f t="shared" si="15"/>
        <v/>
      </c>
      <c r="S40" s="1"/>
      <c r="T40" s="1"/>
      <c r="U40" s="1"/>
      <c r="V40" s="1"/>
      <c r="W40" s="1"/>
      <c r="X40" s="1"/>
      <c r="Y40" s="1"/>
      <c r="Z40" s="1"/>
    </row>
    <row r="41" s="1" customFormat="1" ht="17.25">
      <c r="A41" s="98"/>
      <c r="B41" s="155"/>
      <c r="C41" s="118" t="s">
        <v>69</v>
      </c>
      <c r="D41" s="135" t="s">
        <v>70</v>
      </c>
      <c r="E41" s="101">
        <v>3018.0599999999999</v>
      </c>
      <c r="F41" s="101">
        <v>3014.8000000000002</v>
      </c>
      <c r="G41" s="101"/>
      <c r="H41" s="101">
        <v>424.80000000000001</v>
      </c>
      <c r="I41" s="101">
        <v>3811.6100000000001</v>
      </c>
      <c r="J41" s="101">
        <v>1484.27</v>
      </c>
      <c r="K41" s="101">
        <f t="shared" si="8"/>
        <v>793.55000000000018</v>
      </c>
      <c r="L41" s="102">
        <f t="shared" si="9"/>
        <v>3811.6100000000001</v>
      </c>
      <c r="M41" s="101">
        <f t="shared" si="10"/>
        <v>796.80999999999995</v>
      </c>
      <c r="N41" s="102">
        <f t="shared" si="11"/>
        <v>1059.47</v>
      </c>
      <c r="O41" s="71">
        <f t="shared" si="12"/>
        <v>1.262933805159606</v>
      </c>
      <c r="P41" s="70">
        <f t="shared" si="13"/>
        <v>3.4940442561205272</v>
      </c>
      <c r="Q41" s="71" t="str">
        <f t="shared" si="14"/>
        <v/>
      </c>
      <c r="R41" s="73">
        <f t="shared" si="15"/>
        <v>1.2642994560169829</v>
      </c>
      <c r="S41" s="1"/>
      <c r="T41" s="1"/>
      <c r="U41" s="1"/>
      <c r="V41" s="1"/>
      <c r="W41" s="1"/>
      <c r="X41" s="1"/>
      <c r="Y41" s="1"/>
      <c r="Z41" s="1"/>
    </row>
    <row r="42" s="1" customFormat="1" ht="17.25">
      <c r="A42" s="98"/>
      <c r="B42" s="155"/>
      <c r="C42" s="3" t="s">
        <v>94</v>
      </c>
      <c r="D42" s="157" t="s">
        <v>95</v>
      </c>
      <c r="E42" s="101">
        <v>231767.95999999999</v>
      </c>
      <c r="F42" s="101">
        <v>202788.70000000001</v>
      </c>
      <c r="G42" s="102"/>
      <c r="H42" s="101">
        <v>19058.700000000001</v>
      </c>
      <c r="I42" s="115">
        <v>210182.07999999999</v>
      </c>
      <c r="J42" s="101">
        <v>40019.210000000006</v>
      </c>
      <c r="K42" s="101">
        <f t="shared" si="8"/>
        <v>-21585.880000000005</v>
      </c>
      <c r="L42" s="101">
        <f t="shared" si="9"/>
        <v>210182.07999999999</v>
      </c>
      <c r="M42" s="101">
        <f t="shared" si="10"/>
        <v>7393.3799999999756</v>
      </c>
      <c r="N42" s="101">
        <f t="shared" si="11"/>
        <v>20960.510000000006</v>
      </c>
      <c r="O42" s="70">
        <f t="shared" si="12"/>
        <v>0.90686426199721482</v>
      </c>
      <c r="P42" s="71">
        <f t="shared" si="13"/>
        <v>2.0997869739279178</v>
      </c>
      <c r="Q42" s="72" t="str">
        <f t="shared" si="14"/>
        <v/>
      </c>
      <c r="R42" s="73">
        <f t="shared" si="15"/>
        <v>1.0364585403427311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98"/>
      <c r="B43" s="155"/>
      <c r="C43" s="133" t="s">
        <v>96</v>
      </c>
      <c r="D43" s="134" t="s">
        <v>97</v>
      </c>
      <c r="E43" s="101">
        <v>5017.3199999999997</v>
      </c>
      <c r="F43" s="101">
        <v>0</v>
      </c>
      <c r="G43" s="101"/>
      <c r="H43" s="102">
        <v>0</v>
      </c>
      <c r="I43" s="101">
        <v>18706.459999999999</v>
      </c>
      <c r="J43" s="101">
        <v>0</v>
      </c>
      <c r="K43" s="101">
        <f t="shared" si="8"/>
        <v>13689.139999999999</v>
      </c>
      <c r="L43" s="101">
        <f t="shared" si="9"/>
        <v>18706.459999999999</v>
      </c>
      <c r="M43" s="101">
        <f t="shared" si="10"/>
        <v>18706.459999999999</v>
      </c>
      <c r="N43" s="102">
        <f t="shared" si="11"/>
        <v>0</v>
      </c>
      <c r="O43" s="71">
        <f t="shared" si="12"/>
        <v>3.7283769024100515</v>
      </c>
      <c r="P43" s="70" t="str">
        <f t="shared" si="13"/>
        <v/>
      </c>
      <c r="Q43" s="71" t="str">
        <f t="shared" si="14"/>
        <v/>
      </c>
      <c r="R43" s="73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98"/>
      <c r="B44" s="155"/>
      <c r="C44" s="3" t="s">
        <v>98</v>
      </c>
      <c r="D44" s="157" t="s">
        <v>99</v>
      </c>
      <c r="E44" s="101">
        <v>137824.78</v>
      </c>
      <c r="F44" s="101">
        <v>96901.899999999994</v>
      </c>
      <c r="G44" s="102"/>
      <c r="H44" s="101">
        <v>10701.9</v>
      </c>
      <c r="I44" s="115">
        <v>81469.289999999994</v>
      </c>
      <c r="J44" s="101">
        <v>-1341.49</v>
      </c>
      <c r="K44" s="101">
        <f t="shared" si="8"/>
        <v>-56355.490000000005</v>
      </c>
      <c r="L44" s="101">
        <f t="shared" si="9"/>
        <v>81469.289999999994</v>
      </c>
      <c r="M44" s="101">
        <f t="shared" si="10"/>
        <v>-15432.610000000001</v>
      </c>
      <c r="N44" s="101">
        <f t="shared" si="11"/>
        <v>-12043.389999999999</v>
      </c>
      <c r="O44" s="70">
        <f t="shared" si="12"/>
        <v>0.59110770936837331</v>
      </c>
      <c r="P44" s="71">
        <f t="shared" si="13"/>
        <v>-0.12535063867163776</v>
      </c>
      <c r="Q44" s="72" t="str">
        <f t="shared" si="14"/>
        <v/>
      </c>
      <c r="R44" s="73">
        <f t="shared" si="15"/>
        <v>0.84073986165389947</v>
      </c>
      <c r="S44" s="1"/>
      <c r="T44" s="1"/>
      <c r="U44" s="1"/>
      <c r="V44" s="1"/>
      <c r="W44" s="1"/>
      <c r="X44" s="1"/>
      <c r="Y44" s="1"/>
      <c r="Z44" s="1"/>
    </row>
    <row r="45" s="1" customFormat="1" ht="34.5">
      <c r="A45" s="98"/>
      <c r="B45" s="155"/>
      <c r="C45" s="133" t="s">
        <v>100</v>
      </c>
      <c r="D45" s="134" t="s">
        <v>101</v>
      </c>
      <c r="E45" s="101">
        <v>9009.7999999999993</v>
      </c>
      <c r="F45" s="101">
        <v>0</v>
      </c>
      <c r="G45" s="101"/>
      <c r="H45" s="102">
        <v>0</v>
      </c>
      <c r="I45" s="101">
        <v>13748.52</v>
      </c>
      <c r="J45" s="101">
        <v>7253.4300000000003</v>
      </c>
      <c r="K45" s="101">
        <f t="shared" si="8"/>
        <v>4738.7200000000012</v>
      </c>
      <c r="L45" s="101">
        <f t="shared" si="9"/>
        <v>13748.52</v>
      </c>
      <c r="M45" s="101">
        <f t="shared" si="10"/>
        <v>13748.52</v>
      </c>
      <c r="N45" s="102">
        <f t="shared" si="11"/>
        <v>7253.4300000000003</v>
      </c>
      <c r="O45" s="71">
        <f t="shared" si="12"/>
        <v>1.525951741437102</v>
      </c>
      <c r="P45" s="70" t="str">
        <f t="shared" si="13"/>
        <v/>
      </c>
      <c r="Q45" s="71" t="str">
        <f t="shared" si="14"/>
        <v/>
      </c>
      <c r="R45" s="73"/>
      <c r="S45" s="1"/>
      <c r="T45" s="1"/>
      <c r="U45" s="1"/>
      <c r="V45" s="1"/>
      <c r="W45" s="1"/>
      <c r="X45" s="1"/>
      <c r="Y45" s="1"/>
      <c r="Z45" s="1"/>
    </row>
    <row r="46" s="1" customFormat="1" ht="17.25">
      <c r="A46" s="98"/>
      <c r="B46" s="155"/>
      <c r="C46" s="74" t="s">
        <v>54</v>
      </c>
      <c r="D46" s="156" t="s">
        <v>55</v>
      </c>
      <c r="E46" s="101">
        <v>15566</v>
      </c>
      <c r="F46" s="123">
        <v>12978</v>
      </c>
      <c r="G46" s="102"/>
      <c r="H46" s="101">
        <v>3072</v>
      </c>
      <c r="I46" s="115">
        <v>9893.6499999999996</v>
      </c>
      <c r="J46" s="101">
        <v>840</v>
      </c>
      <c r="K46" s="101">
        <f t="shared" si="8"/>
        <v>-5672.3500000000004</v>
      </c>
      <c r="L46" s="101">
        <f t="shared" si="9"/>
        <v>9893.6499999999996</v>
      </c>
      <c r="M46" s="102">
        <f t="shared" si="10"/>
        <v>-3084.3500000000004</v>
      </c>
      <c r="N46" s="101">
        <f t="shared" si="11"/>
        <v>-2232</v>
      </c>
      <c r="O46" s="70">
        <f t="shared" si="12"/>
        <v>0.63559360143903376</v>
      </c>
      <c r="P46" s="71">
        <f t="shared" si="13"/>
        <v>0.2734375</v>
      </c>
      <c r="Q46" s="72" t="str">
        <f t="shared" si="14"/>
        <v/>
      </c>
      <c r="R46" s="73">
        <f t="shared" si="15"/>
        <v>0.76234011403914315</v>
      </c>
      <c r="S46" s="1"/>
      <c r="T46" s="1"/>
      <c r="U46" s="1"/>
      <c r="V46" s="1"/>
      <c r="W46" s="1"/>
      <c r="X46" s="1"/>
      <c r="Y46" s="1"/>
      <c r="Z46" s="1"/>
    </row>
    <row r="47" s="1" customFormat="1" ht="17.25">
      <c r="A47" s="98"/>
      <c r="B47" s="155"/>
      <c r="C47" s="74" t="s">
        <v>102</v>
      </c>
      <c r="D47" s="100" t="s">
        <v>103</v>
      </c>
      <c r="E47" s="101">
        <v>75528.330000000002</v>
      </c>
      <c r="F47" s="101">
        <v>65450.300000000003</v>
      </c>
      <c r="G47" s="101"/>
      <c r="H47" s="102">
        <v>4450.3000000000002</v>
      </c>
      <c r="I47" s="101">
        <v>65644.290000000008</v>
      </c>
      <c r="J47" s="101">
        <v>7372.29</v>
      </c>
      <c r="K47" s="101">
        <f t="shared" si="8"/>
        <v>-9884.0399999999936</v>
      </c>
      <c r="L47" s="102">
        <f t="shared" si="9"/>
        <v>65644.290000000008</v>
      </c>
      <c r="M47" s="101">
        <f t="shared" si="10"/>
        <v>193.99000000000524</v>
      </c>
      <c r="N47" s="102">
        <f t="shared" si="11"/>
        <v>2921.9899999999998</v>
      </c>
      <c r="O47" s="71">
        <f t="shared" si="12"/>
        <v>0.86913466774652648</v>
      </c>
      <c r="P47" s="70">
        <f t="shared" si="13"/>
        <v>1.6565827022897333</v>
      </c>
      <c r="Q47" s="71" t="str">
        <f t="shared" si="14"/>
        <v/>
      </c>
      <c r="R47" s="73">
        <f t="shared" si="15"/>
        <v>1.0029639283547975</v>
      </c>
      <c r="S47" s="1"/>
      <c r="T47" s="1"/>
      <c r="U47" s="1"/>
      <c r="V47" s="1"/>
      <c r="W47" s="1"/>
      <c r="X47" s="1"/>
      <c r="Y47" s="1"/>
      <c r="Z47" s="1"/>
    </row>
    <row r="48" s="105" customFormat="1" ht="17.25">
      <c r="A48" s="98"/>
      <c r="B48" s="158"/>
      <c r="C48" s="107"/>
      <c r="D48" s="126" t="s">
        <v>56</v>
      </c>
      <c r="E48" s="82">
        <f>SUM(E35:E47)</f>
        <v>1291980.6900000002</v>
      </c>
      <c r="F48" s="82">
        <f>SUM(F35:F47)</f>
        <v>947303.40000000026</v>
      </c>
      <c r="G48" s="159">
        <f>SUM(G35:G47)</f>
        <v>0</v>
      </c>
      <c r="H48" s="82">
        <f>SUM(H35:H47)</f>
        <v>49027.200000000004</v>
      </c>
      <c r="I48" s="82">
        <f>SUM(I35:I47)</f>
        <v>1060558.4099999999</v>
      </c>
      <c r="J48" s="82">
        <f>SUM(J35:J47)</f>
        <v>126655.84000000001</v>
      </c>
      <c r="K48" s="82">
        <f>SUM(K35:K47)</f>
        <v>-231422.27999999997</v>
      </c>
      <c r="L48" s="82">
        <f t="shared" si="9"/>
        <v>1060558.4099999999</v>
      </c>
      <c r="M48" s="159">
        <f>SUM(M35:M47)</f>
        <v>113255.01000000005</v>
      </c>
      <c r="N48" s="82">
        <f>SUM(N35:N47)</f>
        <v>77628.639999999999</v>
      </c>
      <c r="O48" s="128">
        <f t="shared" si="12"/>
        <v>0.82087791110871766</v>
      </c>
      <c r="P48" s="110">
        <f t="shared" si="13"/>
        <v>2.583379022257033</v>
      </c>
      <c r="Q48" s="129" t="str">
        <f t="shared" si="14"/>
        <v/>
      </c>
      <c r="R48" s="111">
        <f t="shared" si="15"/>
        <v>1.1195551604691798</v>
      </c>
      <c r="S48" s="105"/>
      <c r="T48" s="105"/>
      <c r="U48" s="105"/>
      <c r="V48" s="105"/>
      <c r="W48" s="105"/>
      <c r="X48" s="105"/>
      <c r="Y48" s="105"/>
      <c r="Z48" s="105"/>
      <c r="AA48" s="105"/>
      <c r="AB48" s="105"/>
    </row>
    <row r="49" ht="17.25">
      <c r="A49" s="160" t="s">
        <v>104</v>
      </c>
      <c r="B49" s="161" t="s">
        <v>105</v>
      </c>
      <c r="C49" s="162" t="s">
        <v>106</v>
      </c>
      <c r="D49" s="163" t="s">
        <v>107</v>
      </c>
      <c r="E49" s="53">
        <v>538291.93999999994</v>
      </c>
      <c r="F49" s="164">
        <v>653882.09999999998</v>
      </c>
      <c r="G49" s="56"/>
      <c r="H49" s="56">
        <v>58786</v>
      </c>
      <c r="I49" s="56">
        <v>630518.70999999996</v>
      </c>
      <c r="J49" s="56">
        <v>58610.970000000001</v>
      </c>
      <c r="K49" s="56">
        <f t="shared" ref="K49:K83" si="16">I49-E49</f>
        <v>92226.770000000019</v>
      </c>
      <c r="L49" s="56">
        <f t="shared" si="9"/>
        <v>630518.70999999996</v>
      </c>
      <c r="M49" s="56">
        <f t="shared" ref="M49:M83" si="17">I49-F49</f>
        <v>-23363.390000000014</v>
      </c>
      <c r="N49" s="56">
        <f t="shared" ref="N49:N83" si="18">J49-H49</f>
        <v>-175.02999999999884</v>
      </c>
      <c r="O49" s="165">
        <f t="shared" si="12"/>
        <v>1.1713322514173257</v>
      </c>
      <c r="P49" s="165">
        <f t="shared" si="13"/>
        <v>0.99702259041268326</v>
      </c>
      <c r="Q49" s="165" t="str">
        <f t="shared" si="14"/>
        <v/>
      </c>
      <c r="R49" s="166">
        <f t="shared" si="15"/>
        <v>0.96426972079523199</v>
      </c>
      <c r="S49" s="1"/>
      <c r="T49" s="1"/>
      <c r="U49" s="1"/>
      <c r="V49" s="1"/>
      <c r="W49" s="1"/>
      <c r="X49" s="1"/>
      <c r="Y49" s="1"/>
      <c r="Z49" s="1"/>
    </row>
    <row r="50" ht="17.25">
      <c r="A50" s="98"/>
      <c r="B50" s="161"/>
      <c r="C50" s="63" t="s">
        <v>108</v>
      </c>
      <c r="D50" s="156" t="s">
        <v>109</v>
      </c>
      <c r="E50" s="101">
        <v>371622.15999999997</v>
      </c>
      <c r="F50" s="123">
        <v>423200.79999999999</v>
      </c>
      <c r="G50" s="101"/>
      <c r="H50" s="101">
        <v>33452</v>
      </c>
      <c r="I50" s="101">
        <v>464620.71000000002</v>
      </c>
      <c r="J50" s="101">
        <v>34163.599999999999</v>
      </c>
      <c r="K50" s="101">
        <f t="shared" si="16"/>
        <v>92998.550000000047</v>
      </c>
      <c r="L50" s="101">
        <f t="shared" si="9"/>
        <v>464620.71000000002</v>
      </c>
      <c r="M50" s="101">
        <f t="shared" si="17"/>
        <v>41419.910000000033</v>
      </c>
      <c r="N50" s="101">
        <f t="shared" si="18"/>
        <v>711.59999999999854</v>
      </c>
      <c r="O50" s="71">
        <f t="shared" si="12"/>
        <v>1.2502502810919565</v>
      </c>
      <c r="P50" s="71">
        <f t="shared" si="13"/>
        <v>1.02127227071625</v>
      </c>
      <c r="Q50" s="71" t="str">
        <f t="shared" si="14"/>
        <v/>
      </c>
      <c r="R50" s="73">
        <f t="shared" si="15"/>
        <v>1.0978729482552965</v>
      </c>
      <c r="S50" s="1"/>
      <c r="T50" s="1"/>
      <c r="U50" s="1"/>
      <c r="V50" s="1"/>
      <c r="W50" s="1"/>
      <c r="X50" s="1"/>
      <c r="Y50" s="1"/>
      <c r="Z50" s="1"/>
    </row>
    <row r="51" ht="17.25">
      <c r="A51" s="98"/>
      <c r="B51" s="161"/>
      <c r="C51" s="63" t="s">
        <v>110</v>
      </c>
      <c r="D51" s="156" t="s">
        <v>111</v>
      </c>
      <c r="E51" s="101">
        <v>3923858.1099999999</v>
      </c>
      <c r="F51" s="123">
        <v>4515290.5999999996</v>
      </c>
      <c r="G51" s="101"/>
      <c r="H51" s="101">
        <v>404055.70000000001</v>
      </c>
      <c r="I51" s="101">
        <v>4124044.3000000003</v>
      </c>
      <c r="J51" s="101">
        <v>320810.65999999997</v>
      </c>
      <c r="K51" s="101">
        <f t="shared" si="16"/>
        <v>200186.19000000041</v>
      </c>
      <c r="L51" s="101">
        <f t="shared" si="9"/>
        <v>4124044.3000000003</v>
      </c>
      <c r="M51" s="101">
        <f t="shared" si="17"/>
        <v>-391246.29999999935</v>
      </c>
      <c r="N51" s="103">
        <f t="shared" si="18"/>
        <v>-83245.040000000037</v>
      </c>
      <c r="O51" s="71">
        <f t="shared" si="12"/>
        <v>1.051017693399724</v>
      </c>
      <c r="P51" s="71">
        <f t="shared" si="13"/>
        <v>0.79397632554125575</v>
      </c>
      <c r="Q51" s="71" t="str">
        <f t="shared" si="14"/>
        <v/>
      </c>
      <c r="R51" s="73">
        <f t="shared" si="15"/>
        <v>0.91335080404348734</v>
      </c>
      <c r="S51" s="1"/>
      <c r="T51" s="1"/>
      <c r="U51" s="1"/>
      <c r="V51" s="1"/>
      <c r="W51" s="1"/>
      <c r="X51" s="1"/>
      <c r="Y51" s="1"/>
      <c r="Z51" s="1"/>
    </row>
    <row r="52" s="1" customFormat="1" ht="17.25">
      <c r="A52" s="98"/>
      <c r="B52" s="161"/>
      <c r="C52" s="63"/>
      <c r="D52" s="167" t="s">
        <v>112</v>
      </c>
      <c r="E52" s="168">
        <f>E49+E50+E51</f>
        <v>4833772.21</v>
      </c>
      <c r="F52" s="169">
        <f>F49+F50+F51</f>
        <v>5592373.5</v>
      </c>
      <c r="G52" s="169">
        <f>G51+G50+G49</f>
        <v>0</v>
      </c>
      <c r="H52" s="169">
        <f>H51+H50+H49</f>
        <v>496293.70000000001</v>
      </c>
      <c r="I52" s="169">
        <f>I51+I50+I49</f>
        <v>5219183.7200000007</v>
      </c>
      <c r="J52" s="169">
        <f>J51+J50+J49</f>
        <v>413585.22999999998</v>
      </c>
      <c r="K52" s="168">
        <f t="shared" si="16"/>
        <v>385411.51000000071</v>
      </c>
      <c r="L52" s="168">
        <f t="shared" si="9"/>
        <v>5219183.7200000007</v>
      </c>
      <c r="M52" s="168">
        <f t="shared" si="17"/>
        <v>-373189.77999999933</v>
      </c>
      <c r="N52" s="170">
        <f t="shared" si="18"/>
        <v>-82708.47000000003</v>
      </c>
      <c r="O52" s="171">
        <f t="shared" si="12"/>
        <v>1.0797330724858465</v>
      </c>
      <c r="P52" s="171">
        <f t="shared" si="13"/>
        <v>0.83334773340866497</v>
      </c>
      <c r="Q52" s="171" t="str">
        <f t="shared" si="14"/>
        <v/>
      </c>
      <c r="R52" s="172">
        <f t="shared" si="15"/>
        <v>0.93326808733358035</v>
      </c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34.5">
      <c r="A53" s="160"/>
      <c r="B53" s="161"/>
      <c r="C53" s="173" t="s">
        <v>113</v>
      </c>
      <c r="D53" s="174" t="s">
        <v>114</v>
      </c>
      <c r="E53" s="101">
        <v>802.42999999999995</v>
      </c>
      <c r="F53" s="115">
        <v>4371.8000000000002</v>
      </c>
      <c r="G53" s="175"/>
      <c r="H53" s="102">
        <v>462</v>
      </c>
      <c r="I53" s="175">
        <v>2691.9699999999998</v>
      </c>
      <c r="J53" s="175">
        <v>282.50999999999999</v>
      </c>
      <c r="K53" s="124">
        <f t="shared" si="16"/>
        <v>1889.54</v>
      </c>
      <c r="L53" s="124">
        <f t="shared" si="9"/>
        <v>2691.9699999999998</v>
      </c>
      <c r="M53" s="124">
        <f t="shared" si="17"/>
        <v>-1679.8300000000004</v>
      </c>
      <c r="N53" s="176">
        <f t="shared" si="18"/>
        <v>-179.49000000000001</v>
      </c>
      <c r="O53" s="85">
        <f t="shared" si="12"/>
        <v>3.354772378899094</v>
      </c>
      <c r="P53" s="85">
        <f t="shared" si="13"/>
        <v>0.61149350649350642</v>
      </c>
      <c r="Q53" s="85" t="str">
        <f t="shared" si="14"/>
        <v/>
      </c>
      <c r="R53" s="86">
        <f t="shared" si="15"/>
        <v>0.61575781142778707</v>
      </c>
      <c r="S53" s="1"/>
      <c r="T53" s="1"/>
      <c r="U53" s="1"/>
      <c r="V53" s="1"/>
      <c r="W53" s="1"/>
      <c r="X53" s="1"/>
      <c r="Y53" s="1"/>
      <c r="Z53" s="1"/>
    </row>
    <row r="54" s="1" customFormat="1" ht="17.25">
      <c r="A54" s="177"/>
      <c r="B54" s="178"/>
      <c r="C54" s="74" t="s">
        <v>115</v>
      </c>
      <c r="D54" s="179" t="s">
        <v>116</v>
      </c>
      <c r="E54" s="101">
        <v>0</v>
      </c>
      <c r="F54" s="101">
        <v>0</v>
      </c>
      <c r="G54" s="101"/>
      <c r="H54" s="101">
        <v>0</v>
      </c>
      <c r="I54" s="101">
        <v>4845.8299999999999</v>
      </c>
      <c r="J54" s="101">
        <v>0</v>
      </c>
      <c r="K54" s="101">
        <f t="shared" si="16"/>
        <v>4845.8299999999999</v>
      </c>
      <c r="L54" s="101">
        <f t="shared" si="9"/>
        <v>4845.8299999999999</v>
      </c>
      <c r="M54" s="101">
        <f t="shared" si="17"/>
        <v>4845.8299999999999</v>
      </c>
      <c r="N54" s="103">
        <f t="shared" si="18"/>
        <v>0</v>
      </c>
      <c r="O54" s="71" t="str">
        <f t="shared" si="12"/>
        <v/>
      </c>
      <c r="P54" s="71" t="str">
        <f t="shared" si="13"/>
        <v/>
      </c>
      <c r="Q54" s="71" t="str">
        <f t="shared" si="14"/>
        <v/>
      </c>
      <c r="R54" s="73" t="str">
        <f t="shared" si="15"/>
        <v/>
      </c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7.25">
      <c r="A55" s="180"/>
      <c r="B55" s="161"/>
      <c r="C55" s="181" t="s">
        <v>117</v>
      </c>
      <c r="D55" s="182" t="s">
        <v>55</v>
      </c>
      <c r="E55" s="101">
        <v>80060.220000000001</v>
      </c>
      <c r="F55" s="164">
        <v>41597</v>
      </c>
      <c r="G55" s="164"/>
      <c r="H55" s="56">
        <v>3047</v>
      </c>
      <c r="I55" s="102">
        <v>105968.91</v>
      </c>
      <c r="J55" s="56">
        <v>10084.309999999999</v>
      </c>
      <c r="K55" s="56">
        <f t="shared" si="16"/>
        <v>25908.690000000002</v>
      </c>
      <c r="L55" s="56">
        <f t="shared" si="9"/>
        <v>105968.91</v>
      </c>
      <c r="M55" s="56">
        <f t="shared" si="17"/>
        <v>64371.910000000003</v>
      </c>
      <c r="N55" s="183">
        <f t="shared" si="18"/>
        <v>7037.3099999999995</v>
      </c>
      <c r="O55" s="165">
        <f t="shared" si="12"/>
        <v>1.3236150237908415</v>
      </c>
      <c r="P55" s="165">
        <f t="shared" si="13"/>
        <v>3.3095864785034457</v>
      </c>
      <c r="Q55" s="165" t="str">
        <f t="shared" si="14"/>
        <v/>
      </c>
      <c r="R55" s="166">
        <f t="shared" si="15"/>
        <v>2.5475132822078517</v>
      </c>
      <c r="S55" s="1"/>
      <c r="T55" s="1"/>
      <c r="U55" s="1"/>
      <c r="V55" s="1"/>
      <c r="W55" s="1"/>
      <c r="X55" s="1"/>
      <c r="Y55" s="1"/>
      <c r="Z55" s="1"/>
    </row>
    <row r="56" s="105" customFormat="1" ht="17.25">
      <c r="A56" s="98"/>
      <c r="B56" s="184"/>
      <c r="C56" s="107"/>
      <c r="D56" s="108" t="s">
        <v>56</v>
      </c>
      <c r="E56" s="109">
        <f>E52+E53+E54+E55</f>
        <v>4914634.8599999994</v>
      </c>
      <c r="F56" s="109">
        <f>F52+F53+F54+F55</f>
        <v>5638342.2999999998</v>
      </c>
      <c r="G56" s="109">
        <f>G52+G53+G54+G55</f>
        <v>0</v>
      </c>
      <c r="H56" s="109">
        <f>H52+H53+H54+H55</f>
        <v>499802.70000000001</v>
      </c>
      <c r="I56" s="109">
        <f>I52+I53+I54+I55</f>
        <v>5332690.4300000006</v>
      </c>
      <c r="J56" s="109">
        <f>J52+J53+J54+J55</f>
        <v>423952.04999999999</v>
      </c>
      <c r="K56" s="109">
        <f t="shared" si="16"/>
        <v>418055.57000000123</v>
      </c>
      <c r="L56" s="127">
        <f t="shared" si="9"/>
        <v>5332690.4300000006</v>
      </c>
      <c r="M56" s="109">
        <f t="shared" si="17"/>
        <v>-305651.86999999918</v>
      </c>
      <c r="N56" s="127">
        <f t="shared" si="18"/>
        <v>-75850.650000000023</v>
      </c>
      <c r="O56" s="110">
        <f t="shared" si="12"/>
        <v>1.0850634038761531</v>
      </c>
      <c r="P56" s="128">
        <f t="shared" si="13"/>
        <v>0.8482388150364133</v>
      </c>
      <c r="Q56" s="110" t="str">
        <f t="shared" si="14"/>
        <v/>
      </c>
      <c r="R56" s="111">
        <f t="shared" si="15"/>
        <v>0.94579047284873086</v>
      </c>
      <c r="S56" s="105"/>
      <c r="T56" s="105"/>
      <c r="U56" s="105"/>
      <c r="V56" s="105"/>
      <c r="W56" s="105"/>
      <c r="X56" s="105"/>
      <c r="Y56" s="105"/>
      <c r="Z56" s="105"/>
      <c r="AA56" s="105"/>
      <c r="AB56" s="105"/>
    </row>
    <row r="57" ht="17.25">
      <c r="A57" s="112">
        <v>991</v>
      </c>
      <c r="B57" s="94" t="s">
        <v>118</v>
      </c>
      <c r="C57" s="154" t="s">
        <v>69</v>
      </c>
      <c r="D57" s="114" t="s">
        <v>119</v>
      </c>
      <c r="E57" s="53">
        <v>66225.160000000003</v>
      </c>
      <c r="F57" s="54">
        <v>66470.800000000003</v>
      </c>
      <c r="G57" s="55"/>
      <c r="H57" s="53">
        <v>5970.8000000000002</v>
      </c>
      <c r="I57" s="97">
        <v>66351.990000000005</v>
      </c>
      <c r="J57" s="185">
        <v>4619.1400000000003</v>
      </c>
      <c r="K57" s="53">
        <f t="shared" si="16"/>
        <v>126.83000000000175</v>
      </c>
      <c r="L57" s="53">
        <f t="shared" si="9"/>
        <v>66351.990000000005</v>
      </c>
      <c r="M57" s="55">
        <f t="shared" si="17"/>
        <v>-118.80999999999767</v>
      </c>
      <c r="N57" s="53">
        <f t="shared" si="18"/>
        <v>-1351.6599999999999</v>
      </c>
      <c r="O57" s="59">
        <f t="shared" si="12"/>
        <v>1.0019151331608711</v>
      </c>
      <c r="P57" s="58">
        <f t="shared" si="13"/>
        <v>0.77362162524284861</v>
      </c>
      <c r="Q57" s="116" t="str">
        <f t="shared" si="14"/>
        <v/>
      </c>
      <c r="R57" s="60">
        <f t="shared" si="15"/>
        <v>0.99821259861473011</v>
      </c>
      <c r="S57" s="1"/>
      <c r="T57" s="1"/>
      <c r="U57" s="1"/>
      <c r="V57" s="1"/>
      <c r="W57" s="1"/>
      <c r="X57" s="1"/>
      <c r="Y57" s="1"/>
      <c r="Z57" s="1"/>
    </row>
    <row r="58" ht="17.25">
      <c r="A58" s="117"/>
      <c r="B58" s="99"/>
      <c r="C58" s="63" t="s">
        <v>120</v>
      </c>
      <c r="D58" s="100" t="s">
        <v>121</v>
      </c>
      <c r="E58" s="101">
        <v>7908.29</v>
      </c>
      <c r="F58" s="101">
        <v>0</v>
      </c>
      <c r="G58" s="101"/>
      <c r="H58" s="102">
        <v>0</v>
      </c>
      <c r="I58" s="101">
        <v>4998.0900000000001</v>
      </c>
      <c r="J58" s="101">
        <v>615</v>
      </c>
      <c r="K58" s="102">
        <f t="shared" si="16"/>
        <v>-2910.1999999999998</v>
      </c>
      <c r="L58" s="101">
        <f t="shared" si="9"/>
        <v>4998.0900000000001</v>
      </c>
      <c r="M58" s="101">
        <f t="shared" si="17"/>
        <v>4998.0900000000001</v>
      </c>
      <c r="N58" s="102">
        <f t="shared" si="18"/>
        <v>615</v>
      </c>
      <c r="O58" s="71">
        <f t="shared" si="12"/>
        <v>0.63200641352302456</v>
      </c>
      <c r="P58" s="70" t="str">
        <f t="shared" si="13"/>
        <v/>
      </c>
      <c r="Q58" s="71" t="str">
        <f t="shared" si="14"/>
        <v/>
      </c>
      <c r="R58" s="73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105" customFormat="1" ht="17.25">
      <c r="A59" s="117"/>
      <c r="B59" s="106"/>
      <c r="C59" s="125"/>
      <c r="D59" s="126" t="s">
        <v>56</v>
      </c>
      <c r="E59" s="109">
        <f>SUM(E57:E58)</f>
        <v>74133.449999999997</v>
      </c>
      <c r="F59" s="109">
        <f>SUM(F57:F58)</f>
        <v>66470.800000000003</v>
      </c>
      <c r="G59" s="127">
        <f>SUM(G57:G58)</f>
        <v>0</v>
      </c>
      <c r="H59" s="109">
        <f>SUM(H57:H58)</f>
        <v>5970.8000000000002</v>
      </c>
      <c r="I59" s="109">
        <f>SUM(I57:I58)</f>
        <v>71350.080000000002</v>
      </c>
      <c r="J59" s="109">
        <f>SUM(J57:J58)</f>
        <v>5234.1400000000003</v>
      </c>
      <c r="K59" s="109">
        <f t="shared" si="16"/>
        <v>-2783.3699999999953</v>
      </c>
      <c r="L59" s="127">
        <f t="shared" si="9"/>
        <v>71350.080000000002</v>
      </c>
      <c r="M59" s="109">
        <f t="shared" si="17"/>
        <v>4879.2799999999988</v>
      </c>
      <c r="N59" s="109">
        <f t="shared" si="18"/>
        <v>-736.65999999999985</v>
      </c>
      <c r="O59" s="128">
        <f t="shared" si="12"/>
        <v>0.9624546004536414</v>
      </c>
      <c r="P59" s="110">
        <f t="shared" si="13"/>
        <v>0.87662289810410665</v>
      </c>
      <c r="Q59" s="129" t="str">
        <f t="shared" si="14"/>
        <v/>
      </c>
      <c r="R59" s="111">
        <f t="shared" si="15"/>
        <v>1.0734048634889304</v>
      </c>
      <c r="S59" s="105"/>
      <c r="T59" s="105"/>
      <c r="U59" s="105"/>
      <c r="V59" s="105"/>
      <c r="W59" s="105"/>
      <c r="X59" s="105"/>
      <c r="Y59" s="105"/>
      <c r="Z59" s="105"/>
      <c r="AA59" s="105"/>
      <c r="AB59" s="105"/>
    </row>
    <row r="60" ht="17.25">
      <c r="A60" s="160" t="s">
        <v>122</v>
      </c>
      <c r="B60" s="94" t="s">
        <v>123</v>
      </c>
      <c r="C60" s="130" t="s">
        <v>124</v>
      </c>
      <c r="D60" s="131" t="s">
        <v>125</v>
      </c>
      <c r="E60" s="53">
        <v>26814.369999999999</v>
      </c>
      <c r="F60" s="54">
        <v>51086</v>
      </c>
      <c r="G60" s="53"/>
      <c r="H60" s="55">
        <v>352.69999999999999</v>
      </c>
      <c r="I60" s="53">
        <v>64301.540000000001</v>
      </c>
      <c r="J60" s="53">
        <v>5600.6099999999997</v>
      </c>
      <c r="K60" s="53">
        <f t="shared" si="16"/>
        <v>37487.169999999998</v>
      </c>
      <c r="L60" s="53">
        <f t="shared" si="9"/>
        <v>64301.540000000001</v>
      </c>
      <c r="M60" s="55">
        <f t="shared" si="17"/>
        <v>13215.540000000001</v>
      </c>
      <c r="N60" s="53">
        <f t="shared" si="18"/>
        <v>5247.9099999999999</v>
      </c>
      <c r="O60" s="58">
        <f t="shared" si="12"/>
        <v>2.3980253871338393</v>
      </c>
      <c r="P60" s="59">
        <f t="shared" si="13"/>
        <v>15.879245817975617</v>
      </c>
      <c r="Q60" s="58" t="str">
        <f t="shared" si="14"/>
        <v/>
      </c>
      <c r="R60" s="60">
        <f t="shared" si="15"/>
        <v>1.2586920095525194</v>
      </c>
      <c r="S60" s="1"/>
      <c r="T60" s="1"/>
      <c r="U60" s="1"/>
      <c r="V60" s="1"/>
      <c r="W60" s="1"/>
      <c r="X60" s="1"/>
      <c r="Y60" s="1"/>
      <c r="Z60" s="1"/>
    </row>
    <row r="61" ht="17.25">
      <c r="A61" s="98"/>
      <c r="B61" s="99"/>
      <c r="C61" s="74" t="s">
        <v>102</v>
      </c>
      <c r="D61" s="156" t="s">
        <v>126</v>
      </c>
      <c r="E61" s="101">
        <v>154647.69</v>
      </c>
      <c r="F61" s="123">
        <v>50550.300000000003</v>
      </c>
      <c r="G61" s="102"/>
      <c r="H61" s="101">
        <v>10850.299999999999</v>
      </c>
      <c r="I61" s="101">
        <v>127319.60000000001</v>
      </c>
      <c r="J61" s="101">
        <v>30629.790000000001</v>
      </c>
      <c r="K61" s="101">
        <f t="shared" si="16"/>
        <v>-27328.089999999997</v>
      </c>
      <c r="L61" s="101">
        <f t="shared" si="9"/>
        <v>127319.60000000001</v>
      </c>
      <c r="M61" s="101">
        <f t="shared" si="17"/>
        <v>76769.300000000003</v>
      </c>
      <c r="N61" s="102">
        <f t="shared" si="18"/>
        <v>19779.490000000002</v>
      </c>
      <c r="O61" s="71">
        <f t="shared" si="12"/>
        <v>0.82328808144499288</v>
      </c>
      <c r="P61" s="71">
        <f t="shared" si="13"/>
        <v>2.8229440660626897</v>
      </c>
      <c r="Q61" s="72" t="str">
        <f t="shared" si="14"/>
        <v/>
      </c>
      <c r="R61" s="73">
        <f t="shared" si="15"/>
        <v>2.5186715014549863</v>
      </c>
      <c r="S61" s="1"/>
      <c r="T61" s="1"/>
      <c r="U61" s="1"/>
      <c r="V61" s="1"/>
      <c r="W61" s="1"/>
      <c r="X61" s="1"/>
      <c r="Y61" s="1"/>
      <c r="Z61" s="1"/>
    </row>
    <row r="62" s="105" customFormat="1" ht="17.25">
      <c r="A62" s="98"/>
      <c r="B62" s="106"/>
      <c r="C62" s="107"/>
      <c r="D62" s="108" t="s">
        <v>56</v>
      </c>
      <c r="E62" s="109">
        <f>SUM(E60:E61)</f>
        <v>181462.06</v>
      </c>
      <c r="F62" s="109">
        <f>SUM(F60:F61)</f>
        <v>101636.3</v>
      </c>
      <c r="G62" s="109">
        <f>SUM(G60:G61)</f>
        <v>0</v>
      </c>
      <c r="H62" s="109">
        <f>SUM(H60:H61)</f>
        <v>11203</v>
      </c>
      <c r="I62" s="109">
        <f>SUM(I60:I61)</f>
        <v>191621.14000000001</v>
      </c>
      <c r="J62" s="109">
        <f>SUM(J60:J61)</f>
        <v>36230.400000000001</v>
      </c>
      <c r="K62" s="109">
        <f t="shared" si="16"/>
        <v>10159.080000000016</v>
      </c>
      <c r="L62" s="127">
        <f t="shared" si="9"/>
        <v>191621.14000000001</v>
      </c>
      <c r="M62" s="109">
        <f t="shared" si="17"/>
        <v>89984.840000000011</v>
      </c>
      <c r="N62" s="109">
        <f t="shared" si="18"/>
        <v>25027.400000000001</v>
      </c>
      <c r="O62" s="128">
        <f t="shared" si="12"/>
        <v>1.0559845953473692</v>
      </c>
      <c r="P62" s="110">
        <f t="shared" si="13"/>
        <v>3.2339908952959031</v>
      </c>
      <c r="Q62" s="110" t="str">
        <f t="shared" si="14"/>
        <v/>
      </c>
      <c r="R62" s="111">
        <f t="shared" si="15"/>
        <v>1.8853612341259964</v>
      </c>
      <c r="S62" s="105"/>
      <c r="T62" s="105"/>
      <c r="U62" s="105"/>
      <c r="V62" s="105"/>
      <c r="W62" s="105"/>
      <c r="X62" s="105"/>
      <c r="Y62" s="105"/>
      <c r="Z62" s="105"/>
      <c r="AA62" s="105"/>
      <c r="AB62" s="105"/>
    </row>
    <row r="63" ht="17.25">
      <c r="A63" s="119"/>
      <c r="B63" s="153" t="s">
        <v>127</v>
      </c>
      <c r="C63" s="51" t="s">
        <v>128</v>
      </c>
      <c r="D63" s="186" t="s">
        <v>129</v>
      </c>
      <c r="E63" s="53">
        <v>447.27999999999997</v>
      </c>
      <c r="F63" s="53">
        <v>30.699999999999999</v>
      </c>
      <c r="G63" s="55"/>
      <c r="H63" s="53">
        <v>0</v>
      </c>
      <c r="I63" s="187">
        <v>3819.5700000000002</v>
      </c>
      <c r="J63" s="188">
        <v>268.50999999999999</v>
      </c>
      <c r="K63" s="53">
        <f t="shared" si="16"/>
        <v>3372.29</v>
      </c>
      <c r="L63" s="53">
        <f t="shared" si="9"/>
        <v>3819.5700000000002</v>
      </c>
      <c r="M63" s="55">
        <f t="shared" si="17"/>
        <v>3788.8700000000003</v>
      </c>
      <c r="N63" s="53">
        <f t="shared" si="18"/>
        <v>268.50999999999999</v>
      </c>
      <c r="O63" s="58">
        <f t="shared" si="12"/>
        <v>8.5395501699159375</v>
      </c>
      <c r="P63" s="59" t="str">
        <f t="shared" si="13"/>
        <v/>
      </c>
      <c r="Q63" s="58" t="str">
        <f t="shared" si="14"/>
        <v/>
      </c>
      <c r="R63" s="60">
        <f t="shared" si="15"/>
        <v>124.41596091205213</v>
      </c>
      <c r="S63" s="1"/>
      <c r="T63" s="1"/>
      <c r="U63" s="1"/>
      <c r="V63" s="1"/>
      <c r="W63" s="1"/>
      <c r="X63" s="1"/>
      <c r="Y63" s="1"/>
      <c r="Z63" s="1"/>
    </row>
    <row r="64" ht="17.25">
      <c r="A64" s="117"/>
      <c r="B64" s="155"/>
      <c r="C64" s="63" t="s">
        <v>90</v>
      </c>
      <c r="D64" s="100" t="s">
        <v>130</v>
      </c>
      <c r="E64" s="101">
        <v>914.30999999999995</v>
      </c>
      <c r="F64" s="103">
        <v>26</v>
      </c>
      <c r="G64" s="103"/>
      <c r="H64" s="103">
        <v>0</v>
      </c>
      <c r="I64" s="189">
        <v>2047.75</v>
      </c>
      <c r="J64" s="189">
        <v>0.44</v>
      </c>
      <c r="K64" s="101">
        <f t="shared" si="16"/>
        <v>1133.4400000000001</v>
      </c>
      <c r="L64" s="101">
        <f t="shared" si="9"/>
        <v>2047.75</v>
      </c>
      <c r="M64" s="101">
        <f t="shared" si="17"/>
        <v>2021.75</v>
      </c>
      <c r="N64" s="102">
        <f t="shared" si="18"/>
        <v>0.44</v>
      </c>
      <c r="O64" s="71">
        <f t="shared" si="12"/>
        <v>2.2396670713434177</v>
      </c>
      <c r="P64" s="71" t="str">
        <f t="shared" si="13"/>
        <v/>
      </c>
      <c r="Q64" s="72" t="str">
        <f t="shared" si="14"/>
        <v/>
      </c>
      <c r="R64" s="190">
        <f t="shared" si="15"/>
        <v>78.759615384615387</v>
      </c>
      <c r="S64" s="1"/>
      <c r="T64" s="1"/>
      <c r="U64" s="1"/>
      <c r="V64" s="1"/>
      <c r="W64" s="1"/>
      <c r="X64" s="1"/>
      <c r="Y64" s="1"/>
      <c r="Z64" s="1"/>
    </row>
    <row r="65" ht="13.5">
      <c r="A65" s="117"/>
      <c r="B65" s="155"/>
      <c r="C65" s="74" t="s">
        <v>52</v>
      </c>
      <c r="D65" s="104" t="s">
        <v>53</v>
      </c>
      <c r="E65" s="101">
        <v>352.19999999999999</v>
      </c>
      <c r="F65" s="101">
        <v>371</v>
      </c>
      <c r="G65" s="101"/>
      <c r="H65" s="101">
        <v>0</v>
      </c>
      <c r="I65" s="189">
        <v>0</v>
      </c>
      <c r="J65" s="189">
        <v>0</v>
      </c>
      <c r="K65" s="101">
        <f t="shared" si="16"/>
        <v>-352.19999999999999</v>
      </c>
      <c r="L65" s="101">
        <f t="shared" si="9"/>
        <v>0</v>
      </c>
      <c r="M65" s="102">
        <f t="shared" si="17"/>
        <v>-371</v>
      </c>
      <c r="N65" s="101">
        <f t="shared" si="18"/>
        <v>0</v>
      </c>
      <c r="O65" s="70">
        <f t="shared" si="12"/>
        <v>0</v>
      </c>
      <c r="P65" s="71" t="str">
        <f t="shared" si="13"/>
        <v/>
      </c>
      <c r="Q65" s="71" t="str">
        <f t="shared" si="14"/>
        <v/>
      </c>
      <c r="R65" s="73">
        <f t="shared" si="15"/>
        <v>0</v>
      </c>
      <c r="S65" s="1"/>
      <c r="T65" s="1"/>
      <c r="U65" s="1"/>
      <c r="V65" s="1"/>
      <c r="W65" s="1"/>
      <c r="X65" s="1"/>
      <c r="Y65" s="1"/>
      <c r="Z65" s="1"/>
    </row>
    <row r="66" ht="13.5">
      <c r="A66" s="117"/>
      <c r="B66" s="155"/>
      <c r="C66" s="63" t="s">
        <v>131</v>
      </c>
      <c r="D66" s="100" t="s">
        <v>132</v>
      </c>
      <c r="E66" s="101">
        <v>104417.74000000001</v>
      </c>
      <c r="F66" s="101">
        <f>55221.1-F24</f>
        <v>54170.199999999997</v>
      </c>
      <c r="G66" s="101"/>
      <c r="H66" s="101">
        <v>3600.3000000000002</v>
      </c>
      <c r="I66" s="191">
        <v>125264.62</v>
      </c>
      <c r="J66" s="189">
        <v>7632.1599999999999</v>
      </c>
      <c r="K66" s="101">
        <f t="shared" si="16"/>
        <v>20846.87999999999</v>
      </c>
      <c r="L66" s="101">
        <f t="shared" si="9"/>
        <v>125264.62</v>
      </c>
      <c r="M66" s="101">
        <f t="shared" si="17"/>
        <v>71094.419999999998</v>
      </c>
      <c r="N66" s="102">
        <f t="shared" si="18"/>
        <v>4031.8599999999997</v>
      </c>
      <c r="O66" s="71">
        <f t="shared" si="12"/>
        <v>1.1996488336177358</v>
      </c>
      <c r="P66" s="70">
        <f t="shared" si="13"/>
        <v>2.1198677887953781</v>
      </c>
      <c r="Q66" s="71" t="str">
        <f t="shared" si="14"/>
        <v/>
      </c>
      <c r="R66" s="73">
        <f t="shared" si="15"/>
        <v>2.312426758623745</v>
      </c>
      <c r="S66" s="1"/>
      <c r="T66" s="1"/>
      <c r="U66" s="1"/>
      <c r="V66" s="1"/>
      <c r="W66" s="1"/>
      <c r="X66" s="1"/>
      <c r="Y66" s="1"/>
      <c r="Z66" s="1"/>
    </row>
    <row r="67" ht="13.5">
      <c r="A67" s="117"/>
      <c r="B67" s="155"/>
      <c r="C67" s="74" t="s">
        <v>54</v>
      </c>
      <c r="D67" s="104" t="s">
        <v>55</v>
      </c>
      <c r="E67" s="101">
        <v>71222.600000000006</v>
      </c>
      <c r="F67" s="101">
        <f>213281.6-F55</f>
        <v>171684.60000000001</v>
      </c>
      <c r="G67" s="101"/>
      <c r="H67" s="101">
        <v>25512</v>
      </c>
      <c r="I67" s="189">
        <v>100166.39999999999</v>
      </c>
      <c r="J67" s="189">
        <v>10609.83</v>
      </c>
      <c r="K67" s="101">
        <f t="shared" si="16"/>
        <v>28943.799999999988</v>
      </c>
      <c r="L67" s="101">
        <f t="shared" si="9"/>
        <v>100166.39999999999</v>
      </c>
      <c r="M67" s="102">
        <f t="shared" si="17"/>
        <v>-71518.200000000012</v>
      </c>
      <c r="N67" s="101">
        <f t="shared" si="18"/>
        <v>-14902.17</v>
      </c>
      <c r="O67" s="70">
        <f t="shared" si="12"/>
        <v>1.4063850519357617</v>
      </c>
      <c r="P67" s="71">
        <f t="shared" si="13"/>
        <v>0.4158760583254939</v>
      </c>
      <c r="Q67" s="72" t="str">
        <f t="shared" si="14"/>
        <v/>
      </c>
      <c r="R67" s="73">
        <f t="shared" si="15"/>
        <v>0.58343264334716094</v>
      </c>
      <c r="S67" s="1"/>
      <c r="T67" s="1"/>
      <c r="U67" s="1"/>
      <c r="V67" s="1"/>
      <c r="W67" s="1"/>
      <c r="X67" s="1"/>
      <c r="Y67" s="1"/>
      <c r="Z67" s="1"/>
    </row>
    <row r="68" ht="13.5">
      <c r="A68" s="117"/>
      <c r="B68" s="155"/>
      <c r="C68" s="63" t="s">
        <v>133</v>
      </c>
      <c r="D68" s="100" t="s">
        <v>134</v>
      </c>
      <c r="E68" s="101">
        <v>-84.170000000000002</v>
      </c>
      <c r="F68" s="123">
        <v>0</v>
      </c>
      <c r="G68" s="101"/>
      <c r="H68" s="102">
        <v>0</v>
      </c>
      <c r="I68" s="189">
        <v>1911.96</v>
      </c>
      <c r="J68" s="189">
        <v>1713.8099999999999</v>
      </c>
      <c r="K68" s="101">
        <f t="shared" si="16"/>
        <v>1996.1300000000001</v>
      </c>
      <c r="L68" s="101">
        <f t="shared" si="9"/>
        <v>1911.96</v>
      </c>
      <c r="M68" s="101">
        <f t="shared" si="17"/>
        <v>1911.96</v>
      </c>
      <c r="N68" s="102">
        <f t="shared" si="18"/>
        <v>1713.8099999999999</v>
      </c>
      <c r="O68" s="71">
        <f t="shared" si="12"/>
        <v>-22.71545681359154</v>
      </c>
      <c r="P68" s="70" t="str">
        <f t="shared" si="13"/>
        <v/>
      </c>
      <c r="Q68" s="71" t="str">
        <f t="shared" si="14"/>
        <v/>
      </c>
      <c r="R68" s="73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3.5">
      <c r="A69" s="117"/>
      <c r="B69" s="155"/>
      <c r="C69" s="74" t="s">
        <v>135</v>
      </c>
      <c r="D69" s="104" t="s">
        <v>136</v>
      </c>
      <c r="E69" s="101">
        <v>4919.4200000000001</v>
      </c>
      <c r="F69" s="101">
        <v>38614.970000000001</v>
      </c>
      <c r="G69" s="101"/>
      <c r="H69" s="101">
        <v>0</v>
      </c>
      <c r="I69" s="189">
        <v>40788.230000000003</v>
      </c>
      <c r="J69" s="189">
        <v>186.09999999999999</v>
      </c>
      <c r="K69" s="101">
        <f t="shared" si="16"/>
        <v>35868.810000000005</v>
      </c>
      <c r="L69" s="101">
        <f t="shared" si="9"/>
        <v>40788.230000000003</v>
      </c>
      <c r="M69" s="101">
        <f t="shared" si="17"/>
        <v>2173.260000000002</v>
      </c>
      <c r="N69" s="101">
        <f t="shared" si="18"/>
        <v>186.09999999999999</v>
      </c>
      <c r="O69" s="70">
        <f t="shared" si="12"/>
        <v>8.2912680763179409</v>
      </c>
      <c r="P69" s="71" t="str">
        <f t="shared" si="13"/>
        <v/>
      </c>
      <c r="Q69" s="72" t="str">
        <f t="shared" si="14"/>
        <v/>
      </c>
      <c r="R69" s="73">
        <f t="shared" si="15"/>
        <v>1.0562802457181761</v>
      </c>
      <c r="S69" s="1"/>
      <c r="T69" s="1"/>
      <c r="U69" s="1"/>
      <c r="V69" s="1"/>
      <c r="W69" s="1"/>
      <c r="X69" s="1"/>
      <c r="Y69" s="1"/>
      <c r="Z69" s="1"/>
    </row>
    <row r="70" ht="13.5">
      <c r="A70" s="117"/>
      <c r="B70" s="155"/>
      <c r="C70" s="63" t="s">
        <v>137</v>
      </c>
      <c r="D70" s="100" t="s">
        <v>138</v>
      </c>
      <c r="E70" s="101">
        <v>573.39999999999998</v>
      </c>
      <c r="F70" s="101">
        <v>0</v>
      </c>
      <c r="G70" s="101"/>
      <c r="H70" s="102">
        <v>0</v>
      </c>
      <c r="I70" s="189">
        <v>5670.2799999999997</v>
      </c>
      <c r="J70" s="189">
        <v>-142.47999999999999</v>
      </c>
      <c r="K70" s="101">
        <f t="shared" si="16"/>
        <v>5096.8800000000001</v>
      </c>
      <c r="L70" s="102">
        <f t="shared" si="9"/>
        <v>5670.2799999999997</v>
      </c>
      <c r="M70" s="101">
        <f t="shared" si="17"/>
        <v>5670.2799999999997</v>
      </c>
      <c r="N70" s="102">
        <f t="shared" si="18"/>
        <v>-142.47999999999999</v>
      </c>
      <c r="O70" s="71">
        <f t="shared" si="12"/>
        <v>9.8888733868154866</v>
      </c>
      <c r="P70" s="70" t="str">
        <f t="shared" si="13"/>
        <v/>
      </c>
      <c r="Q70" s="71" t="str">
        <f t="shared" si="14"/>
        <v/>
      </c>
      <c r="R70" s="73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105" customFormat="1" ht="13.5">
      <c r="A71" s="117"/>
      <c r="B71" s="192"/>
      <c r="C71" s="125"/>
      <c r="D71" s="126" t="s">
        <v>56</v>
      </c>
      <c r="E71" s="109">
        <f>SUM(E63:E70)</f>
        <v>182762.78</v>
      </c>
      <c r="F71" s="109">
        <f>SUM(F63:F70)</f>
        <v>264897.46999999997</v>
      </c>
      <c r="G71" s="127">
        <f>SUM(G63:G70)</f>
        <v>0</v>
      </c>
      <c r="H71" s="109">
        <f>SUM(H63:H70)</f>
        <v>29112.299999999999</v>
      </c>
      <c r="I71" s="193">
        <f>SUM(I63:I70)</f>
        <v>279668.81</v>
      </c>
      <c r="J71" s="193">
        <f>SUM(J63:J70)</f>
        <v>20268.369999999999</v>
      </c>
      <c r="K71" s="127">
        <f t="shared" si="16"/>
        <v>96906.029999999999</v>
      </c>
      <c r="L71" s="109">
        <f t="shared" si="9"/>
        <v>279668.81</v>
      </c>
      <c r="M71" s="127">
        <f t="shared" si="17"/>
        <v>14771.340000000026</v>
      </c>
      <c r="N71" s="109">
        <f t="shared" si="18"/>
        <v>-8843.9300000000003</v>
      </c>
      <c r="O71" s="128">
        <f t="shared" si="12"/>
        <v>1.5302284743097034</v>
      </c>
      <c r="P71" s="110">
        <f t="shared" si="13"/>
        <v>0.69621328441930042</v>
      </c>
      <c r="Q71" s="129" t="str">
        <f t="shared" si="14"/>
        <v/>
      </c>
      <c r="R71" s="111">
        <f t="shared" si="15"/>
        <v>1.0557624804797117</v>
      </c>
      <c r="S71" s="105"/>
      <c r="T71" s="105"/>
      <c r="U71" s="105"/>
      <c r="V71" s="105"/>
      <c r="W71" s="105"/>
      <c r="X71" s="105"/>
      <c r="Y71" s="105"/>
      <c r="Z71" s="105"/>
      <c r="AA71" s="105"/>
      <c r="AB71" s="105"/>
    </row>
    <row r="72" s="38" customFormat="1" ht="13.5">
      <c r="A72" s="194"/>
      <c r="B72" s="195" t="s">
        <v>139</v>
      </c>
      <c r="C72" s="196"/>
      <c r="D72" s="197"/>
      <c r="E72" s="91">
        <f>E5+E17</f>
        <v>29277212.873731345</v>
      </c>
      <c r="F72" s="91">
        <f>F5+F17</f>
        <v>35893709.970000006</v>
      </c>
      <c r="G72" s="91">
        <f>G5+G17</f>
        <v>0</v>
      </c>
      <c r="H72" s="91">
        <f>H5+H17</f>
        <v>4795992.7000000002</v>
      </c>
      <c r="I72" s="198">
        <f>I5+I17</f>
        <v>32320666.479999997</v>
      </c>
      <c r="J72" s="198">
        <f>J5+J17</f>
        <v>2299472.2400000002</v>
      </c>
      <c r="K72" s="91">
        <f t="shared" si="16"/>
        <v>3043453.6062686518</v>
      </c>
      <c r="L72" s="91">
        <f t="shared" si="9"/>
        <v>32320666.479999997</v>
      </c>
      <c r="M72" s="91">
        <f t="shared" si="17"/>
        <v>-3573043.4900000095</v>
      </c>
      <c r="N72" s="92">
        <f t="shared" si="18"/>
        <v>-2496520.46</v>
      </c>
      <c r="O72" s="46">
        <f t="shared" si="12"/>
        <v>1.1039529827991024</v>
      </c>
      <c r="P72" s="45">
        <f t="shared" si="13"/>
        <v>0.47945699333529013</v>
      </c>
      <c r="Q72" s="46" t="str">
        <f t="shared" si="14"/>
        <v/>
      </c>
      <c r="R72" s="48">
        <f t="shared" si="15"/>
        <v>0.90045488490918435</v>
      </c>
      <c r="S72" s="38"/>
      <c r="T72" s="38"/>
      <c r="U72" s="38"/>
      <c r="V72" s="38"/>
      <c r="W72" s="38"/>
      <c r="X72" s="38"/>
      <c r="Y72" s="38"/>
      <c r="Z72" s="38"/>
    </row>
    <row r="73" s="38" customFormat="1" ht="13.5">
      <c r="A73" s="199"/>
      <c r="B73" s="200" t="s">
        <v>140</v>
      </c>
      <c r="C73" s="201"/>
      <c r="D73" s="202"/>
      <c r="E73" s="203">
        <f>SUM(E74:E82)</f>
        <v>26340267.829999994</v>
      </c>
      <c r="F73" s="203">
        <f>SUM(F74:F82)</f>
        <v>27970508.159999996</v>
      </c>
      <c r="G73" s="204">
        <f>SUM(G74:G82)</f>
        <v>0</v>
      </c>
      <c r="H73" s="203">
        <f>SUM(H74:H82)</f>
        <v>3619134.7699999996</v>
      </c>
      <c r="I73" s="205">
        <f>SUM(I74:I82)</f>
        <v>26631115.560000002</v>
      </c>
      <c r="J73" s="205">
        <f>SUM(J74:J82)</f>
        <v>3439892.8400000003</v>
      </c>
      <c r="K73" s="203">
        <f t="shared" si="16"/>
        <v>290847.7300000079</v>
      </c>
      <c r="L73" s="203">
        <f t="shared" si="9"/>
        <v>26631115.560000002</v>
      </c>
      <c r="M73" s="204">
        <f t="shared" si="17"/>
        <v>-1339392.599999994</v>
      </c>
      <c r="N73" s="203">
        <f t="shared" si="18"/>
        <v>-179241.92999999924</v>
      </c>
      <c r="O73" s="206">
        <f t="shared" si="12"/>
        <v>1.011041942772835</v>
      </c>
      <c r="P73" s="207">
        <f t="shared" si="13"/>
        <v>0.95047381725439328</v>
      </c>
      <c r="Q73" s="208" t="str">
        <f t="shared" si="14"/>
        <v/>
      </c>
      <c r="R73" s="209">
        <f t="shared" si="15"/>
        <v>0.95211411275268032</v>
      </c>
      <c r="S73" s="38"/>
      <c r="T73" s="38"/>
      <c r="U73" s="38"/>
      <c r="V73" s="38"/>
      <c r="W73" s="38"/>
      <c r="X73" s="38"/>
      <c r="Y73" s="38"/>
      <c r="Z73" s="38"/>
    </row>
    <row r="74" ht="13.5">
      <c r="A74" s="210"/>
      <c r="B74" s="211"/>
      <c r="C74" s="63" t="s">
        <v>141</v>
      </c>
      <c r="D74" s="212" t="s">
        <v>142</v>
      </c>
      <c r="E74" s="101">
        <v>396670.53999999998</v>
      </c>
      <c r="F74" s="123">
        <v>449533.20000000001</v>
      </c>
      <c r="G74" s="101"/>
      <c r="H74" s="102">
        <v>0</v>
      </c>
      <c r="I74" s="189">
        <v>569352.69999999995</v>
      </c>
      <c r="J74" s="189">
        <v>2106</v>
      </c>
      <c r="K74" s="101">
        <f t="shared" si="16"/>
        <v>172682.15999999997</v>
      </c>
      <c r="L74" s="102">
        <f t="shared" ref="L74:L83" si="19">I74-G74</f>
        <v>569352.69999999995</v>
      </c>
      <c r="M74" s="101">
        <f t="shared" si="17"/>
        <v>119819.49999999994</v>
      </c>
      <c r="N74" s="102">
        <f t="shared" si="18"/>
        <v>2106</v>
      </c>
      <c r="O74" s="71">
        <f t="shared" ref="O74:O83" si="20">IFERROR(I74/E74,"")</f>
        <v>1.4353289256116675</v>
      </c>
      <c r="P74" s="70" t="str">
        <f t="shared" ref="P74:P83" si="21">IFERROR(J74/H74,"")</f>
        <v/>
      </c>
      <c r="Q74" s="71" t="str">
        <f t="shared" ref="Q74:Q83" si="22">IFERROR(I74/G74,"")</f>
        <v/>
      </c>
      <c r="R74" s="73">
        <f t="shared" ref="R74:R83" si="23">IFERROR(I74/F74,"")</f>
        <v>1.266542048507207</v>
      </c>
      <c r="S74" s="1"/>
      <c r="T74" s="1"/>
      <c r="U74" s="1"/>
      <c r="V74" s="1"/>
      <c r="W74" s="1"/>
      <c r="X74" s="1"/>
      <c r="Y74" s="1"/>
      <c r="Z74" s="1"/>
    </row>
    <row r="75" ht="13.5">
      <c r="A75" s="213"/>
      <c r="B75" s="214"/>
      <c r="C75" s="74" t="s">
        <v>143</v>
      </c>
      <c r="D75" s="215" t="s">
        <v>144</v>
      </c>
      <c r="E75" s="101">
        <v>6466271.7999999998</v>
      </c>
      <c r="F75" s="123">
        <v>7417175.1900000004</v>
      </c>
      <c r="G75" s="216"/>
      <c r="H75" s="101">
        <v>1262734.1100000001</v>
      </c>
      <c r="I75" s="189">
        <v>6218763.7000000002</v>
      </c>
      <c r="J75" s="189">
        <v>1262734.1100000001</v>
      </c>
      <c r="K75" s="101">
        <f t="shared" si="16"/>
        <v>-247508.09999999963</v>
      </c>
      <c r="L75" s="101">
        <f t="shared" si="19"/>
        <v>6218763.7000000002</v>
      </c>
      <c r="M75" s="101">
        <f t="shared" si="17"/>
        <v>-1198411.4900000002</v>
      </c>
      <c r="N75" s="101">
        <f t="shared" si="18"/>
        <v>0</v>
      </c>
      <c r="O75" s="71">
        <f t="shared" si="20"/>
        <v>0.96172321429482754</v>
      </c>
      <c r="P75" s="71">
        <f t="shared" si="21"/>
        <v>1</v>
      </c>
      <c r="Q75" s="72" t="str">
        <f t="shared" si="22"/>
        <v/>
      </c>
      <c r="R75" s="73">
        <f t="shared" si="23"/>
        <v>0.83842750652354481</v>
      </c>
      <c r="S75" s="1"/>
      <c r="T75" s="1"/>
      <c r="U75" s="1"/>
      <c r="V75" s="1"/>
      <c r="W75" s="1"/>
      <c r="X75" s="1"/>
      <c r="Y75" s="1"/>
      <c r="Z75" s="1"/>
    </row>
    <row r="76" ht="13.5">
      <c r="A76" s="213"/>
      <c r="B76" s="214"/>
      <c r="C76" s="63" t="s">
        <v>145</v>
      </c>
      <c r="D76" s="212" t="s">
        <v>146</v>
      </c>
      <c r="E76" s="101">
        <v>14936724.699999999</v>
      </c>
      <c r="F76" s="123">
        <v>16860705.699999999</v>
      </c>
      <c r="G76" s="217"/>
      <c r="H76" s="216">
        <v>2055447.6899999999</v>
      </c>
      <c r="I76" s="189">
        <v>16668907.809999999</v>
      </c>
      <c r="J76" s="189">
        <v>1877067.54</v>
      </c>
      <c r="K76" s="101">
        <f t="shared" si="16"/>
        <v>1732183.1099999994</v>
      </c>
      <c r="L76" s="101">
        <f t="shared" si="19"/>
        <v>16668907.809999999</v>
      </c>
      <c r="M76" s="101">
        <f t="shared" si="17"/>
        <v>-191797.8900000006</v>
      </c>
      <c r="N76" s="101">
        <f t="shared" si="18"/>
        <v>-178380.14999999991</v>
      </c>
      <c r="O76" s="71">
        <f t="shared" si="20"/>
        <v>1.1159680682874205</v>
      </c>
      <c r="P76" s="70">
        <f t="shared" si="21"/>
        <v>0.91321591356090415</v>
      </c>
      <c r="Q76" s="71" t="str">
        <f t="shared" si="22"/>
        <v/>
      </c>
      <c r="R76" s="73">
        <f t="shared" si="23"/>
        <v>0.98862456332417925</v>
      </c>
      <c r="S76" s="1"/>
      <c r="T76" s="1"/>
      <c r="U76" s="1"/>
      <c r="V76" s="1"/>
      <c r="W76" s="1"/>
      <c r="X76" s="1"/>
      <c r="Y76" s="1"/>
      <c r="Z76" s="1"/>
    </row>
    <row r="77" ht="13.5">
      <c r="A77" s="213"/>
      <c r="B77" s="214"/>
      <c r="C77" s="74" t="s">
        <v>147</v>
      </c>
      <c r="D77" s="218" t="s">
        <v>148</v>
      </c>
      <c r="E77" s="101">
        <v>3456957.8999999999</v>
      </c>
      <c r="F77" s="123">
        <v>3191613.1699999999</v>
      </c>
      <c r="G77" s="217"/>
      <c r="H77" s="101">
        <v>300952.96999999997</v>
      </c>
      <c r="I77" s="189">
        <v>3172360.46</v>
      </c>
      <c r="J77" s="189">
        <v>300952.96999999997</v>
      </c>
      <c r="K77" s="101">
        <f t="shared" si="16"/>
        <v>-284597.43999999994</v>
      </c>
      <c r="L77" s="101">
        <f t="shared" si="19"/>
        <v>3172360.46</v>
      </c>
      <c r="M77" s="101">
        <f t="shared" si="17"/>
        <v>-19252.709999999963</v>
      </c>
      <c r="N77" s="101">
        <f t="shared" si="18"/>
        <v>0</v>
      </c>
      <c r="O77" s="71">
        <f t="shared" si="20"/>
        <v>0.91767402200645831</v>
      </c>
      <c r="P77" s="71">
        <f t="shared" si="21"/>
        <v>1</v>
      </c>
      <c r="Q77" s="72" t="str">
        <f t="shared" si="22"/>
        <v/>
      </c>
      <c r="R77" s="73">
        <f t="shared" si="23"/>
        <v>0.99396771821191598</v>
      </c>
      <c r="S77" s="1"/>
      <c r="T77" s="1"/>
      <c r="U77" s="1"/>
      <c r="V77" s="1"/>
      <c r="W77" s="1"/>
      <c r="X77" s="1"/>
      <c r="Y77" s="1"/>
      <c r="Z77" s="1"/>
    </row>
    <row r="78" ht="13.5">
      <c r="A78" s="213"/>
      <c r="B78" s="214"/>
      <c r="C78" s="63" t="s">
        <v>149</v>
      </c>
      <c r="D78" s="219" t="s">
        <v>150</v>
      </c>
      <c r="E78" s="101">
        <v>1083.49</v>
      </c>
      <c r="F78" s="123">
        <v>0</v>
      </c>
      <c r="G78" s="101"/>
      <c r="H78" s="102">
        <v>0</v>
      </c>
      <c r="I78" s="189">
        <v>8310.2399999999998</v>
      </c>
      <c r="J78" s="189">
        <v>0</v>
      </c>
      <c r="K78" s="101">
        <f t="shared" si="16"/>
        <v>7226.75</v>
      </c>
      <c r="L78" s="101">
        <f t="shared" si="19"/>
        <v>8310.2399999999998</v>
      </c>
      <c r="M78" s="101">
        <f t="shared" si="17"/>
        <v>8310.2399999999998</v>
      </c>
      <c r="N78" s="101">
        <f t="shared" si="18"/>
        <v>0</v>
      </c>
      <c r="O78" s="71">
        <f t="shared" si="20"/>
        <v>7.6698815863552037</v>
      </c>
      <c r="P78" s="70" t="str">
        <f t="shared" si="21"/>
        <v/>
      </c>
      <c r="Q78" s="71" t="str">
        <f t="shared" si="22"/>
        <v/>
      </c>
      <c r="R78" s="73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3.5">
      <c r="A79" s="213"/>
      <c r="B79" s="214"/>
      <c r="C79" s="63" t="s">
        <v>151</v>
      </c>
      <c r="D79" s="218" t="s">
        <v>152</v>
      </c>
      <c r="E79" s="101">
        <v>1174984.45</v>
      </c>
      <c r="F79" s="123">
        <v>44836.290000000001</v>
      </c>
      <c r="G79" s="102"/>
      <c r="H79" s="101">
        <v>0</v>
      </c>
      <c r="I79" s="189">
        <v>44836.290000000001</v>
      </c>
      <c r="J79" s="189">
        <v>0</v>
      </c>
      <c r="K79" s="101">
        <f t="shared" si="16"/>
        <v>-1130148.1599999999</v>
      </c>
      <c r="L79" s="101">
        <f t="shared" si="19"/>
        <v>44836.290000000001</v>
      </c>
      <c r="M79" s="101">
        <f t="shared" si="17"/>
        <v>0</v>
      </c>
      <c r="N79" s="101">
        <f t="shared" si="18"/>
        <v>0</v>
      </c>
      <c r="O79" s="71">
        <f t="shared" si="20"/>
        <v>0.038159049679338315</v>
      </c>
      <c r="P79" s="71" t="str">
        <f t="shared" si="21"/>
        <v/>
      </c>
      <c r="Q79" s="71" t="str">
        <f t="shared" si="22"/>
        <v/>
      </c>
      <c r="R79" s="73">
        <f t="shared" si="23"/>
        <v>1</v>
      </c>
      <c r="S79" s="1"/>
      <c r="T79" s="1"/>
      <c r="U79" s="1"/>
      <c r="V79" s="1"/>
      <c r="W79" s="1"/>
      <c r="X79" s="1"/>
      <c r="Y79" s="1"/>
      <c r="Z79" s="1"/>
    </row>
    <row r="80" ht="13.5" hidden="1">
      <c r="A80" s="220"/>
      <c r="B80" s="214"/>
      <c r="C80" s="63" t="s">
        <v>153</v>
      </c>
      <c r="D80" s="221" t="s">
        <v>154</v>
      </c>
      <c r="E80" s="65"/>
      <c r="F80" s="66">
        <v>0</v>
      </c>
      <c r="G80" s="65"/>
      <c r="H80" s="67">
        <v>0</v>
      </c>
      <c r="I80" s="222">
        <v>0</v>
      </c>
      <c r="J80" s="222">
        <v>0</v>
      </c>
      <c r="K80" s="65">
        <f t="shared" si="16"/>
        <v>0</v>
      </c>
      <c r="L80" s="65">
        <f t="shared" si="19"/>
        <v>0</v>
      </c>
      <c r="M80" s="65">
        <f t="shared" si="17"/>
        <v>0</v>
      </c>
      <c r="N80" s="65">
        <f t="shared" si="18"/>
        <v>0</v>
      </c>
      <c r="O80" s="223" t="str">
        <f t="shared" si="20"/>
        <v/>
      </c>
      <c r="P80" s="70" t="str">
        <f t="shared" si="21"/>
        <v/>
      </c>
      <c r="Q80" s="71" t="str">
        <f t="shared" si="22"/>
        <v/>
      </c>
      <c r="R80" s="73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13.5">
      <c r="A81" s="213"/>
      <c r="B81" s="214"/>
      <c r="C81" s="224" t="s">
        <v>155</v>
      </c>
      <c r="D81" s="225" t="s">
        <v>156</v>
      </c>
      <c r="E81" s="101">
        <v>92635.220000000001</v>
      </c>
      <c r="F81" s="123">
        <v>6644.6099999999997</v>
      </c>
      <c r="G81" s="102"/>
      <c r="H81" s="101">
        <v>0</v>
      </c>
      <c r="I81" s="189">
        <v>27707.669999999998</v>
      </c>
      <c r="J81" s="189">
        <v>0.12</v>
      </c>
      <c r="K81" s="101">
        <f t="shared" si="16"/>
        <v>-64927.550000000003</v>
      </c>
      <c r="L81" s="101">
        <f t="shared" si="19"/>
        <v>27707.669999999998</v>
      </c>
      <c r="M81" s="101">
        <f t="shared" si="17"/>
        <v>21063.059999999998</v>
      </c>
      <c r="N81" s="101">
        <f t="shared" si="18"/>
        <v>0.12</v>
      </c>
      <c r="O81" s="70">
        <f t="shared" si="20"/>
        <v>0.29910513517428899</v>
      </c>
      <c r="P81" s="71" t="str">
        <f t="shared" si="21"/>
        <v/>
      </c>
      <c r="Q81" s="72" t="str">
        <f t="shared" si="22"/>
        <v/>
      </c>
      <c r="R81" s="73">
        <f t="shared" si="23"/>
        <v>4.1699467688848557</v>
      </c>
      <c r="S81" s="1"/>
      <c r="T81" s="1"/>
      <c r="U81" s="1"/>
      <c r="V81" s="1"/>
      <c r="W81" s="1"/>
      <c r="X81" s="1"/>
      <c r="Y81" s="1"/>
      <c r="Z81" s="1"/>
    </row>
    <row r="82" ht="13.5">
      <c r="A82" s="213"/>
      <c r="B82" s="211"/>
      <c r="C82" s="226" t="s">
        <v>157</v>
      </c>
      <c r="D82" s="227" t="s">
        <v>158</v>
      </c>
      <c r="E82" s="124">
        <v>-185060.26999999999</v>
      </c>
      <c r="F82" s="123">
        <v>0</v>
      </c>
      <c r="G82" s="101"/>
      <c r="H82" s="102">
        <v>0</v>
      </c>
      <c r="I82" s="189">
        <v>-79123.309999999998</v>
      </c>
      <c r="J82" s="189">
        <v>-2967.9000000000001</v>
      </c>
      <c r="K82" s="124">
        <f t="shared" si="16"/>
        <v>105936.95999999999</v>
      </c>
      <c r="L82" s="102">
        <f t="shared" si="19"/>
        <v>-79123.309999999998</v>
      </c>
      <c r="M82" s="124">
        <f t="shared" si="17"/>
        <v>-79123.309999999998</v>
      </c>
      <c r="N82" s="102">
        <f t="shared" si="18"/>
        <v>-2967.9000000000001</v>
      </c>
      <c r="O82" s="85">
        <f t="shared" si="20"/>
        <v>0.4275542773173302</v>
      </c>
      <c r="P82" s="70" t="str">
        <f t="shared" si="21"/>
        <v/>
      </c>
      <c r="Q82" s="85" t="str">
        <f t="shared" si="22"/>
        <v/>
      </c>
      <c r="R82" s="86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38" customFormat="1" ht="13.5">
      <c r="A83" s="228"/>
      <c r="B83" s="195" t="s">
        <v>159</v>
      </c>
      <c r="C83" s="196"/>
      <c r="D83" s="197"/>
      <c r="E83" s="91">
        <f>E72+E73</f>
        <v>55617480.703731343</v>
      </c>
      <c r="F83" s="91">
        <f>F72+F73</f>
        <v>63864218.130000003</v>
      </c>
      <c r="G83" s="91">
        <f>G72+G73</f>
        <v>0</v>
      </c>
      <c r="H83" s="91">
        <f>H72+H73</f>
        <v>8415127.4699999988</v>
      </c>
      <c r="I83" s="91">
        <f>I72+I73</f>
        <v>58951782.039999999</v>
      </c>
      <c r="J83" s="91">
        <f>J72+J73</f>
        <v>5739365.0800000001</v>
      </c>
      <c r="K83" s="91">
        <f t="shared" si="16"/>
        <v>3334301.336268656</v>
      </c>
      <c r="L83" s="91">
        <f t="shared" si="19"/>
        <v>58951782.039999999</v>
      </c>
      <c r="M83" s="91">
        <f t="shared" si="17"/>
        <v>-4912436.0900000036</v>
      </c>
      <c r="N83" s="91">
        <f t="shared" si="18"/>
        <v>-2675762.3899999987</v>
      </c>
      <c r="O83" s="46">
        <f t="shared" si="20"/>
        <v>1.059950599956696</v>
      </c>
      <c r="P83" s="46">
        <f t="shared" si="21"/>
        <v>0.68202948802152852</v>
      </c>
      <c r="Q83" s="46" t="str">
        <f t="shared" si="22"/>
        <v/>
      </c>
      <c r="R83" s="48">
        <f t="shared" si="23"/>
        <v>0.92307999324441115</v>
      </c>
      <c r="S83" s="38"/>
      <c r="T83" s="38"/>
      <c r="U83" s="38"/>
      <c r="V83" s="38"/>
      <c r="W83" s="38"/>
      <c r="X83" s="38"/>
      <c r="Y83" s="38"/>
      <c r="Z83" s="38"/>
    </row>
    <row r="84" ht="13.5">
      <c r="A84" s="229" t="s">
        <v>160</v>
      </c>
      <c r="B84" s="230" t="s">
        <v>161</v>
      </c>
      <c r="C84" s="3"/>
      <c r="D84" s="231"/>
      <c r="E84" s="232"/>
      <c r="F84" s="233"/>
      <c r="G84" s="233"/>
      <c r="H84" s="233"/>
      <c r="I84" s="234"/>
      <c r="J84" s="234"/>
      <c r="K84" s="234"/>
      <c r="L84" s="234"/>
      <c r="M84" s="233"/>
      <c r="N84" s="233"/>
      <c r="O84" s="233"/>
      <c r="S84" s="1"/>
      <c r="T84" s="1"/>
      <c r="U84" s="1"/>
      <c r="V84" s="1"/>
      <c r="W84" s="1"/>
      <c r="X84" s="1"/>
      <c r="Y84" s="1"/>
      <c r="Z84" s="1"/>
    </row>
    <row r="85" ht="12.75">
      <c r="E85" s="4"/>
      <c r="F85" s="1"/>
      <c r="G85" s="1"/>
      <c r="H85" s="5"/>
      <c r="I85" s="6"/>
      <c r="J85" s="6"/>
      <c r="S85" s="1"/>
      <c r="T85" s="1"/>
      <c r="U85" s="1"/>
      <c r="V85" s="1"/>
      <c r="W85" s="1"/>
      <c r="X85" s="1"/>
      <c r="Y85" s="1"/>
      <c r="Z85" s="1"/>
    </row>
    <row r="86" ht="12.75">
      <c r="E86" s="4"/>
      <c r="I86" s="6"/>
      <c r="J86" s="6"/>
      <c r="S86" s="1"/>
      <c r="T86" s="1"/>
      <c r="U86" s="1"/>
      <c r="V86" s="1"/>
      <c r="W86" s="1"/>
      <c r="X86" s="1"/>
      <c r="Y86" s="1"/>
      <c r="Z86" s="1"/>
    </row>
    <row r="87" ht="12.75">
      <c r="E87" s="4"/>
      <c r="I87" s="6"/>
      <c r="J87" s="6"/>
      <c r="S87" s="1"/>
      <c r="T87" s="1"/>
      <c r="U87" s="1"/>
      <c r="V87" s="1"/>
      <c r="W87" s="1"/>
      <c r="X87" s="1"/>
      <c r="Y87" s="1"/>
      <c r="Z87" s="1"/>
    </row>
    <row r="88" ht="12.75">
      <c r="E88" s="4"/>
      <c r="I88" s="6"/>
      <c r="J88" s="6"/>
      <c r="S88" s="1"/>
      <c r="T88" s="1"/>
      <c r="U88" s="1"/>
      <c r="V88" s="1"/>
      <c r="W88" s="1"/>
      <c r="X88" s="1"/>
      <c r="Y88" s="1"/>
      <c r="Z88" s="1"/>
    </row>
    <row r="89" ht="12.75">
      <c r="E89" s="4"/>
      <c r="I89" s="6"/>
      <c r="J89" s="6"/>
      <c r="S89" s="1"/>
      <c r="T89" s="1"/>
      <c r="U89" s="1"/>
      <c r="V89" s="1"/>
      <c r="W89" s="1"/>
      <c r="X89" s="1"/>
      <c r="Y89" s="1"/>
      <c r="Z89" s="1"/>
    </row>
    <row r="90" ht="12.75">
      <c r="E90" s="4"/>
      <c r="I90" s="6"/>
      <c r="J90" s="6"/>
      <c r="S90" s="1"/>
      <c r="T90" s="1"/>
      <c r="U90" s="1"/>
      <c r="V90" s="1"/>
      <c r="W90" s="1"/>
      <c r="X90" s="1"/>
      <c r="Y90" s="1"/>
      <c r="Z90" s="1"/>
    </row>
    <row r="91" ht="12.75">
      <c r="E91" s="4"/>
      <c r="I91" s="6"/>
      <c r="J91" s="6"/>
      <c r="S91" s="1"/>
      <c r="T91" s="1"/>
      <c r="U91" s="1"/>
      <c r="V91" s="1"/>
      <c r="W91" s="1"/>
      <c r="X91" s="1"/>
      <c r="Y91" s="1"/>
      <c r="Z91" s="1"/>
    </row>
    <row r="92" ht="12.75">
      <c r="S92" s="1"/>
      <c r="T92" s="1"/>
      <c r="U92" s="1"/>
      <c r="V92" s="1"/>
      <c r="W92" s="1"/>
      <c r="X92" s="1"/>
      <c r="Y92" s="1"/>
      <c r="Z92" s="1"/>
    </row>
    <row r="93" ht="12.75">
      <c r="I93" s="6"/>
      <c r="S93" s="1"/>
      <c r="T93" s="1"/>
      <c r="U93" s="1"/>
      <c r="V93" s="1"/>
      <c r="W93" s="1"/>
      <c r="X93" s="1"/>
      <c r="Y93" s="1"/>
      <c r="Z93" s="1"/>
    </row>
    <row r="94" ht="12.75">
      <c r="I94" s="6"/>
    </row>
    <row r="95" ht="12.75">
      <c r="I95" s="6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16929133858267714" right="0" top="0.23622047244094491" bottom="0.094488188976377938" header="0.19685039370078738" footer="0.15748031496062992"/>
  <pageSetup paperSize="9" scale="62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220</cp:revision>
  <dcterms:created xsi:type="dcterms:W3CDTF">2015-02-26T11:08:47Z</dcterms:created>
  <dcterms:modified xsi:type="dcterms:W3CDTF">2025-12-29T05:27:50Z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