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1.01.2026" sheetId="1" state="visible" r:id="rId1"/>
  </sheets>
  <definedNames>
    <definedName name="_xlnm._FilterDatabase" localSheetId="0" hidden="1">'на 01.01.2026'!$A$4:$R$87</definedName>
    <definedName name="_xlnm.Print_Area" localSheetId="0" hidden="0">'на 01.01.2026'!$A$1:$R$84</definedName>
    <definedName name="Print_Titles" localSheetId="0" hidden="0">'на 01.01.2026'!$3:$4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01.01.2026'!$A$4:$R$87</definedName>
  </definedNames>
  <calcPr/>
</workbook>
</file>

<file path=xl/sharedStrings.xml><?xml version="1.0" encoding="utf-8"?>
<sst xmlns="http://schemas.openxmlformats.org/spreadsheetml/2006/main" count="162" uniqueCount="162">
  <si>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</si>
  <si>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</si>
  <si>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</si>
  <si>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</si>
  <si>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</si>
  <si>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</si>
  <si>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на 01.01.2025 вкл.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</si>
  <si>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</si>
  <si>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</si>
  <si>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</si>
  <si>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</si>
  <si>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</si>
  <si>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</si>
  <si>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</si>
  <si>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Утв. годовой план (в ред. РПГД от 17.12.24 №218)</t>
  </si>
  <si>
    <t xml:space="preserve">январь - декабрь</t>
  </si>
  <si>
    <t>декабрь</t>
  </si>
  <si>
    <t xml:space="preserve">с нач. года на 01.01.2026 (по 31.12.2025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</si>
  <si>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</si>
  <si>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</si>
  <si>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</si>
  <si>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декабрь от плана декабря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</si>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</sst>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4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name val="Times New Roman"/>
    </font>
    <font>
      <sz val="14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  <font>
      <sz val="8.000000"/>
      <name val="Arial Narrow"/>
    </font>
    <font>
      <b/>
      <sz val="8.000000"/>
      <name val="Arial Narrow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4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59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top"/>
    </xf>
    <xf fontId="7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vertical="center"/>
    </xf>
    <xf fontId="5" fillId="0" borderId="0" numFmtId="162" xfId="0" applyNumberFormat="1" applyFont="1" applyAlignment="1">
      <alignment vertical="center"/>
    </xf>
    <xf fontId="5" fillId="3" borderId="0" numFmtId="163" xfId="0" applyNumberFormat="1" applyFont="1" applyFill="1" applyAlignment="1">
      <alignment vertical="center"/>
    </xf>
    <xf fontId="5" fillId="0" borderId="0" numFmtId="163" xfId="0" applyNumberFormat="1" applyFont="1" applyAlignment="1">
      <alignment vertical="center"/>
    </xf>
    <xf fontId="9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 wrapText="1"/>
    </xf>
    <xf fontId="10" fillId="0" borderId="0" numFmtId="0" xfId="0" applyFont="1" applyAlignment="1">
      <alignment horizontal="center" vertical="center" wrapText="1"/>
    </xf>
    <xf fontId="9" fillId="3" borderId="0" numFmtId="0" xfId="0" applyFont="1" applyFill="1" applyAlignment="1">
      <alignment horizontal="center" vertical="center" wrapText="1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top" wrapText="1"/>
    </xf>
    <xf fontId="7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8" fillId="0" borderId="0" numFmtId="162" xfId="0" applyNumberFormat="1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5" fillId="3" borderId="0" numFmtId="1" xfId="0" applyNumberFormat="1" applyFont="1" applyFill="1" applyAlignment="1">
      <alignment horizontal="center" vertical="center" wrapText="1"/>
    </xf>
    <xf fontId="5" fillId="0" borderId="0" numFmtId="163" xfId="0" applyNumberFormat="1" applyFont="1" applyAlignment="1">
      <alignment horizontal="center" vertical="center" wrapText="1"/>
    </xf>
    <xf fontId="11" fillId="0" borderId="0" numFmtId="0" xfId="0" applyFont="1" applyAlignment="1">
      <alignment horizontal="right" vertical="center" wrapText="1"/>
    </xf>
    <xf fontId="11" fillId="0" borderId="0" numFmtId="0" xfId="0" applyFont="1" applyAlignment="1">
      <alignment horizontal="right" vertical="center"/>
    </xf>
    <xf fontId="12" fillId="0" borderId="0" numFmtId="0" xfId="0" applyFont="1" applyAlignment="1">
      <alignment vertical="center"/>
    </xf>
    <xf fontId="12" fillId="0" borderId="1" numFmtId="49" xfId="0" applyNumberFormat="1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3" numFmtId="49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center" wrapText="1"/>
    </xf>
    <xf fontId="13" fillId="0" borderId="3" numFmtId="162" xfId="0" applyNumberFormat="1" applyFont="1" applyBorder="1" applyAlignment="1">
      <alignment horizontal="center" vertical="center" wrapText="1"/>
    </xf>
    <xf fontId="12" fillId="0" borderId="4" numFmtId="162" xfId="0" applyNumberFormat="1" applyFont="1" applyBorder="1" applyAlignment="1">
      <alignment horizontal="center" vertical="center" wrapText="1"/>
    </xf>
    <xf fontId="12" fillId="0" borderId="5" numFmtId="162" xfId="0" applyNumberFormat="1" applyFont="1" applyBorder="1" applyAlignment="1">
      <alignment horizontal="center" vertical="center" wrapText="1"/>
    </xf>
    <xf fontId="12" fillId="0" borderId="6" numFmtId="162" xfId="0" applyNumberFormat="1" applyFont="1" applyBorder="1" applyAlignment="1">
      <alignment horizontal="center" vertical="center" wrapText="1"/>
    </xf>
    <xf fontId="12" fillId="3" borderId="7" numFmtId="1" xfId="0" applyNumberFormat="1" applyFont="1" applyFill="1" applyBorder="1" applyAlignment="1">
      <alignment horizontal="center" vertical="center" wrapText="1"/>
    </xf>
    <xf fontId="12" fillId="0" borderId="6" numFmtId="163" xfId="0" applyNumberFormat="1" applyFont="1" applyBorder="1" applyAlignment="1">
      <alignment horizontal="center" vertical="center" wrapText="1"/>
    </xf>
    <xf fontId="12" fillId="0" borderId="7" numFmtId="162" xfId="0" applyNumberFormat="1" applyFont="1" applyBorder="1" applyAlignment="1">
      <alignment horizontal="center" vertical="center" wrapText="1"/>
    </xf>
    <xf fontId="12" fillId="0" borderId="3" numFmtId="0" xfId="0" applyFont="1" applyBorder="1" applyAlignment="1">
      <alignment horizontal="center" vertical="top" wrapText="1"/>
    </xf>
    <xf fontId="12" fillId="0" borderId="3" numFmtId="164" xfId="105" applyNumberFormat="1" applyFont="1" applyBorder="1" applyAlignment="1" applyProtection="1">
      <alignment horizontal="center" vertical="top" wrapText="1"/>
    </xf>
    <xf fontId="13" fillId="0" borderId="4" numFmtId="162" xfId="0" applyNumberFormat="1" applyFont="1" applyBorder="1" applyAlignment="1">
      <alignment horizontal="center" vertical="center" wrapText="1"/>
    </xf>
    <xf fontId="12" fillId="0" borderId="8" numFmtId="162" xfId="0" applyNumberFormat="1" applyFont="1" applyBorder="1" applyAlignment="1">
      <alignment horizontal="center" vertical="center" wrapText="1"/>
    </xf>
    <xf fontId="12" fillId="0" borderId="9" numFmtId="163" xfId="0" applyNumberFormat="1" applyFont="1" applyBorder="1" applyAlignment="1">
      <alignment horizontal="center" vertical="center" wrapText="1"/>
    </xf>
    <xf fontId="12" fillId="0" borderId="0" numFmtId="163" xfId="0" applyNumberFormat="1" applyFont="1" applyAlignment="1">
      <alignment horizontal="center" vertical="center" wrapText="1"/>
    </xf>
    <xf fontId="13" fillId="3" borderId="3" numFmtId="1" xfId="0" applyNumberFormat="1" applyFont="1" applyFill="1" applyBorder="1" applyAlignment="1">
      <alignment horizontal="center" vertical="center" wrapText="1"/>
    </xf>
    <xf fontId="13" fillId="0" borderId="3" numFmtId="163" xfId="0" applyNumberFormat="1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2" fillId="0" borderId="0" numFmtId="162" xfId="0" applyNumberFormat="1" applyFont="1" applyAlignment="1">
      <alignment horizontal="center" vertical="center" wrapText="1"/>
    </xf>
    <xf fontId="12" fillId="0" borderId="0" numFmtId="162" xfId="0" applyNumberFormat="1" applyFont="1" applyAlignment="1">
      <alignment horizontal="center" vertical="top" wrapText="1"/>
    </xf>
    <xf fontId="14" fillId="0" borderId="0" numFmtId="0" xfId="0" applyFont="1" applyAlignment="1">
      <alignment vertical="center"/>
    </xf>
    <xf fontId="14" fillId="0" borderId="10" numFmtId="49" xfId="0" applyNumberFormat="1" applyFont="1" applyBorder="1" applyAlignment="1">
      <alignment horizontal="center" vertical="center" wrapText="1"/>
    </xf>
    <xf fontId="14" fillId="0" borderId="11" numFmtId="0" xfId="0" applyFont="1" applyBorder="1" applyAlignment="1">
      <alignment horizontal="center" vertical="center" wrapText="1"/>
    </xf>
    <xf fontId="14" fillId="0" borderId="12" numFmtId="0" xfId="0" applyFont="1" applyBorder="1" applyAlignment="1">
      <alignment horizontal="left" vertical="center" wrapText="1"/>
    </xf>
    <xf fontId="14" fillId="0" borderId="13" numFmtId="0" xfId="0" applyFont="1" applyBorder="1" applyAlignment="1">
      <alignment horizontal="center" vertical="center" wrapText="1"/>
    </xf>
    <xf fontId="14" fillId="0" borderId="14" numFmtId="162" xfId="0" applyNumberFormat="1" applyFont="1" applyBorder="1" applyAlignment="1">
      <alignment vertical="center" wrapText="1"/>
    </xf>
    <xf fontId="14" fillId="3" borderId="14" numFmtId="162" xfId="0" applyNumberFormat="1" applyFont="1" applyFill="1" applyBorder="1" applyAlignment="1">
      <alignment vertical="center" wrapText="1"/>
    </xf>
    <xf fontId="14" fillId="0" borderId="12" numFmtId="162" xfId="0" applyNumberFormat="1" applyFont="1" applyBorder="1" applyAlignment="1">
      <alignment vertical="center" wrapText="1"/>
    </xf>
    <xf fontId="14" fillId="0" borderId="12" numFmtId="164" xfId="0" applyNumberFormat="1" applyFont="1" applyBorder="1" applyAlignment="1">
      <alignment horizontal="right" vertical="center" wrapText="1"/>
    </xf>
    <xf fontId="14" fillId="0" borderId="14" numFmtId="164" xfId="0" applyNumberFormat="1" applyFont="1" applyBorder="1" applyAlignment="1">
      <alignment horizontal="right" vertical="center" wrapText="1"/>
    </xf>
    <xf fontId="14" fillId="0" borderId="13" numFmtId="164" xfId="0" applyNumberFormat="1" applyFont="1" applyBorder="1" applyAlignment="1">
      <alignment horizontal="right" vertical="center" wrapText="1"/>
    </xf>
    <xf fontId="14" fillId="0" borderId="15" numFmtId="164" xfId="0" applyNumberFormat="1" applyFont="1" applyBorder="1" applyAlignment="1">
      <alignment horizontal="right" vertical="center" wrapText="1"/>
    </xf>
    <xf fontId="5" fillId="0" borderId="16" numFmtId="49" xfId="0" applyNumberFormat="1" applyFont="1" applyBorder="1" applyAlignment="1">
      <alignment horizontal="center" vertical="center" wrapText="1"/>
    </xf>
    <xf fontId="6" fillId="0" borderId="17" numFmtId="0" xfId="0" applyFont="1" applyBorder="1" applyAlignment="1">
      <alignment horizontal="center" vertical="center" wrapText="1"/>
    </xf>
    <xf fontId="7" fillId="0" borderId="18" numFmtId="49" xfId="0" applyNumberFormat="1" applyFont="1" applyBorder="1" applyAlignment="1">
      <alignment horizontal="left" vertical="center" wrapText="1"/>
    </xf>
    <xf fontId="5" fillId="0" borderId="19" numFmtId="0" xfId="0" applyFont="1" applyBorder="1" applyAlignment="1">
      <alignment vertical="center" wrapText="1"/>
    </xf>
    <xf fontId="5" fillId="0" borderId="17" numFmtId="162" xfId="0" applyNumberFormat="1" applyFont="1" applyBorder="1" applyAlignment="1">
      <alignment horizontal="right" vertical="center" wrapText="1"/>
    </xf>
    <xf fontId="5" fillId="0" borderId="20" numFmtId="162" xfId="0" applyNumberFormat="1" applyFont="1" applyBorder="1" applyAlignment="1">
      <alignment horizontal="right" vertical="center" wrapText="1"/>
    </xf>
    <xf fontId="5" fillId="0" borderId="18" numFmtId="162" xfId="0" applyNumberFormat="1" applyFont="1" applyBorder="1" applyAlignment="1">
      <alignment horizontal="right" vertical="center" wrapText="1"/>
    </xf>
    <xf fontId="5" fillId="3" borderId="17" numFmtId="162" xfId="0" applyNumberFormat="1" applyFont="1" applyFill="1" applyBorder="1" applyAlignment="1">
      <alignment horizontal="right"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0" borderId="18" numFmtId="4" xfId="0" applyNumberFormat="1" applyFont="1" applyBorder="1" applyAlignment="1">
      <alignment horizontal="right" vertical="center" wrapText="1"/>
    </xf>
    <xf fontId="5" fillId="0" borderId="17" numFmtId="164" xfId="0" applyNumberFormat="1" applyFont="1" applyBorder="1" applyAlignment="1">
      <alignment horizontal="right" vertical="center" wrapText="1"/>
    </xf>
    <xf fontId="5" fillId="0" borderId="18" numFmtId="164" xfId="0" applyNumberFormat="1" applyFont="1" applyBorder="1" applyAlignment="1">
      <alignment horizontal="right" vertical="center" wrapText="1"/>
    </xf>
    <xf fontId="5" fillId="0" borderId="22" numFmtId="164" xfId="0" applyNumberFormat="1" applyFont="1" applyBorder="1" applyAlignment="1">
      <alignment horizontal="right" vertical="center" wrapText="1"/>
    </xf>
    <xf fontId="5" fillId="0" borderId="23" numFmtId="49" xfId="0" applyNumberFormat="1" applyFont="1" applyBorder="1" applyAlignment="1">
      <alignment horizontal="center" vertical="center" wrapText="1"/>
    </xf>
    <xf fontId="6" fillId="0" borderId="24" numFmtId="0" xfId="0" applyFont="1" applyBorder="1" applyAlignment="1">
      <alignment horizontal="center" vertical="center" wrapText="1"/>
    </xf>
    <xf fontId="7" fillId="0" borderId="24" numFmtId="49" xfId="0" applyNumberFormat="1" applyFont="1" applyBorder="1" applyAlignment="1">
      <alignment horizontal="left" vertical="center" wrapText="1"/>
    </xf>
    <xf fontId="5" fillId="0" borderId="0" numFmtId="0" xfId="0" applyFont="1" applyAlignment="1">
      <alignment vertical="center" wrapText="1"/>
    </xf>
    <xf fontId="5" fillId="0" borderId="24" numFmtId="162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3" borderId="25" numFmtId="162" xfId="0" applyNumberFormat="1" applyFont="1" applyFill="1" applyBorder="1" applyAlignment="1">
      <alignment vertical="center" wrapText="1"/>
    </xf>
    <xf fontId="5" fillId="0" borderId="26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24" numFmtId="164" xfId="0" applyNumberFormat="1" applyFont="1" applyBorder="1" applyAlignment="1">
      <alignment horizontal="right" vertical="center" wrapText="1"/>
    </xf>
    <xf fontId="5" fillId="0" borderId="25" numFmtId="164" xfId="0" applyNumberFormat="1" applyFont="1" applyBorder="1" applyAlignment="1">
      <alignment horizontal="right" vertical="center" wrapText="1"/>
    </xf>
    <xf fontId="5" fillId="0" borderId="27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 wrapText="1"/>
    </xf>
    <xf fontId="5" fillId="0" borderId="7" numFmtId="0" xfId="0" applyFont="1" applyBorder="1" applyAlignment="1">
      <alignment vertical="center" wrapText="1"/>
    </xf>
    <xf fontId="5" fillId="3" borderId="24" numFmtId="162" xfId="0" applyNumberFormat="1" applyFont="1" applyFill="1" applyBorder="1" applyAlignment="1">
      <alignment vertical="center" wrapText="1"/>
    </xf>
    <xf fontId="5" fillId="0" borderId="28" numFmtId="162" xfId="0" applyNumberFormat="1" applyFont="1" applyBorder="1" applyAlignment="1">
      <alignment vertical="center" wrapText="1"/>
    </xf>
    <xf fontId="5" fillId="0" borderId="0" numFmtId="4" xfId="0" applyNumberFormat="1" applyFont="1" applyAlignment="1">
      <alignment vertical="center" wrapText="1"/>
    </xf>
    <xf fontId="5" fillId="0" borderId="24" numFmtId="4" xfId="0" applyNumberFormat="1" applyFont="1" applyBorder="1" applyAlignment="1">
      <alignment vertical="center" wrapText="1"/>
    </xf>
    <xf fontId="5" fillId="0" borderId="29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vertical="center" wrapText="1"/>
    </xf>
    <xf fontId="5" fillId="0" borderId="30" numFmtId="162" xfId="0" applyNumberFormat="1" applyFont="1" applyBorder="1" applyAlignment="1">
      <alignment vertical="center" wrapText="1"/>
    </xf>
    <xf fontId="5" fillId="0" borderId="9" numFmtId="162" xfId="0" applyNumberFormat="1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3" borderId="3" numFmtId="162" xfId="0" applyNumberFormat="1" applyFont="1" applyFill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31" numFmtId="164" xfId="0" applyNumberFormat="1" applyFont="1" applyBorder="1" applyAlignment="1">
      <alignment horizontal="right" vertical="center" wrapText="1"/>
    </xf>
    <xf fontId="14" fillId="0" borderId="11" numFmtId="165" xfId="0" applyNumberFormat="1" applyFont="1" applyBorder="1" applyAlignment="1">
      <alignment horizontal="center" vertical="center" wrapText="1"/>
    </xf>
    <xf fontId="14" fillId="0" borderId="12" numFmtId="165" xfId="0" applyNumberFormat="1" applyFont="1" applyBorder="1" applyAlignment="1">
      <alignment horizontal="center" vertical="center" wrapText="1"/>
    </xf>
    <xf fontId="14" fillId="0" borderId="12" numFmtId="165" xfId="0" applyNumberFormat="1" applyFont="1" applyBorder="1" applyAlignment="1">
      <alignment horizontal="left" vertical="center" wrapText="1"/>
    </xf>
    <xf fontId="14" fillId="0" borderId="13" numFmtId="165" xfId="0" applyNumberFormat="1" applyFont="1" applyBorder="1" applyAlignment="1">
      <alignment horizontal="center" vertical="center" wrapText="1"/>
    </xf>
    <xf fontId="14" fillId="0" borderId="14" numFmtId="162" xfId="0" applyNumberFormat="1" applyFont="1" applyBorder="1" applyAlignment="1">
      <alignment horizontal="right" vertical="center" wrapText="1"/>
    </xf>
    <xf fontId="14" fillId="0" borderId="12" numFmtId="162" xfId="0" applyNumberFormat="1" applyFont="1" applyBorder="1" applyAlignment="1">
      <alignment horizontal="right" vertical="center" wrapText="1"/>
    </xf>
    <xf fontId="5" fillId="0" borderId="32" numFmtId="49" xfId="0" applyNumberFormat="1" applyFont="1" applyBorder="1" applyAlignment="1">
      <alignment horizontal="center" vertical="center" wrapText="1"/>
    </xf>
    <xf fontId="6" fillId="0" borderId="16" numFmtId="0" xfId="0" applyFont="1" applyBorder="1" applyAlignment="1">
      <alignment horizontal="center" vertical="center" wrapText="1"/>
    </xf>
    <xf fontId="7" fillId="0" borderId="17" numFmtId="0" xfId="0" applyFont="1" applyBorder="1" applyAlignment="1">
      <alignment horizontal="left" vertical="center"/>
    </xf>
    <xf fontId="5" fillId="0" borderId="17" numFmtId="165" xfId="0" applyNumberFormat="1" applyFont="1" applyBorder="1" applyAlignment="1">
      <alignment vertical="center" wrapText="1"/>
    </xf>
    <xf fontId="5" fillId="3" borderId="20" numFmtId="162" xfId="0" applyNumberFormat="1" applyFont="1" applyFill="1" applyBorder="1" applyAlignment="1">
      <alignment horizontal="right" vertical="center" wrapText="1"/>
    </xf>
    <xf fontId="5" fillId="0" borderId="33" numFmtId="49" xfId="0" applyNumberFormat="1" applyFont="1" applyBorder="1" applyAlignment="1">
      <alignment horizontal="center" vertical="center" wrapText="1"/>
    </xf>
    <xf fontId="6" fillId="0" borderId="23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24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3" borderId="24" numFmtId="162" xfId="0" applyNumberFormat="1" applyFont="1" applyFill="1" applyBorder="1" applyAlignment="1">
      <alignment horizontal="right" vertical="center" wrapText="1"/>
    </xf>
    <xf fontId="5" fillId="0" borderId="24" numFmtId="4" xfId="0" applyNumberFormat="1" applyFont="1" applyBorder="1" applyAlignment="1">
      <alignment horizontal="right" vertical="center" wrapText="1"/>
    </xf>
    <xf fontId="5" fillId="0" borderId="24" numFmtId="165" xfId="0" applyNumberFormat="1" applyFont="1" applyBorder="1" applyAlignment="1">
      <alignment vertical="center" wrapText="1"/>
    </xf>
    <xf fontId="5" fillId="3" borderId="0" numFmtId="162" xfId="0" applyNumberFormat="1" applyFont="1" applyFill="1" applyAlignment="1">
      <alignment horizontal="right" vertical="center" wrapText="1"/>
    </xf>
    <xf fontId="15" fillId="0" borderId="0" numFmtId="0" xfId="0" applyFont="1" applyAlignment="1">
      <alignment vertical="center"/>
    </xf>
    <xf fontId="5" fillId="0" borderId="34" numFmtId="0" xfId="0" applyFont="1" applyBorder="1" applyAlignment="1">
      <alignment horizontal="center" vertical="center" wrapText="1"/>
    </xf>
    <xf fontId="5" fillId="0" borderId="30" numFmtId="49" xfId="0" applyNumberFormat="1" applyFont="1" applyBorder="1" applyAlignment="1">
      <alignment horizontal="left" vertical="center" wrapText="1"/>
    </xf>
    <xf fontId="5" fillId="0" borderId="35" numFmtId="0" xfId="0" applyFont="1" applyBorder="1" applyAlignment="1">
      <alignment vertical="center" wrapText="1"/>
    </xf>
    <xf fontId="5" fillId="0" borderId="30" numFmtId="162" xfId="0" applyNumberFormat="1" applyFont="1" applyBorder="1" applyAlignment="1">
      <alignment horizontal="right" vertical="center" wrapText="1"/>
    </xf>
    <xf fontId="5" fillId="3" borderId="30" numFmtId="162" xfId="0" applyNumberFormat="1" applyFont="1" applyFill="1" applyBorder="1" applyAlignment="1">
      <alignment horizontal="right" vertical="center" wrapText="1"/>
    </xf>
    <xf fontId="5" fillId="0" borderId="30" numFmtId="164" xfId="0" applyNumberFormat="1" applyFont="1" applyBorder="1" applyAlignment="1">
      <alignment horizontal="right" vertical="center" wrapText="1"/>
    </xf>
    <xf fontId="5" fillId="0" borderId="36" numFmtId="164" xfId="0" applyNumberFormat="1" applyFont="1" applyBorder="1" applyAlignment="1">
      <alignment horizontal="right" vertical="center" wrapText="1"/>
    </xf>
    <xf fontId="5" fillId="0" borderId="37" numFmtId="1" xfId="0" applyNumberFormat="1" applyFont="1" applyBorder="1" applyAlignment="1">
      <alignment horizontal="center" vertical="center" wrapText="1"/>
    </xf>
    <xf fontId="7" fillId="0" borderId="18" numFmtId="0" xfId="0" applyFont="1" applyBorder="1" applyAlignment="1">
      <alignment horizontal="left" vertical="center" wrapText="1"/>
    </xf>
    <xf fontId="5" fillId="0" borderId="19" numFmtId="0" xfId="0" applyFont="1" applyBorder="1" applyAlignment="1">
      <alignment horizontal="left" vertical="center" wrapText="1"/>
    </xf>
    <xf fontId="5" fillId="3" borderId="38" numFmtId="162" xfId="0" applyNumberFormat="1" applyFont="1" applyFill="1" applyBorder="1" applyAlignment="1">
      <alignment horizontal="right" vertical="center" wrapText="1"/>
    </xf>
    <xf fontId="5" fillId="0" borderId="39" numFmtId="164" xfId="0" applyNumberFormat="1" applyFont="1" applyBorder="1" applyAlignment="1">
      <alignment horizontal="right" vertical="center" wrapText="1"/>
    </xf>
    <xf fontId="5" fillId="0" borderId="33" numFmtId="0" xfId="0" applyFont="1" applyBorder="1" applyAlignment="1">
      <alignment horizontal="center" vertical="center" wrapText="1"/>
    </xf>
    <xf fontId="7" fillId="0" borderId="24" numFmtId="0" xfId="0" applyFont="1" applyBorder="1" applyAlignment="1">
      <alignment horizontal="left" vertical="center" wrapText="1"/>
    </xf>
    <xf fontId="5" fillId="0" borderId="37" numFmtId="0" xfId="0" applyFont="1" applyBorder="1" applyAlignment="1">
      <alignment horizontal="center" vertical="center" wrapText="1"/>
    </xf>
    <xf fontId="6" fillId="0" borderId="29" numFmtId="0" xfId="0" applyFont="1" applyBorder="1" applyAlignment="1">
      <alignment horizontal="center" vertical="center" wrapText="1"/>
    </xf>
    <xf fontId="7" fillId="0" borderId="24" numFmtId="166" xfId="0" applyNumberFormat="1" applyFont="1" applyBorder="1" applyAlignment="1">
      <alignment vertical="center" wrapText="1"/>
    </xf>
    <xf fontId="16" fillId="0" borderId="24" numFmtId="165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5" fillId="0" borderId="35" numFmtId="49" xfId="0" applyNumberFormat="1" applyFont="1" applyBorder="1" applyAlignment="1">
      <alignment horizontal="left" vertical="center" wrapText="1"/>
    </xf>
    <xf fontId="5" fillId="0" borderId="30" numFmtId="0" xfId="0" applyFont="1" applyBorder="1" applyAlignment="1">
      <alignment vertical="center" wrapText="1"/>
    </xf>
    <xf fontId="5" fillId="0" borderId="35" numFmtId="162" xfId="0" applyNumberFormat="1" applyFont="1" applyBorder="1" applyAlignment="1">
      <alignment horizontal="right" vertical="center" wrapText="1"/>
    </xf>
    <xf fontId="5" fillId="0" borderId="35" numFmtId="164" xfId="0" applyNumberFormat="1" applyFont="1" applyBorder="1" applyAlignment="1">
      <alignment horizontal="right" vertical="center" wrapText="1"/>
    </xf>
    <xf fontId="5" fillId="0" borderId="40" numFmtId="164" xfId="0" applyNumberFormat="1" applyFont="1" applyBorder="1" applyAlignment="1">
      <alignment horizontal="right" vertical="center" wrapText="1"/>
    </xf>
    <xf fontId="7" fillId="0" borderId="17" numFmtId="49" xfId="0" applyNumberFormat="1" applyFont="1" applyBorder="1" applyAlignment="1">
      <alignment horizontal="left" vertical="center" wrapText="1"/>
    </xf>
    <xf fontId="5" fillId="0" borderId="18" numFmtId="165" xfId="0" applyNumberFormat="1" applyFont="1" applyBorder="1" applyAlignment="1">
      <alignment vertical="center" wrapText="1"/>
    </xf>
    <xf fontId="5" fillId="0" borderId="7" numFmtId="165" xfId="0" applyNumberFormat="1" applyFont="1" applyBorder="1" applyAlignment="1">
      <alignment horizontal="left"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7" fillId="0" borderId="24" numFmtId="0" xfId="0" applyFont="1" applyBorder="1" applyAlignment="1">
      <alignment horizontal="left" vertical="center"/>
    </xf>
    <xf fontId="5" fillId="0" borderId="0" numFmtId="0" xfId="0" applyFont="1" applyAlignment="1">
      <alignment horizontal="left" vertical="center" wrapText="1"/>
    </xf>
    <xf fontId="5" fillId="0" borderId="24" numFmtId="0" xfId="0" applyFont="1" applyBorder="1" applyAlignment="1">
      <alignment horizontal="left" vertical="center" wrapText="1"/>
    </xf>
    <xf fontId="17" fillId="0" borderId="0" numFmtId="0" xfId="0" applyFont="1" applyAlignment="1">
      <alignment vertical="center"/>
    </xf>
    <xf fontId="15" fillId="0" borderId="32" numFmtId="49" xfId="0" applyNumberFormat="1" applyFont="1" applyBorder="1" applyAlignment="1">
      <alignment horizontal="center" vertical="center" wrapText="1"/>
    </xf>
    <xf fontId="18" fillId="0" borderId="23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left" vertical="center"/>
    </xf>
    <xf fontId="17" fillId="0" borderId="7" numFmtId="0" xfId="0" applyFont="1" applyBorder="1" applyAlignment="1">
      <alignment horizontal="left" vertical="center" wrapText="1"/>
    </xf>
    <xf fontId="17" fillId="0" borderId="24" numFmtId="162" xfId="0" applyNumberFormat="1" applyFont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5" fillId="0" borderId="0" numFmtId="164" xfId="0" applyNumberFormat="1" applyFont="1" applyAlignment="1">
      <alignment horizontal="right" vertical="center" wrapText="1"/>
    </xf>
    <xf fontId="17" fillId="0" borderId="24" numFmtId="164" xfId="0" applyNumberFormat="1" applyFont="1" applyBorder="1" applyAlignment="1">
      <alignment horizontal="right" vertical="center" wrapText="1"/>
    </xf>
    <xf fontId="17" fillId="0" borderId="25" numFmtId="164" xfId="0" applyNumberFormat="1" applyFont="1" applyBorder="1" applyAlignment="1">
      <alignment horizontal="right" vertical="center" wrapText="1"/>
    </xf>
    <xf fontId="17" fillId="0" borderId="27" numFmtId="164" xfId="0" applyNumberFormat="1" applyFont="1" applyBorder="1" applyAlignment="1">
      <alignment horizontal="right" vertical="center" wrapText="1"/>
    </xf>
    <xf fontId="19" fillId="0" borderId="24" numFmtId="0" xfId="0" applyFont="1" applyBorder="1" applyAlignment="1">
      <alignment horizontal="left" vertical="center"/>
    </xf>
    <xf fontId="17" fillId="0" borderId="0" numFmtId="0" xfId="0" applyFont="1" applyAlignment="1">
      <alignment horizontal="left" vertical="center" wrapText="1"/>
    </xf>
    <xf fontId="17" fillId="3" borderId="24" numFmtId="162" xfId="0" applyNumberFormat="1" applyFont="1" applyFill="1" applyBorder="1" applyAlignment="1">
      <alignment horizontal="right" vertical="center" wrapText="1"/>
    </xf>
    <xf fontId="15" fillId="0" borderId="24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5" fillId="0" borderId="34" numFmtId="49" xfId="0" applyNumberFormat="1" applyFont="1" applyBorder="1" applyAlignment="1">
      <alignment horizontal="center" vertical="center" wrapText="1"/>
    </xf>
    <xf fontId="5" fillId="3" borderId="35" numFmtId="162" xfId="0" applyNumberFormat="1" applyFont="1" applyFill="1" applyBorder="1" applyAlignment="1">
      <alignment horizontal="right" vertical="center" wrapText="1"/>
    </xf>
    <xf fontId="6" fillId="0" borderId="16" numFmtId="0" xfId="0" applyFont="1" applyBorder="1" applyAlignment="1">
      <alignment horizontal="center" vertical="top" wrapText="1"/>
    </xf>
    <xf fontId="7" fillId="0" borderId="18" numFmtId="0" xfId="0" applyFont="1" applyBorder="1" applyAlignment="1">
      <alignment horizontal="left" vertical="center"/>
    </xf>
    <xf fontId="6" fillId="0" borderId="23" numFmtId="0" xfId="0" applyFont="1" applyBorder="1" applyAlignment="1">
      <alignment horizontal="center" vertical="top" wrapText="1"/>
    </xf>
    <xf fontId="5" fillId="0" borderId="7" numFmtId="165" xfId="0" applyNumberFormat="1" applyFont="1" applyBorder="1" applyAlignment="1">
      <alignment vertical="center" wrapText="1"/>
    </xf>
    <xf fontId="5" fillId="0" borderId="7" numFmtId="0" xfId="0" applyFont="1" applyBorder="1" applyAlignment="1">
      <alignment horizontal="left" vertical="center" wrapText="1"/>
    </xf>
    <xf fontId="5" fillId="0" borderId="34" numFmtId="49" xfId="0" applyNumberFormat="1" applyFont="1" applyBorder="1" applyAlignment="1">
      <alignment horizontal="center" vertical="top" wrapText="1"/>
    </xf>
    <xf fontId="5" fillId="0" borderId="35" numFmtId="162" xfId="0" applyNumberFormat="1" applyFont="1" applyBorder="1" applyAlignment="1">
      <alignment vertical="center" wrapText="1"/>
    </xf>
    <xf fontId="5" fillId="3" borderId="30" numFmtId="162" xfId="0" applyNumberFormat="1" applyFont="1" applyFill="1" applyBorder="1" applyAlignment="1">
      <alignment vertical="center" wrapText="1"/>
    </xf>
    <xf fontId="5" fillId="0" borderId="37" numFmtId="49" xfId="0" applyNumberFormat="1" applyFont="1" applyBorder="1" applyAlignment="1">
      <alignment horizontal="center" vertical="center" wrapText="1"/>
    </xf>
    <xf fontId="6" fillId="0" borderId="41" numFmtId="0" xfId="0" applyFont="1" applyBorder="1" applyAlignment="1">
      <alignment horizontal="center" vertical="center" wrapText="1"/>
    </xf>
    <xf fontId="7" fillId="0" borderId="21" numFmtId="49" xfId="0" applyNumberFormat="1" applyFont="1" applyBorder="1" applyAlignment="1">
      <alignment horizontal="left" vertical="center" wrapText="1"/>
    </xf>
    <xf fontId="5" fillId="0" borderId="42" numFmtId="165" xfId="0" applyNumberFormat="1" applyFont="1" applyBorder="1" applyAlignment="1">
      <alignment vertical="center" wrapText="1"/>
    </xf>
    <xf fontId="5" fillId="0" borderId="38" numFmtId="162" xfId="0" applyNumberFormat="1" applyFont="1" applyBorder="1" applyAlignment="1">
      <alignment horizontal="right"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0" borderId="21" numFmtId="164" xfId="0" applyNumberFormat="1" applyFont="1" applyBorder="1" applyAlignment="1">
      <alignment horizontal="right" vertical="center" wrapText="1"/>
    </xf>
    <xf fontId="5" fillId="0" borderId="43" numFmtId="164" xfId="0" applyNumberFormat="1" applyFont="1" applyBorder="1" applyAlignment="1">
      <alignment horizontal="right" vertical="center" wrapText="1"/>
    </xf>
    <xf fontId="20" fillId="0" borderId="24" numFmtId="165" xfId="0" applyNumberFormat="1" applyFont="1" applyBorder="1" applyAlignment="1">
      <alignment horizontal="right" vertical="center" wrapText="1"/>
    </xf>
    <xf fontId="14" fillId="0" borderId="24" numFmtId="162" xfId="0" applyNumberFormat="1" applyFont="1" applyBorder="1" applyAlignment="1">
      <alignment horizontal="right" vertical="center" wrapText="1"/>
    </xf>
    <xf fontId="14" fillId="0" borderId="21" numFmtId="162" xfId="0" applyNumberFormat="1" applyFont="1" applyBorder="1" applyAlignment="1">
      <alignment horizontal="right" vertical="center" wrapText="1"/>
    </xf>
    <xf fontId="14" fillId="3" borderId="21" numFmtId="162" xfId="0" applyNumberFormat="1" applyFont="1" applyFill="1" applyBorder="1" applyAlignment="1">
      <alignment horizontal="right" vertical="center" wrapText="1"/>
    </xf>
    <xf fontId="14" fillId="0" borderId="24" numFmtId="4" xfId="0" applyNumberFormat="1" applyFont="1" applyBorder="1" applyAlignment="1">
      <alignment horizontal="right" vertical="center" wrapText="1"/>
    </xf>
    <xf fontId="14" fillId="0" borderId="24" numFmtId="164" xfId="0" applyNumberFormat="1" applyFont="1" applyBorder="1" applyAlignment="1">
      <alignment horizontal="right" vertical="center" wrapText="1"/>
    </xf>
    <xf fontId="14" fillId="0" borderId="27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 wrapText="1"/>
    </xf>
    <xf fontId="5" fillId="0" borderId="28" numFmtId="165" xfId="0" applyNumberFormat="1" applyFont="1" applyBorder="1" applyAlignment="1">
      <alignment vertical="center" wrapText="1"/>
    </xf>
    <xf fontId="5" fillId="0" borderId="25" numFmtId="162" xfId="0" applyNumberFormat="1" applyFont="1" applyBorder="1" applyAlignment="1">
      <alignment horizontal="right" vertical="center" wrapText="1"/>
    </xf>
    <xf fontId="5" fillId="0" borderId="26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41" numFmtId="49" xfId="0" applyNumberFormat="1" applyFont="1" applyBorder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5" fillId="0" borderId="24" numFmtId="165" xfId="0" applyNumberFormat="1" applyFont="1" applyBorder="1" applyAlignment="1">
      <alignment horizontal="left" vertical="center" wrapText="1"/>
    </xf>
    <xf fontId="5" fillId="0" borderId="44" numFmtId="49" xfId="0" applyNumberFormat="1" applyFont="1" applyBorder="1" applyAlignment="1">
      <alignment horizontal="center" vertical="center" wrapText="1"/>
    </xf>
    <xf fontId="7" fillId="0" borderId="21" numFmtId="166" xfId="0" applyNumberFormat="1" applyFont="1" applyBorder="1" applyAlignment="1">
      <alignment vertical="center" wrapText="1"/>
    </xf>
    <xf fontId="5" fillId="0" borderId="21" numFmtId="165" xfId="0" applyNumberFormat="1" applyFont="1" applyBorder="1" applyAlignment="1">
      <alignment horizontal="left" vertical="center" wrapText="1"/>
    </xf>
    <xf fontId="5" fillId="3" borderId="45" numFmtId="162" xfId="0" applyNumberFormat="1" applyFont="1" applyFill="1" applyBorder="1" applyAlignment="1">
      <alignment horizontal="right" vertical="center" wrapText="1"/>
    </xf>
    <xf fontId="5" fillId="0" borderId="21" numFmtId="4" xfId="0" applyNumberFormat="1" applyFont="1" applyBorder="1" applyAlignment="1">
      <alignment horizontal="right" vertical="center" wrapText="1"/>
    </xf>
    <xf fontId="6" fillId="0" borderId="46" numFmtId="0" xfId="0" applyFont="1" applyBorder="1" applyAlignment="1">
      <alignment horizontal="center" vertical="center" wrapText="1"/>
    </xf>
    <xf fontId="5" fillId="0" borderId="47" numFmtId="162" xfId="0" applyNumberFormat="1" applyFont="1" applyBorder="1" applyAlignment="1">
      <alignment horizontal="right" vertical="center" wrapText="1"/>
    </xf>
    <xf fontId="5" fillId="0" borderId="17" numFmtId="165" xfId="0" applyNumberFormat="1" applyFont="1" applyBorder="1" applyAlignment="1">
      <alignment horizontal="left" vertical="center" wrapText="1"/>
    </xf>
    <xf fontId="11" fillId="0" borderId="27" numFmtId="164" xfId="0" applyNumberFormat="1" applyFont="1" applyBorder="1" applyAlignment="1">
      <alignment horizontal="right" vertical="center" wrapText="1"/>
    </xf>
    <xf fontId="5" fillId="3" borderId="5" numFmtId="162" xfId="0" applyNumberFormat="1" applyFont="1" applyFill="1" applyBorder="1" applyAlignment="1">
      <alignment horizontal="right" vertical="center" wrapText="1"/>
    </xf>
    <xf fontId="5" fillId="0" borderId="34" numFmtId="0" xfId="0" applyFont="1" applyBorder="1" applyAlignment="1">
      <alignment horizontal="center" vertical="top" wrapText="1"/>
    </xf>
    <xf fontId="14" fillId="0" borderId="33" numFmtId="0" xfId="0" applyFont="1" applyBorder="1" applyAlignment="1">
      <alignment vertical="center"/>
    </xf>
    <xf fontId="14" fillId="0" borderId="11" numFmtId="167" xfId="0" applyNumberFormat="1" applyFont="1" applyBorder="1" applyAlignment="1">
      <alignment horizontal="center" vertical="center" wrapText="1"/>
    </xf>
    <xf fontId="14" fillId="0" borderId="12" numFmtId="167" xfId="0" applyNumberFormat="1" applyFont="1" applyBorder="1" applyAlignment="1">
      <alignment horizontal="left" vertical="center" wrapText="1"/>
    </xf>
    <xf fontId="14" fillId="0" borderId="13" numFmtId="167" xfId="0" applyNumberFormat="1" applyFont="1" applyBorder="1" applyAlignment="1">
      <alignment horizontal="center" vertical="center" wrapText="1"/>
    </xf>
    <xf fontId="14" fillId="3" borderId="14" numFmtId="162" xfId="0" applyNumberFormat="1" applyFont="1" applyFill="1" applyBorder="1" applyAlignment="1">
      <alignment horizontal="right" vertical="center" wrapText="1"/>
    </xf>
    <xf fontId="14" fillId="0" borderId="33" numFmtId="49" xfId="0" applyNumberFormat="1" applyFont="1" applyBorder="1" applyAlignment="1">
      <alignment vertical="center" wrapText="1"/>
    </xf>
    <xf fontId="14" fillId="0" borderId="48" numFmtId="165" xfId="0" applyNumberFormat="1" applyFont="1" applyBorder="1" applyAlignment="1">
      <alignment horizontal="center" vertical="center" wrapText="1"/>
    </xf>
    <xf fontId="14" fillId="0" borderId="49" numFmtId="165" xfId="0" applyNumberFormat="1" applyFont="1" applyBorder="1" applyAlignment="1">
      <alignment horizontal="left" vertical="center" wrapText="1"/>
    </xf>
    <xf fontId="14" fillId="0" borderId="20" numFmtId="165" xfId="0" applyNumberFormat="1" applyFont="1" applyBorder="1" applyAlignment="1">
      <alignment horizontal="center" vertical="center" wrapText="1"/>
    </xf>
    <xf fontId="14" fillId="0" borderId="17" numFmtId="162" xfId="0" applyNumberFormat="1" applyFont="1" applyBorder="1" applyAlignment="1">
      <alignment horizontal="right" vertical="center" wrapText="1"/>
    </xf>
    <xf fontId="14" fillId="0" borderId="0" numFmtId="162" xfId="0" applyNumberFormat="1" applyFont="1" applyAlignment="1">
      <alignment horizontal="right" vertical="center" wrapText="1"/>
    </xf>
    <xf fontId="14" fillId="3" borderId="17" numFmtId="162" xfId="0" applyNumberFormat="1" applyFont="1" applyFill="1" applyBorder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4" fillId="0" borderId="17" numFmtId="164" xfId="0" applyNumberFormat="1" applyFont="1" applyBorder="1" applyAlignment="1">
      <alignment horizontal="right" vertical="center" wrapText="1"/>
    </xf>
    <xf fontId="14" fillId="0" borderId="25" numFmtId="164" xfId="0" applyNumberFormat="1" applyFont="1" applyBorder="1" applyAlignment="1">
      <alignment horizontal="right" vertical="center" wrapText="1"/>
    </xf>
    <xf fontId="14" fillId="0" borderId="22" numFmtId="164" xfId="0" applyNumberFormat="1" applyFont="1" applyBorder="1" applyAlignment="1">
      <alignment horizontal="right" vertical="center" wrapText="1"/>
    </xf>
    <xf fontId="5" fillId="0" borderId="50" numFmtId="49" xfId="0" applyNumberFormat="1" applyFont="1" applyBorder="1" applyAlignment="1">
      <alignment horizontal="center" vertical="center" wrapText="1"/>
    </xf>
    <xf fontId="13" fillId="0" borderId="29" numFmtId="0" xfId="0" applyFont="1" applyBorder="1" applyAlignment="1">
      <alignment horizontal="center" vertical="top" wrapText="1"/>
    </xf>
    <xf fontId="16" fillId="0" borderId="0" numFmtId="162" xfId="0" applyNumberFormat="1" applyFont="1" applyAlignment="1">
      <alignment vertical="center" wrapText="1"/>
    </xf>
    <xf fontId="5" fillId="0" borderId="51" numFmtId="49" xfId="0" applyNumberFormat="1" applyFont="1" applyBorder="1" applyAlignment="1">
      <alignment horizontal="center" vertical="center" wrapText="1"/>
    </xf>
    <xf fontId="13" fillId="0" borderId="23" numFmtId="0" xfId="0" applyFont="1" applyBorder="1" applyAlignment="1">
      <alignment horizontal="center" vertical="top" wrapText="1"/>
    </xf>
    <xf fontId="16" fillId="0" borderId="7" numFmtId="162" xfId="0" applyNumberFormat="1" applyFont="1" applyBorder="1" applyAlignment="1">
      <alignment vertical="center" wrapText="1"/>
    </xf>
    <xf fontId="21" fillId="0" borderId="0" numFmtId="162" xfId="0" applyNumberFormat="1" applyFont="1" applyAlignment="1">
      <alignment horizontal="right" vertical="center" wrapText="1"/>
    </xf>
    <xf fontId="21" fillId="0" borderId="24" numFmtId="162" xfId="0" applyNumberFormat="1" applyFont="1" applyBorder="1" applyAlignment="1">
      <alignment horizontal="right" vertical="center" wrapText="1"/>
    </xf>
    <xf fontId="16" fillId="0" borderId="7" numFmtId="0" xfId="0" applyFont="1" applyBorder="1" applyAlignment="1">
      <alignment horizontal="left" vertical="center" wrapText="1"/>
    </xf>
    <xf fontId="16" fillId="0" borderId="0" numFmtId="0" xfId="0" applyFont="1" applyAlignment="1">
      <alignment horizontal="left" vertical="center" wrapText="1"/>
    </xf>
    <xf fontId="14" fillId="0" borderId="51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top" wrapText="1"/>
    </xf>
    <xf fontId="5" fillId="0" borderId="24" numFmtId="164" xfId="0" applyNumberFormat="1" applyFont="1" applyBorder="1" applyAlignment="1">
      <alignment vertical="center" wrapText="1"/>
    </xf>
    <xf fontId="7" fillId="0" borderId="38" numFmtId="49" xfId="0" applyNumberFormat="1" applyFont="1" applyBorder="1" applyAlignment="1">
      <alignment horizontal="left" vertical="center" wrapText="1"/>
    </xf>
    <xf fontId="16" fillId="0" borderId="7" numFmtId="165" xfId="0" applyNumberFormat="1" applyFont="1" applyBorder="1" applyAlignment="1">
      <alignment vertical="center" wrapText="1"/>
    </xf>
    <xf fontId="7" fillId="0" borderId="25" numFmtId="49" xfId="0" applyNumberFormat="1" applyFont="1" applyBorder="1" applyAlignment="1">
      <alignment horizontal="left" vertical="center" wrapText="1"/>
    </xf>
    <xf fontId="16" fillId="0" borderId="0" numFmtId="165" xfId="0" applyNumberFormat="1" applyFont="1" applyAlignment="1">
      <alignment vertical="center" wrapText="1"/>
    </xf>
    <xf fontId="14" fillId="0" borderId="52" numFmtId="0" xfId="0" applyFont="1" applyBorder="1" applyAlignment="1">
      <alignment vertical="center"/>
    </xf>
    <xf fontId="14" fillId="3" borderId="53" numFmtId="162" xfId="0" applyNumberFormat="1" applyFont="1" applyFill="1" applyBorder="1" applyAlignment="1">
      <alignment horizontal="right" vertical="center" wrapText="1"/>
    </xf>
    <xf fontId="5" fillId="0" borderId="0" numFmtId="167" xfId="0" applyNumberFormat="1" applyFont="1" applyAlignment="1">
      <alignment horizontal="left" vertical="center"/>
    </xf>
    <xf fontId="11" fillId="0" borderId="0" numFmtId="168" xfId="0" applyNumberFormat="1" applyFont="1" applyAlignment="1">
      <alignment horizontal="left" vertical="top"/>
    </xf>
    <xf fontId="5" fillId="0" borderId="0" numFmtId="0" xfId="0" applyFont="1" applyAlignment="1">
      <alignment horizontal="left" vertical="center"/>
    </xf>
    <xf fontId="8" fillId="0" borderId="0" numFmtId="162" xfId="0" applyNumberFormat="1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3" borderId="0" numFmtId="1" xfId="0" applyNumberFormat="1" applyFont="1" applyFill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  <xf fontId="22" fillId="3" borderId="0" numFmtId="162" xfId="0" applyNumberFormat="1" applyFont="1" applyFill="1" applyAlignment="1">
      <alignment horizontal="right" vertical="center" wrapText="1"/>
    </xf>
    <xf fontId="23" fillId="0" borderId="0" numFmtId="4" xfId="0" applyNumberFormat="1" applyFont="1" applyAlignment="1">
      <alignment horizontal="right"/>
    </xf>
    <xf fontId="23" fillId="3" borderId="0" numFmtId="162" xfId="0" applyNumberFormat="1" applyFont="1" applyFill="1" applyAlignment="1">
      <alignment horizontal="right"/>
    </xf>
    <xf fontId="5" fillId="3" borderId="0" numFmtId="1" xfId="0" applyNumberFormat="1" applyFont="1" applyFill="1" applyAlignment="1">
      <alignment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5" topLeftCell="E6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min="3" max="3" style="3" width="19.7109375"/>
    <col customWidth="1" min="4" max="4" style="1" width="74.140625"/>
    <col customWidth="1" min="5" max="5" style="4" width="16.140625"/>
    <col customWidth="1" min="6" max="6" style="1" width="16.140625"/>
    <col customWidth="1" hidden="1" min="7" max="7" style="1" width="16.5703125"/>
    <col customWidth="1" min="8" max="8" style="5" width="16.00390625"/>
    <col customWidth="1" min="9" max="9" style="6" width="18.00390625"/>
    <col customWidth="1" min="10" max="11" style="7" width="15.28515625"/>
    <col customWidth="1" hidden="1" min="12" max="12" style="7" width="15.7109375"/>
    <col customWidth="1" min="13" max="13" style="1" width="17.5703125"/>
    <col customWidth="1" min="14" max="14" style="1" width="15.8515625"/>
    <col customWidth="1" min="15" max="16" style="1" width="11.42578125"/>
    <col customWidth="1" hidden="1" min="17" max="17" style="1" width="11.42578125"/>
    <col customWidth="1" min="18" max="18" style="1" width="11.42578125"/>
    <col customWidth="1" min="19" max="19" style="1" width="9.140625"/>
    <col customWidth="1" min="20" max="20" style="1" width="19.140625"/>
    <col customWidth="1" min="21" max="30" style="1" width="9.140625"/>
    <col min="31" max="16384" style="1" width="9.140625"/>
  </cols>
  <sheetData>
    <row r="1" ht="17.25">
      <c r="A1" s="8" t="s">
        <v>0</v>
      </c>
      <c r="B1" s="8"/>
      <c r="C1" s="9"/>
      <c r="D1" s="8"/>
      <c r="E1" s="10"/>
      <c r="F1" s="8"/>
      <c r="G1" s="8"/>
      <c r="H1" s="8"/>
      <c r="I1" s="11"/>
      <c r="J1" s="8"/>
      <c r="K1" s="8"/>
      <c r="L1" s="8"/>
      <c r="M1" s="8"/>
      <c r="N1" s="8"/>
      <c r="O1" s="8"/>
      <c r="P1" s="8"/>
      <c r="Q1" s="8"/>
      <c r="R1" s="8"/>
      <c r="S1" s="1"/>
      <c r="T1" s="1"/>
      <c r="U1" s="1"/>
      <c r="V1" s="1"/>
      <c r="W1" s="1"/>
      <c r="X1" s="1"/>
      <c r="Y1" s="1"/>
      <c r="Z1" s="1"/>
    </row>
    <row r="2" ht="15">
      <c r="A2" s="12"/>
      <c r="B2" s="13"/>
      <c r="C2" s="14"/>
      <c r="D2" s="15"/>
      <c r="E2" s="16"/>
      <c r="F2" s="15"/>
      <c r="G2" s="15"/>
      <c r="H2" s="17"/>
      <c r="I2" s="18"/>
      <c r="J2" s="19"/>
      <c r="K2" s="19"/>
      <c r="L2" s="19"/>
      <c r="M2" s="15"/>
      <c r="N2" s="15"/>
      <c r="O2" s="15"/>
      <c r="P2" s="20"/>
      <c r="Q2" s="20"/>
      <c r="R2" s="21" t="s">
        <v>1</v>
      </c>
      <c r="S2" s="1"/>
      <c r="T2" s="1"/>
      <c r="U2" s="1"/>
      <c r="V2" s="1"/>
      <c r="W2" s="1"/>
      <c r="X2" s="1"/>
      <c r="Y2" s="1"/>
      <c r="Z2" s="1"/>
    </row>
    <row r="3" s="22" customFormat="1" ht="15">
      <c r="A3" s="23" t="s">
        <v>2</v>
      </c>
      <c r="B3" s="24" t="s">
        <v>3</v>
      </c>
      <c r="C3" s="25" t="s">
        <v>4</v>
      </c>
      <c r="D3" s="26" t="s">
        <v>5</v>
      </c>
      <c r="E3" s="27" t="s">
        <v>6</v>
      </c>
      <c r="F3" s="28" t="s">
        <v>7</v>
      </c>
      <c r="G3" s="29"/>
      <c r="H3" s="30"/>
      <c r="I3" s="31" t="s">
        <v>8</v>
      </c>
      <c r="J3" s="32"/>
      <c r="K3" s="33" t="s">
        <v>9</v>
      </c>
      <c r="L3" s="29"/>
      <c r="M3" s="29"/>
      <c r="N3" s="30"/>
      <c r="O3" s="34" t="s">
        <v>10</v>
      </c>
      <c r="P3" s="35" t="s">
        <v>11</v>
      </c>
      <c r="Q3" s="35" t="s">
        <v>12</v>
      </c>
      <c r="R3" s="34" t="s">
        <v>13</v>
      </c>
      <c r="S3" s="22"/>
      <c r="T3" s="22"/>
      <c r="U3" s="22"/>
      <c r="V3" s="22"/>
      <c r="W3" s="22"/>
      <c r="X3" s="22"/>
      <c r="Y3" s="22"/>
      <c r="Z3" s="22"/>
    </row>
    <row r="4" s="22" customFormat="1" ht="60">
      <c r="A4" s="23"/>
      <c r="B4" s="24"/>
      <c r="C4" s="25"/>
      <c r="D4" s="26"/>
      <c r="E4" s="36"/>
      <c r="F4" s="37" t="s">
        <v>14</v>
      </c>
      <c r="G4" s="38" t="s">
        <v>15</v>
      </c>
      <c r="H4" s="39" t="s">
        <v>16</v>
      </c>
      <c r="I4" s="40" t="s">
        <v>17</v>
      </c>
      <c r="J4" s="41" t="s">
        <v>16</v>
      </c>
      <c r="K4" s="42" t="s">
        <v>18</v>
      </c>
      <c r="L4" s="43" t="s">
        <v>19</v>
      </c>
      <c r="M4" s="42" t="s">
        <v>20</v>
      </c>
      <c r="N4" s="44" t="s">
        <v>21</v>
      </c>
      <c r="O4" s="34"/>
      <c r="P4" s="35"/>
      <c r="Q4" s="35"/>
      <c r="R4" s="34"/>
      <c r="S4" s="22"/>
      <c r="T4" s="22"/>
      <c r="U4" s="22"/>
      <c r="V4" s="22"/>
      <c r="W4" s="22"/>
      <c r="X4" s="22"/>
      <c r="Y4" s="22"/>
      <c r="Z4" s="22"/>
    </row>
    <row r="5" s="45" customFormat="1" ht="17.25">
      <c r="A5" s="46"/>
      <c r="B5" s="47" t="s">
        <v>22</v>
      </c>
      <c r="C5" s="48"/>
      <c r="D5" s="49"/>
      <c r="E5" s="50">
        <f>SUM(E6:E16)</f>
        <v>23514452.81044776</v>
      </c>
      <c r="F5" s="50">
        <f>SUM(F6:F16)</f>
        <v>28065221.000000004</v>
      </c>
      <c r="G5" s="50">
        <f>SUM(G6:G16)</f>
        <v>0</v>
      </c>
      <c r="H5" s="50">
        <f>SUM(H6:H16)</f>
        <v>4119530.6000000001</v>
      </c>
      <c r="I5" s="51">
        <f>SUM(I6:I16)</f>
        <v>26592034.030000005</v>
      </c>
      <c r="J5" s="50">
        <f>SUM(J6:J16)</f>
        <v>3736373.0499999998</v>
      </c>
      <c r="K5" s="50">
        <f>SUM(K6:K16)</f>
        <v>3077581.2195522441</v>
      </c>
      <c r="L5" s="50">
        <f>SUM(L6:L16)</f>
        <v>26592034.030000005</v>
      </c>
      <c r="M5" s="52">
        <f>SUM(M6:M16)</f>
        <v>-1473186.9699999988</v>
      </c>
      <c r="N5" s="50">
        <f>SUM(N6:N16)</f>
        <v>-383157.54999999999</v>
      </c>
      <c r="O5" s="53">
        <f t="shared" ref="O5:O9" si="0">IFERROR(I5/E5,"")</f>
        <v>1.1308804097786549</v>
      </c>
      <c r="P5" s="54">
        <f t="shared" ref="P5:P9" si="1">IFERROR(J5/H5,"")</f>
        <v>0.90698999784101608</v>
      </c>
      <c r="Q5" s="55" t="str">
        <f t="shared" ref="Q5:Q9" si="2">IFERROR(I5/G5,"")</f>
        <v/>
      </c>
      <c r="R5" s="56">
        <f t="shared" ref="R5:R9" si="3">IFERROR(I5/F5,"")</f>
        <v>0.94750844933663636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ht="17.25">
      <c r="A6" s="57"/>
      <c r="B6" s="58" t="s">
        <v>23</v>
      </c>
      <c r="C6" s="59" t="s">
        <v>24</v>
      </c>
      <c r="D6" s="60" t="s">
        <v>25</v>
      </c>
      <c r="E6" s="61">
        <f>19952333.24/33.5*30</f>
        <v>17867761.110447757</v>
      </c>
      <c r="F6" s="62">
        <v>21478832.199999999</v>
      </c>
      <c r="G6" s="61"/>
      <c r="H6" s="63">
        <v>3260366.8999999999</v>
      </c>
      <c r="I6" s="64">
        <v>19551218.960000001</v>
      </c>
      <c r="J6" s="61">
        <v>2996283.5899999999</v>
      </c>
      <c r="K6" s="61">
        <f t="shared" ref="K6:K9" si="4">I6-E6</f>
        <v>1683457.8495522439</v>
      </c>
      <c r="L6" s="63">
        <f t="shared" ref="L6:L9" si="5">I6-G6</f>
        <v>19551218.960000001</v>
      </c>
      <c r="M6" s="65">
        <f t="shared" ref="M6:M9" si="6">I6-F6</f>
        <v>-1927613.2399999984</v>
      </c>
      <c r="N6" s="66">
        <f t="shared" ref="N6:N9" si="7">J6-H6</f>
        <v>-264083.31000000006</v>
      </c>
      <c r="O6" s="67">
        <f t="shared" si="0"/>
        <v>1.0942176156904113</v>
      </c>
      <c r="P6" s="68">
        <f t="shared" si="1"/>
        <v>0.91900196569901382</v>
      </c>
      <c r="Q6" s="67" t="str">
        <f t="shared" si="2"/>
        <v/>
      </c>
      <c r="R6" s="69">
        <f t="shared" si="3"/>
        <v>0.91025521210599158</v>
      </c>
      <c r="S6" s="1"/>
      <c r="T6" s="1"/>
      <c r="U6" s="1"/>
      <c r="V6" s="1"/>
      <c r="W6" s="1"/>
      <c r="X6" s="1"/>
      <c r="Y6" s="1"/>
      <c r="Z6" s="1"/>
    </row>
    <row r="7" ht="17.25">
      <c r="A7" s="70"/>
      <c r="B7" s="71" t="s">
        <v>26</v>
      </c>
      <c r="C7" s="72" t="s">
        <v>27</v>
      </c>
      <c r="D7" s="73" t="s">
        <v>28</v>
      </c>
      <c r="E7" s="74">
        <v>82691.949999999997</v>
      </c>
      <c r="F7" s="75">
        <v>82008.100000000006</v>
      </c>
      <c r="G7" s="76"/>
      <c r="H7" s="74">
        <v>9891.6000000000004</v>
      </c>
      <c r="I7" s="77">
        <v>83713.259999999995</v>
      </c>
      <c r="J7" s="74">
        <v>6835.9700000000003</v>
      </c>
      <c r="K7" s="76">
        <f t="shared" si="4"/>
        <v>1021.3099999999977</v>
      </c>
      <c r="L7" s="74">
        <f t="shared" si="5"/>
        <v>83713.259999999995</v>
      </c>
      <c r="M7" s="78">
        <f t="shared" si="6"/>
        <v>1705.1599999999889</v>
      </c>
      <c r="N7" s="74">
        <f t="shared" si="7"/>
        <v>-3055.6300000000001</v>
      </c>
      <c r="O7" s="79">
        <f t="shared" si="0"/>
        <v>1.0123507790056951</v>
      </c>
      <c r="P7" s="80">
        <f t="shared" si="1"/>
        <v>0.69108839823688784</v>
      </c>
      <c r="Q7" s="81" t="str">
        <f t="shared" si="2"/>
        <v/>
      </c>
      <c r="R7" s="82">
        <f t="shared" si="3"/>
        <v>1.0207925802451221</v>
      </c>
      <c r="S7" s="1"/>
      <c r="T7" s="1"/>
      <c r="U7" s="1"/>
      <c r="V7" s="1"/>
      <c r="W7" s="1"/>
      <c r="X7" s="1"/>
      <c r="Y7" s="1"/>
      <c r="Z7" s="1"/>
    </row>
    <row r="8" ht="17.25">
      <c r="A8" s="70"/>
      <c r="B8" s="71" t="s">
        <v>23</v>
      </c>
      <c r="C8" s="83" t="s">
        <v>29</v>
      </c>
      <c r="D8" s="84" t="s">
        <v>30</v>
      </c>
      <c r="E8" s="74">
        <v>0</v>
      </c>
      <c r="F8" s="75">
        <v>52994.300000000003</v>
      </c>
      <c r="G8" s="74"/>
      <c r="H8" s="76">
        <v>0</v>
      </c>
      <c r="I8" s="85">
        <v>30778.459999999999</v>
      </c>
      <c r="J8" s="74">
        <v>354.62</v>
      </c>
      <c r="K8" s="74">
        <f t="shared" si="4"/>
        <v>30778.459999999999</v>
      </c>
      <c r="L8" s="76">
        <f t="shared" si="5"/>
        <v>30778.459999999999</v>
      </c>
      <c r="M8" s="74">
        <f t="shared" si="6"/>
        <v>-22215.840000000004</v>
      </c>
      <c r="N8" s="76">
        <f t="shared" si="7"/>
        <v>354.62</v>
      </c>
      <c r="O8" s="80" t="str">
        <f t="shared" si="0"/>
        <v/>
      </c>
      <c r="P8" s="79" t="str">
        <f t="shared" si="1"/>
        <v/>
      </c>
      <c r="Q8" s="80" t="str">
        <f t="shared" si="2"/>
        <v/>
      </c>
      <c r="R8" s="82">
        <f t="shared" si="3"/>
        <v>0.58078812249619294</v>
      </c>
      <c r="S8" s="1"/>
      <c r="T8" s="1"/>
      <c r="U8" s="1"/>
      <c r="V8" s="1"/>
      <c r="W8" s="1"/>
      <c r="X8" s="1"/>
      <c r="Y8" s="1"/>
      <c r="Z8" s="1"/>
    </row>
    <row r="9" ht="17.25">
      <c r="A9" s="70"/>
      <c r="B9" s="71" t="s">
        <v>23</v>
      </c>
      <c r="C9" s="72" t="s">
        <v>31</v>
      </c>
      <c r="D9" s="73" t="s">
        <v>32</v>
      </c>
      <c r="E9" s="74">
        <v>1144013.8899999999</v>
      </c>
      <c r="F9" s="75">
        <v>1259409.1000000001</v>
      </c>
      <c r="G9" s="74"/>
      <c r="H9" s="74">
        <v>30166.200000000001</v>
      </c>
      <c r="I9" s="85">
        <v>1216032.6599999999</v>
      </c>
      <c r="J9" s="74">
        <v>13403.299999999999</v>
      </c>
      <c r="K9" s="76">
        <f t="shared" si="4"/>
        <v>72018.770000000019</v>
      </c>
      <c r="L9" s="74">
        <f t="shared" si="5"/>
        <v>1216032.6599999999</v>
      </c>
      <c r="M9" s="78">
        <f t="shared" si="6"/>
        <v>-43376.440000000177</v>
      </c>
      <c r="N9" s="74">
        <f t="shared" si="7"/>
        <v>-16762.900000000001</v>
      </c>
      <c r="O9" s="79">
        <f t="shared" si="0"/>
        <v>1.0629527059326176</v>
      </c>
      <c r="P9" s="80">
        <f t="shared" si="1"/>
        <v>0.44431516067651872</v>
      </c>
      <c r="Q9" s="81" t="str">
        <f t="shared" si="2"/>
        <v/>
      </c>
      <c r="R9" s="82">
        <f t="shared" si="3"/>
        <v>0.96555810181139701</v>
      </c>
      <c r="S9" s="1"/>
      <c r="T9" s="1"/>
      <c r="U9" s="1"/>
      <c r="V9" s="1"/>
      <c r="W9" s="1"/>
      <c r="X9" s="1"/>
      <c r="Y9" s="1"/>
      <c r="Z9" s="1"/>
    </row>
    <row r="10" ht="17.25">
      <c r="A10" s="70"/>
      <c r="B10" s="71" t="s">
        <v>23</v>
      </c>
      <c r="C10" s="83" t="s">
        <v>33</v>
      </c>
      <c r="D10" s="84" t="s">
        <v>34</v>
      </c>
      <c r="E10" s="74">
        <v>558.5</v>
      </c>
      <c r="F10" s="75">
        <v>0</v>
      </c>
      <c r="G10" s="76"/>
      <c r="H10" s="74">
        <v>0</v>
      </c>
      <c r="I10" s="77">
        <v>303.98000000000002</v>
      </c>
      <c r="J10" s="86">
        <v>9.3300000000000001</v>
      </c>
      <c r="K10" s="74">
        <f t="shared" ref="K10:K47" si="8">I10-E10</f>
        <v>-254.51999999999998</v>
      </c>
      <c r="L10" s="76">
        <f t="shared" ref="L10:L73" si="9">I10-G10</f>
        <v>303.98000000000002</v>
      </c>
      <c r="M10" s="74">
        <f t="shared" ref="M10:M47" si="10">I10-F10</f>
        <v>303.98000000000002</v>
      </c>
      <c r="N10" s="76">
        <f t="shared" ref="N10:N47" si="11">J10-H10</f>
        <v>9.3300000000000001</v>
      </c>
      <c r="O10" s="80">
        <f t="shared" ref="O10:O73" si="12">IFERROR(I10/E10,"")</f>
        <v>0.54427931960608777</v>
      </c>
      <c r="P10" s="79" t="str">
        <f t="shared" ref="P10:P73" si="13">IFERROR(J10/H10,"")</f>
        <v/>
      </c>
      <c r="Q10" s="80" t="str">
        <f t="shared" ref="Q10:Q73" si="14">IFERROR(I10/G10,"")</f>
        <v/>
      </c>
      <c r="R10" s="82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70"/>
      <c r="B11" s="71" t="s">
        <v>23</v>
      </c>
      <c r="C11" s="72" t="s">
        <v>35</v>
      </c>
      <c r="D11" s="73" t="s">
        <v>36</v>
      </c>
      <c r="E11" s="74">
        <v>1295.75</v>
      </c>
      <c r="F11" s="75">
        <v>1208.9000000000001</v>
      </c>
      <c r="G11" s="74"/>
      <c r="H11" s="76">
        <v>0</v>
      </c>
      <c r="I11" s="85">
        <v>1214.1099999999999</v>
      </c>
      <c r="J11" s="74">
        <v>0.029999999999999999</v>
      </c>
      <c r="K11" s="76">
        <f t="shared" si="8"/>
        <v>-81.6400000000001</v>
      </c>
      <c r="L11" s="74">
        <f t="shared" si="9"/>
        <v>1214.1099999999999</v>
      </c>
      <c r="M11" s="78">
        <f t="shared" si="10"/>
        <v>5.209999999999809</v>
      </c>
      <c r="N11" s="74">
        <f t="shared" si="11"/>
        <v>0.029999999999999999</v>
      </c>
      <c r="O11" s="79">
        <f t="shared" si="12"/>
        <v>0.9369940189079683</v>
      </c>
      <c r="P11" s="80" t="str">
        <f t="shared" si="13"/>
        <v/>
      </c>
      <c r="Q11" s="81" t="str">
        <f t="shared" si="14"/>
        <v/>
      </c>
      <c r="R11" s="82">
        <f t="shared" si="15"/>
        <v>1.0043097030358175</v>
      </c>
      <c r="S11" s="1"/>
      <c r="T11" s="1"/>
      <c r="U11" s="1"/>
      <c r="V11" s="1"/>
      <c r="W11" s="1"/>
      <c r="X11" s="1"/>
      <c r="Y11" s="1"/>
      <c r="Z11" s="1"/>
    </row>
    <row r="12" ht="17.25">
      <c r="A12" s="70"/>
      <c r="B12" s="71" t="s">
        <v>23</v>
      </c>
      <c r="C12" s="83" t="s">
        <v>37</v>
      </c>
      <c r="D12" s="84" t="s">
        <v>38</v>
      </c>
      <c r="E12" s="74">
        <v>319156.97999999998</v>
      </c>
      <c r="F12" s="75">
        <v>615839.40000000002</v>
      </c>
      <c r="G12" s="76"/>
      <c r="H12" s="74">
        <v>273247.09999999998</v>
      </c>
      <c r="I12" s="77">
        <v>526084.37</v>
      </c>
      <c r="J12" s="86">
        <v>167233.91</v>
      </c>
      <c r="K12" s="74">
        <f t="shared" si="8"/>
        <v>206927.39000000001</v>
      </c>
      <c r="L12" s="76">
        <f t="shared" si="9"/>
        <v>526084.37</v>
      </c>
      <c r="M12" s="74">
        <f t="shared" si="10"/>
        <v>-89755.030000000028</v>
      </c>
      <c r="N12" s="76">
        <f t="shared" si="11"/>
        <v>-106013.18999999997</v>
      </c>
      <c r="O12" s="80">
        <f t="shared" si="12"/>
        <v>1.6483561474983253</v>
      </c>
      <c r="P12" s="79">
        <f t="shared" si="13"/>
        <v>0.61202446430355539</v>
      </c>
      <c r="Q12" s="80" t="str">
        <f t="shared" si="14"/>
        <v/>
      </c>
      <c r="R12" s="82">
        <f t="shared" si="15"/>
        <v>0.85425578486858744</v>
      </c>
      <c r="S12" s="1"/>
      <c r="T12" s="1"/>
      <c r="U12" s="1"/>
      <c r="V12" s="1"/>
      <c r="W12" s="1"/>
      <c r="X12" s="1"/>
      <c r="Y12" s="1"/>
      <c r="Z12" s="1"/>
    </row>
    <row r="13" ht="17.25">
      <c r="A13" s="70"/>
      <c r="B13" s="71" t="s">
        <v>39</v>
      </c>
      <c r="C13" s="72" t="s">
        <v>40</v>
      </c>
      <c r="D13" s="73" t="s">
        <v>41</v>
      </c>
      <c r="E13" s="74">
        <v>1374654.6699999999</v>
      </c>
      <c r="F13" s="75">
        <v>1486170.1000000001</v>
      </c>
      <c r="G13" s="74"/>
      <c r="H13" s="76">
        <v>409270.09999999998</v>
      </c>
      <c r="I13" s="85">
        <v>1847720.6000000001</v>
      </c>
      <c r="J13" s="74">
        <v>386942.51000000001</v>
      </c>
      <c r="K13" s="76">
        <f t="shared" si="8"/>
        <v>473065.93000000017</v>
      </c>
      <c r="L13" s="74">
        <f t="shared" si="9"/>
        <v>1847720.6000000001</v>
      </c>
      <c r="M13" s="78">
        <f t="shared" si="10"/>
        <v>361550.5</v>
      </c>
      <c r="N13" s="74">
        <f t="shared" si="11"/>
        <v>-22327.589999999967</v>
      </c>
      <c r="O13" s="79">
        <f t="shared" si="12"/>
        <v>1.3441343781271264</v>
      </c>
      <c r="P13" s="80">
        <f t="shared" si="13"/>
        <v>0.94544534281883785</v>
      </c>
      <c r="Q13" s="81" t="str">
        <f t="shared" si="14"/>
        <v/>
      </c>
      <c r="R13" s="82">
        <f t="shared" si="15"/>
        <v>1.2432766612650867</v>
      </c>
      <c r="S13" s="1"/>
      <c r="T13" s="1"/>
      <c r="U13" s="1"/>
      <c r="V13" s="1"/>
      <c r="W13" s="1"/>
      <c r="X13" s="1"/>
      <c r="Y13" s="1"/>
      <c r="Z13" s="1"/>
    </row>
    <row r="14" ht="17.25">
      <c r="A14" s="70"/>
      <c r="B14" s="71" t="s">
        <v>39</v>
      </c>
      <c r="C14" s="83" t="s">
        <v>42</v>
      </c>
      <c r="D14" s="84" t="s">
        <v>43</v>
      </c>
      <c r="E14" s="74">
        <v>2352748.6800000002</v>
      </c>
      <c r="F14" s="75">
        <v>2439929.7999999998</v>
      </c>
      <c r="G14" s="76"/>
      <c r="H14" s="74">
        <v>80104.899999999994</v>
      </c>
      <c r="I14" s="77">
        <v>2653114.5699999998</v>
      </c>
      <c r="J14" s="86">
        <v>95237.320000000007</v>
      </c>
      <c r="K14" s="74">
        <f t="shared" si="8"/>
        <v>300365.88999999966</v>
      </c>
      <c r="L14" s="76">
        <f t="shared" si="9"/>
        <v>2653114.5699999998</v>
      </c>
      <c r="M14" s="74">
        <f t="shared" si="10"/>
        <v>213184.77000000002</v>
      </c>
      <c r="N14" s="87">
        <f t="shared" si="11"/>
        <v>15132.420000000013</v>
      </c>
      <c r="O14" s="80">
        <f t="shared" si="12"/>
        <v>1.1276659477288495</v>
      </c>
      <c r="P14" s="79">
        <f t="shared" si="13"/>
        <v>1.1889075449816431</v>
      </c>
      <c r="Q14" s="80" t="str">
        <f t="shared" si="14"/>
        <v/>
      </c>
      <c r="R14" s="82">
        <f t="shared" si="15"/>
        <v>1.0873733211504693</v>
      </c>
      <c r="S14" s="1"/>
      <c r="T14" s="1"/>
      <c r="U14" s="1"/>
      <c r="V14" s="1"/>
      <c r="W14" s="1"/>
      <c r="X14" s="1"/>
      <c r="Y14" s="1"/>
      <c r="Z14" s="1"/>
    </row>
    <row r="15" ht="17.25">
      <c r="A15" s="70"/>
      <c r="B15" s="71"/>
      <c r="C15" s="72" t="s">
        <v>44</v>
      </c>
      <c r="D15" s="73" t="s">
        <v>45</v>
      </c>
      <c r="E15" s="74">
        <v>371841.66999999998</v>
      </c>
      <c r="F15" s="75">
        <v>648829.09999999998</v>
      </c>
      <c r="G15" s="74"/>
      <c r="H15" s="76">
        <v>56483.800000000003</v>
      </c>
      <c r="I15" s="85">
        <v>681853.06000000006</v>
      </c>
      <c r="J15" s="74">
        <v>70072.470000000001</v>
      </c>
      <c r="K15" s="76">
        <f t="shared" si="8"/>
        <v>310011.39000000007</v>
      </c>
      <c r="L15" s="74">
        <f t="shared" si="9"/>
        <v>681853.06000000006</v>
      </c>
      <c r="M15" s="74">
        <f t="shared" si="10"/>
        <v>33023.960000000079</v>
      </c>
      <c r="N15" s="88">
        <f t="shared" si="11"/>
        <v>13588.669999999998</v>
      </c>
      <c r="O15" s="80">
        <f t="shared" si="12"/>
        <v>1.8337187975731717</v>
      </c>
      <c r="P15" s="80">
        <f t="shared" si="13"/>
        <v>1.2405764130600279</v>
      </c>
      <c r="Q15" s="80" t="str">
        <f t="shared" si="14"/>
        <v/>
      </c>
      <c r="R15" s="82">
        <f t="shared" si="15"/>
        <v>1.05089777878335</v>
      </c>
      <c r="S15" s="1"/>
      <c r="T15" s="1"/>
      <c r="U15" s="1"/>
      <c r="V15" s="1"/>
      <c r="W15" s="1"/>
      <c r="X15" s="1"/>
      <c r="Y15" s="1"/>
      <c r="Z15" s="1"/>
    </row>
    <row r="16" ht="17.25">
      <c r="A16" s="89"/>
      <c r="B16" s="90" t="s">
        <v>39</v>
      </c>
      <c r="C16" s="83" t="s">
        <v>46</v>
      </c>
      <c r="D16" s="91" t="s">
        <v>47</v>
      </c>
      <c r="E16" s="92">
        <v>-270.38999999999999</v>
      </c>
      <c r="F16" s="93">
        <v>0</v>
      </c>
      <c r="G16" s="76"/>
      <c r="H16" s="94">
        <v>0</v>
      </c>
      <c r="I16" s="95">
        <v>0</v>
      </c>
      <c r="J16" s="94">
        <v>0</v>
      </c>
      <c r="K16" s="94">
        <f t="shared" si="8"/>
        <v>270.38999999999999</v>
      </c>
      <c r="L16" s="76">
        <f t="shared" si="9"/>
        <v>0</v>
      </c>
      <c r="M16" s="94">
        <f t="shared" si="10"/>
        <v>0</v>
      </c>
      <c r="N16" s="76">
        <f t="shared" si="11"/>
        <v>0</v>
      </c>
      <c r="O16" s="96">
        <f t="shared" si="12"/>
        <v>0</v>
      </c>
      <c r="P16" s="79" t="str">
        <f t="shared" si="13"/>
        <v/>
      </c>
      <c r="Q16" s="96" t="str">
        <f t="shared" si="14"/>
        <v/>
      </c>
      <c r="R16" s="97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45" customFormat="1" ht="17.25">
      <c r="A17" s="98" t="s">
        <v>48</v>
      </c>
      <c r="B17" s="99"/>
      <c r="C17" s="100"/>
      <c r="D17" s="101"/>
      <c r="E17" s="102">
        <f>E21+E25+E34+E48+E56+E59+E62+E71</f>
        <v>7892087.9199999999</v>
      </c>
      <c r="F17" s="50">
        <f>F21+F25+F34+F48+F56+F59+F62+F71</f>
        <v>7828488.9699999997</v>
      </c>
      <c r="G17" s="102">
        <f>G21+G25+G34+G48+G56+G59+G62+G71</f>
        <v>0</v>
      </c>
      <c r="H17" s="50">
        <f>H21+H25+H34+H48+H56+H59+H62+H71</f>
        <v>676462.10000000009</v>
      </c>
      <c r="I17" s="51">
        <f>I21+I25+I34+I48+I56+I59+I62+I71</f>
        <v>7982926.6900000004</v>
      </c>
      <c r="J17" s="50">
        <f>J21+J25+J34+J48+J56+J59+J62+J71</f>
        <v>817393.16000000003</v>
      </c>
      <c r="K17" s="50">
        <f t="shared" si="8"/>
        <v>90838.770000000484</v>
      </c>
      <c r="L17" s="102">
        <f t="shared" si="9"/>
        <v>7982926.6900000004</v>
      </c>
      <c r="M17" s="103">
        <f t="shared" si="10"/>
        <v>154437.72000000067</v>
      </c>
      <c r="N17" s="102">
        <f t="shared" si="11"/>
        <v>140931.05999999994</v>
      </c>
      <c r="O17" s="53">
        <f t="shared" si="12"/>
        <v>1.0115101061874638</v>
      </c>
      <c r="P17" s="54">
        <f t="shared" si="13"/>
        <v>1.2083354854617869</v>
      </c>
      <c r="Q17" s="55" t="str">
        <f t="shared" si="14"/>
        <v/>
      </c>
      <c r="R17" s="56">
        <f t="shared" si="15"/>
        <v>1.0197276537773547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ht="17.25">
      <c r="A18" s="104" t="s">
        <v>49</v>
      </c>
      <c r="B18" s="105" t="s">
        <v>26</v>
      </c>
      <c r="C18" s="106" t="s">
        <v>50</v>
      </c>
      <c r="D18" s="107" t="s">
        <v>51</v>
      </c>
      <c r="E18" s="61">
        <v>241421.39000000001</v>
      </c>
      <c r="F18" s="61">
        <v>261278.39999999999</v>
      </c>
      <c r="G18" s="63"/>
      <c r="H18" s="61">
        <v>22175</v>
      </c>
      <c r="I18" s="108">
        <v>305451.33000000002</v>
      </c>
      <c r="J18" s="61">
        <v>32995.540000000001</v>
      </c>
      <c r="K18" s="63">
        <f t="shared" si="8"/>
        <v>64029.940000000002</v>
      </c>
      <c r="L18" s="61">
        <f t="shared" si="9"/>
        <v>305451.33000000002</v>
      </c>
      <c r="M18" s="61">
        <f t="shared" si="10"/>
        <v>44172.930000000022</v>
      </c>
      <c r="N18" s="66">
        <f t="shared" si="11"/>
        <v>10820.540000000001</v>
      </c>
      <c r="O18" s="67">
        <f t="shared" si="12"/>
        <v>1.265220658368341</v>
      </c>
      <c r="P18" s="68">
        <f t="shared" si="13"/>
        <v>1.4879612175873731</v>
      </c>
      <c r="Q18" s="67" t="str">
        <f t="shared" si="14"/>
        <v/>
      </c>
      <c r="R18" s="69">
        <f t="shared" si="15"/>
        <v>1.1690646069479913</v>
      </c>
      <c r="S18" s="1"/>
      <c r="T18" s="1"/>
      <c r="U18" s="1"/>
      <c r="V18" s="1"/>
      <c r="W18" s="1"/>
      <c r="X18" s="1"/>
      <c r="Y18" s="1"/>
      <c r="Z18" s="1"/>
    </row>
    <row r="19" ht="17.25">
      <c r="A19" s="109"/>
      <c r="B19" s="110"/>
      <c r="C19" s="72" t="s">
        <v>52</v>
      </c>
      <c r="D19" s="111" t="s">
        <v>53</v>
      </c>
      <c r="E19" s="112">
        <v>4074.3499999999999</v>
      </c>
      <c r="F19" s="112">
        <v>3515.5999999999999</v>
      </c>
      <c r="G19" s="112"/>
      <c r="H19" s="113">
        <v>0</v>
      </c>
      <c r="I19" s="114">
        <v>647</v>
      </c>
      <c r="J19" s="112">
        <v>0</v>
      </c>
      <c r="K19" s="112">
        <f t="shared" si="8"/>
        <v>-3427.3499999999999</v>
      </c>
      <c r="L19" s="113">
        <f t="shared" si="9"/>
        <v>647</v>
      </c>
      <c r="M19" s="112">
        <f t="shared" si="10"/>
        <v>-2868.5999999999999</v>
      </c>
      <c r="N19" s="115">
        <f t="shared" si="11"/>
        <v>0</v>
      </c>
      <c r="O19" s="79">
        <f t="shared" si="12"/>
        <v>0.15879833593088469</v>
      </c>
      <c r="P19" s="80" t="str">
        <f t="shared" si="13"/>
        <v/>
      </c>
      <c r="Q19" s="81" t="str">
        <f t="shared" si="14"/>
        <v/>
      </c>
      <c r="R19" s="82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109"/>
      <c r="B20" s="110"/>
      <c r="C20" s="83" t="s">
        <v>54</v>
      </c>
      <c r="D20" s="116" t="s">
        <v>55</v>
      </c>
      <c r="E20" s="112">
        <v>179771.04999999999</v>
      </c>
      <c r="F20" s="112">
        <v>240354.89999999999</v>
      </c>
      <c r="G20" s="113"/>
      <c r="H20" s="112">
        <v>22600</v>
      </c>
      <c r="I20" s="117">
        <v>268646.10999999999</v>
      </c>
      <c r="J20" s="112">
        <v>29628.849999999999</v>
      </c>
      <c r="K20" s="112">
        <f t="shared" si="8"/>
        <v>88875.059999999998</v>
      </c>
      <c r="L20" s="112">
        <f t="shared" si="9"/>
        <v>268646.10999999999</v>
      </c>
      <c r="M20" s="112">
        <f t="shared" si="10"/>
        <v>28291.209999999992</v>
      </c>
      <c r="N20" s="112">
        <f t="shared" si="11"/>
        <v>7028.8499999999985</v>
      </c>
      <c r="O20" s="80">
        <f t="shared" si="12"/>
        <v>1.494379156154453</v>
      </c>
      <c r="P20" s="79">
        <f t="shared" si="13"/>
        <v>1.3110110619469026</v>
      </c>
      <c r="Q20" s="80" t="str">
        <f t="shared" si="14"/>
        <v/>
      </c>
      <c r="R20" s="82">
        <f t="shared" si="15"/>
        <v>1.1177059839429111</v>
      </c>
      <c r="S20" s="1"/>
      <c r="T20" s="1"/>
      <c r="U20" s="1"/>
      <c r="V20" s="1"/>
      <c r="W20" s="1"/>
      <c r="X20" s="1"/>
      <c r="Y20" s="1"/>
      <c r="Z20" s="1"/>
    </row>
    <row r="21" s="118" customFormat="1" ht="17.25">
      <c r="A21" s="109"/>
      <c r="B21" s="119"/>
      <c r="C21" s="120"/>
      <c r="D21" s="121" t="s">
        <v>56</v>
      </c>
      <c r="E21" s="122">
        <f>SUM(E18:E20)</f>
        <v>425266.79000000004</v>
      </c>
      <c r="F21" s="122">
        <f>SUM(F18:F20)</f>
        <v>505148.90000000002</v>
      </c>
      <c r="G21" s="122">
        <f>SUM(G18:G20)</f>
        <v>0</v>
      </c>
      <c r="H21" s="122">
        <f>SUM(H18:H20)</f>
        <v>44775</v>
      </c>
      <c r="I21" s="123">
        <f>SUM(I18:I20)</f>
        <v>574744.43999999994</v>
      </c>
      <c r="J21" s="122">
        <f>SUM(J18:J20)</f>
        <v>62624.389999999999</v>
      </c>
      <c r="K21" s="122">
        <f t="shared" si="8"/>
        <v>149477.64999999991</v>
      </c>
      <c r="L21" s="122">
        <f t="shared" si="9"/>
        <v>574744.43999999994</v>
      </c>
      <c r="M21" s="122">
        <f t="shared" si="10"/>
        <v>69595.539999999921</v>
      </c>
      <c r="N21" s="122">
        <f t="shared" si="11"/>
        <v>17849.389999999999</v>
      </c>
      <c r="O21" s="124">
        <f t="shared" si="12"/>
        <v>1.3514914719769204</v>
      </c>
      <c r="P21" s="124">
        <f t="shared" si="13"/>
        <v>1.3986463428252374</v>
      </c>
      <c r="Q21" s="124" t="str">
        <f t="shared" si="14"/>
        <v/>
      </c>
      <c r="R21" s="125">
        <f t="shared" si="15"/>
        <v>1.1377723281194909</v>
      </c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</row>
    <row r="22" ht="17.25">
      <c r="A22" s="126">
        <v>951</v>
      </c>
      <c r="B22" s="105" t="s">
        <v>23</v>
      </c>
      <c r="C22" s="127" t="s">
        <v>57</v>
      </c>
      <c r="D22" s="128" t="s">
        <v>58</v>
      </c>
      <c r="E22" s="61">
        <v>111750.95</v>
      </c>
      <c r="F22" s="61">
        <v>104746.7</v>
      </c>
      <c r="G22" s="63"/>
      <c r="H22" s="61">
        <v>11757.1</v>
      </c>
      <c r="I22" s="129">
        <v>141068.06</v>
      </c>
      <c r="J22" s="61">
        <v>9707.6299999999992</v>
      </c>
      <c r="K22" s="61">
        <f t="shared" si="8"/>
        <v>29317.110000000001</v>
      </c>
      <c r="L22" s="61">
        <f t="shared" si="9"/>
        <v>141068.06</v>
      </c>
      <c r="M22" s="63">
        <f t="shared" si="10"/>
        <v>36321.360000000001</v>
      </c>
      <c r="N22" s="61">
        <f t="shared" si="11"/>
        <v>-2049.4700000000012</v>
      </c>
      <c r="O22" s="68">
        <f t="shared" si="12"/>
        <v>1.2623432731444342</v>
      </c>
      <c r="P22" s="67">
        <f t="shared" si="13"/>
        <v>0.82568235364162923</v>
      </c>
      <c r="Q22" s="130" t="str">
        <f t="shared" si="14"/>
        <v/>
      </c>
      <c r="R22" s="69">
        <f t="shared" si="15"/>
        <v>1.3467542175553024</v>
      </c>
      <c r="S22" s="1"/>
      <c r="T22" s="1"/>
      <c r="U22" s="1"/>
      <c r="V22" s="1"/>
      <c r="W22" s="1"/>
      <c r="X22" s="1"/>
      <c r="Y22" s="1"/>
      <c r="Z22" s="1"/>
    </row>
    <row r="23" ht="17.25">
      <c r="A23" s="131"/>
      <c r="B23" s="110"/>
      <c r="C23" s="132" t="s">
        <v>59</v>
      </c>
      <c r="D23" s="111" t="s">
        <v>60</v>
      </c>
      <c r="E23" s="112">
        <v>15489.459999999999</v>
      </c>
      <c r="F23" s="112">
        <v>11046.9</v>
      </c>
      <c r="G23" s="112"/>
      <c r="H23" s="112">
        <v>728.89999999999998</v>
      </c>
      <c r="I23" s="117">
        <v>14907.210000000001</v>
      </c>
      <c r="J23" s="112">
        <v>474.87</v>
      </c>
      <c r="K23" s="112">
        <f t="shared" si="8"/>
        <v>-582.24999999999818</v>
      </c>
      <c r="L23" s="112">
        <f t="shared" si="9"/>
        <v>14907.210000000001</v>
      </c>
      <c r="M23" s="112">
        <f t="shared" si="10"/>
        <v>3860.3100000000013</v>
      </c>
      <c r="N23" s="112">
        <f t="shared" si="11"/>
        <v>-254.02999999999997</v>
      </c>
      <c r="O23" s="80">
        <f t="shared" si="12"/>
        <v>0.96240992261834835</v>
      </c>
      <c r="P23" s="80">
        <f t="shared" si="13"/>
        <v>0.65148854438194548</v>
      </c>
      <c r="Q23" s="80" t="str">
        <f t="shared" si="14"/>
        <v/>
      </c>
      <c r="R23" s="82">
        <f t="shared" si="15"/>
        <v>1.3494473562718954</v>
      </c>
      <c r="S23" s="1"/>
      <c r="T23" s="1"/>
      <c r="U23" s="1"/>
      <c r="V23" s="1"/>
      <c r="W23" s="1"/>
      <c r="X23" s="1"/>
      <c r="Y23" s="1"/>
      <c r="Z23" s="1"/>
    </row>
    <row r="24" ht="17.25">
      <c r="A24" s="133"/>
      <c r="B24" s="134"/>
      <c r="C24" s="135" t="s">
        <v>61</v>
      </c>
      <c r="D24" s="136" t="s">
        <v>62</v>
      </c>
      <c r="E24" s="112">
        <v>573.74000000000001</v>
      </c>
      <c r="F24" s="137">
        <v>1050.9000000000001</v>
      </c>
      <c r="G24" s="137"/>
      <c r="H24" s="113">
        <v>88.200000000000003</v>
      </c>
      <c r="I24" s="114">
        <v>2665.5900000000001</v>
      </c>
      <c r="J24" s="138">
        <v>195.28</v>
      </c>
      <c r="K24" s="112">
        <f t="shared" si="8"/>
        <v>2091.8500000000004</v>
      </c>
      <c r="L24" s="112">
        <f t="shared" si="9"/>
        <v>2665.5900000000001</v>
      </c>
      <c r="M24" s="112">
        <f t="shared" si="10"/>
        <v>1614.6900000000001</v>
      </c>
      <c r="N24" s="113">
        <f t="shared" si="11"/>
        <v>107.08</v>
      </c>
      <c r="O24" s="80">
        <f t="shared" si="12"/>
        <v>4.6459894725834001</v>
      </c>
      <c r="P24" s="79">
        <f t="shared" si="13"/>
        <v>2.2140589569160998</v>
      </c>
      <c r="Q24" s="80" t="str">
        <f t="shared" si="14"/>
        <v/>
      </c>
      <c r="R24" s="82">
        <f t="shared" si="15"/>
        <v>2.5364830145589492</v>
      </c>
      <c r="S24" s="1"/>
      <c r="T24" s="1"/>
      <c r="U24" s="1"/>
      <c r="V24" s="1"/>
      <c r="W24" s="1"/>
      <c r="X24" s="1"/>
      <c r="Y24" s="1"/>
      <c r="Z24" s="1"/>
    </row>
    <row r="25" s="118" customFormat="1" ht="17.25">
      <c r="A25" s="133"/>
      <c r="B25" s="119"/>
      <c r="C25" s="139"/>
      <c r="D25" s="140" t="s">
        <v>56</v>
      </c>
      <c r="E25" s="122">
        <f>E22+E23+E24</f>
        <v>127814.15000000001</v>
      </c>
      <c r="F25" s="122">
        <f>F22+F23+F24</f>
        <v>116844.49999999999</v>
      </c>
      <c r="G25" s="122">
        <f>G22+G23+G24</f>
        <v>0</v>
      </c>
      <c r="H25" s="122">
        <f>H22+H23+H24</f>
        <v>12574.200000000001</v>
      </c>
      <c r="I25" s="123">
        <f>I22+I23+I24</f>
        <v>158640.85999999999</v>
      </c>
      <c r="J25" s="122">
        <f>J22+J23+J24</f>
        <v>10377.780000000001</v>
      </c>
      <c r="K25" s="122">
        <f t="shared" si="8"/>
        <v>30826.709999999977</v>
      </c>
      <c r="L25" s="122">
        <f t="shared" si="9"/>
        <v>158640.85999999999</v>
      </c>
      <c r="M25" s="141">
        <f t="shared" si="10"/>
        <v>41796.360000000001</v>
      </c>
      <c r="N25" s="122">
        <f t="shared" si="11"/>
        <v>-2196.4200000000001</v>
      </c>
      <c r="O25" s="142">
        <f t="shared" si="12"/>
        <v>1.2411838595335491</v>
      </c>
      <c r="P25" s="124">
        <f t="shared" si="13"/>
        <v>0.82532328100396046</v>
      </c>
      <c r="Q25" s="143" t="str">
        <f t="shared" si="14"/>
        <v/>
      </c>
      <c r="R25" s="125">
        <f t="shared" si="15"/>
        <v>1.3577092631660028</v>
      </c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</row>
    <row r="26" ht="17.25">
      <c r="A26" s="104" t="s">
        <v>63</v>
      </c>
      <c r="B26" s="105" t="s">
        <v>64</v>
      </c>
      <c r="C26" s="144" t="s">
        <v>65</v>
      </c>
      <c r="D26" s="145" t="s">
        <v>66</v>
      </c>
      <c r="E26" s="61">
        <v>7403.8299999999999</v>
      </c>
      <c r="F26" s="61">
        <v>7680</v>
      </c>
      <c r="G26" s="61"/>
      <c r="H26" s="63">
        <v>0</v>
      </c>
      <c r="I26" s="64">
        <v>0</v>
      </c>
      <c r="J26" s="61">
        <v>0</v>
      </c>
      <c r="K26" s="61">
        <f t="shared" si="8"/>
        <v>-7403.8299999999999</v>
      </c>
      <c r="L26" s="63">
        <f t="shared" si="9"/>
        <v>0</v>
      </c>
      <c r="M26" s="61">
        <f t="shared" si="10"/>
        <v>-7680</v>
      </c>
      <c r="N26" s="63">
        <f t="shared" si="11"/>
        <v>0</v>
      </c>
      <c r="O26" s="67">
        <f t="shared" si="12"/>
        <v>0</v>
      </c>
      <c r="P26" s="68" t="str">
        <f t="shared" si="13"/>
        <v/>
      </c>
      <c r="Q26" s="67" t="str">
        <f t="shared" si="14"/>
        <v/>
      </c>
      <c r="R26" s="69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104"/>
      <c r="B27" s="110"/>
      <c r="C27" s="83" t="s">
        <v>67</v>
      </c>
      <c r="D27" s="146" t="s">
        <v>68</v>
      </c>
      <c r="E27" s="112">
        <v>80193.300000000003</v>
      </c>
      <c r="F27" s="137">
        <v>80987</v>
      </c>
      <c r="G27" s="113"/>
      <c r="H27" s="112">
        <v>7887</v>
      </c>
      <c r="I27" s="147">
        <v>81130.160000000003</v>
      </c>
      <c r="J27" s="112">
        <v>8258.6700000000001</v>
      </c>
      <c r="K27" s="112">
        <f t="shared" si="8"/>
        <v>936.86000000000058</v>
      </c>
      <c r="L27" s="112">
        <f t="shared" si="9"/>
        <v>81130.160000000003</v>
      </c>
      <c r="M27" s="113">
        <f t="shared" si="10"/>
        <v>143.16000000000349</v>
      </c>
      <c r="N27" s="112">
        <f t="shared" si="11"/>
        <v>371.67000000000007</v>
      </c>
      <c r="O27" s="79">
        <f t="shared" si="12"/>
        <v>1.0116825221059615</v>
      </c>
      <c r="P27" s="80">
        <f t="shared" si="13"/>
        <v>1.0471243818942564</v>
      </c>
      <c r="Q27" s="81" t="str">
        <f t="shared" si="14"/>
        <v/>
      </c>
      <c r="R27" s="82">
        <f t="shared" si="15"/>
        <v>1.001767691110919</v>
      </c>
      <c r="S27" s="1"/>
      <c r="T27" s="1"/>
      <c r="U27" s="1"/>
      <c r="V27" s="1"/>
      <c r="W27" s="1"/>
      <c r="X27" s="1"/>
      <c r="Y27" s="1"/>
      <c r="Z27" s="1"/>
    </row>
    <row r="28" ht="17.25">
      <c r="A28" s="104"/>
      <c r="B28" s="110"/>
      <c r="C28" s="148" t="s">
        <v>69</v>
      </c>
      <c r="D28" s="149" t="s">
        <v>70</v>
      </c>
      <c r="E28" s="112">
        <v>1641.02</v>
      </c>
      <c r="F28" s="112">
        <v>557</v>
      </c>
      <c r="G28" s="112"/>
      <c r="H28" s="113">
        <v>46.5</v>
      </c>
      <c r="I28" s="114">
        <v>1529.3099999999999</v>
      </c>
      <c r="J28" s="112">
        <v>275.48000000000002</v>
      </c>
      <c r="K28" s="112">
        <f t="shared" si="8"/>
        <v>-111.71000000000004</v>
      </c>
      <c r="L28" s="113">
        <f t="shared" si="9"/>
        <v>1529.3099999999999</v>
      </c>
      <c r="M28" s="112">
        <f t="shared" si="10"/>
        <v>972.30999999999995</v>
      </c>
      <c r="N28" s="113">
        <f t="shared" si="11"/>
        <v>228.98000000000002</v>
      </c>
      <c r="O28" s="80">
        <f t="shared" si="12"/>
        <v>0.93192648474729134</v>
      </c>
      <c r="P28" s="79">
        <f t="shared" si="13"/>
        <v>5.9243010752688177</v>
      </c>
      <c r="Q28" s="80" t="str">
        <f t="shared" si="14"/>
        <v/>
      </c>
      <c r="R28" s="82">
        <f t="shared" si="15"/>
        <v>2.7456193895870733</v>
      </c>
      <c r="S28" s="1"/>
      <c r="T28" s="1"/>
      <c r="U28" s="1"/>
      <c r="V28" s="1"/>
      <c r="W28" s="1"/>
      <c r="X28" s="1"/>
      <c r="Y28" s="1"/>
      <c r="Z28" s="1"/>
    </row>
    <row r="29" ht="17.25">
      <c r="A29" s="104"/>
      <c r="B29" s="110"/>
      <c r="C29" s="3" t="s">
        <v>71</v>
      </c>
      <c r="D29" s="150" t="s">
        <v>72</v>
      </c>
      <c r="E29" s="112">
        <v>0</v>
      </c>
      <c r="F29" s="112">
        <v>13867.5</v>
      </c>
      <c r="G29" s="113"/>
      <c r="H29" s="112">
        <v>10867.5</v>
      </c>
      <c r="I29" s="117">
        <v>16560</v>
      </c>
      <c r="J29" s="112">
        <v>0</v>
      </c>
      <c r="K29" s="112">
        <f t="shared" si="8"/>
        <v>16560</v>
      </c>
      <c r="L29" s="112">
        <f t="shared" si="9"/>
        <v>16560</v>
      </c>
      <c r="M29" s="113">
        <f t="shared" si="10"/>
        <v>2692.5</v>
      </c>
      <c r="N29" s="112">
        <f t="shared" si="11"/>
        <v>-10867.5</v>
      </c>
      <c r="O29" s="79" t="str">
        <f t="shared" si="12"/>
        <v/>
      </c>
      <c r="P29" s="80">
        <f t="shared" si="13"/>
        <v>0</v>
      </c>
      <c r="Q29" s="81" t="str">
        <f t="shared" si="14"/>
        <v/>
      </c>
      <c r="R29" s="82">
        <f t="shared" si="15"/>
        <v>1.1941590048674959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104"/>
      <c r="B30" s="110"/>
      <c r="C30" s="148" t="s">
        <v>73</v>
      </c>
      <c r="D30" s="149" t="s">
        <v>74</v>
      </c>
      <c r="E30" s="112">
        <f>E31+E33+E32</f>
        <v>319568.94999999995</v>
      </c>
      <c r="F30" s="112">
        <f>F31+F33+F32</f>
        <v>84753.799999999988</v>
      </c>
      <c r="G30" s="112">
        <f>G31+G33+G32</f>
        <v>0</v>
      </c>
      <c r="H30" s="112">
        <f>H31+H33+H32</f>
        <v>5195.8999999999996</v>
      </c>
      <c r="I30" s="114">
        <f>I31+I33+I32</f>
        <v>93830.26999999999</v>
      </c>
      <c r="J30" s="112">
        <f>J31+J33+J32</f>
        <v>2913.52</v>
      </c>
      <c r="K30" s="112">
        <f t="shared" si="8"/>
        <v>-225738.67999999996</v>
      </c>
      <c r="L30" s="113">
        <f t="shared" si="9"/>
        <v>93830.26999999999</v>
      </c>
      <c r="M30" s="112">
        <f t="shared" si="10"/>
        <v>9076.4700000000012</v>
      </c>
      <c r="N30" s="113">
        <f t="shared" si="11"/>
        <v>-2282.3799999999997</v>
      </c>
      <c r="O30" s="80">
        <f t="shared" si="12"/>
        <v>0.29361510246849704</v>
      </c>
      <c r="P30" s="79">
        <f t="shared" si="13"/>
        <v>0.56073442521988492</v>
      </c>
      <c r="Q30" s="80" t="str">
        <f t="shared" si="14"/>
        <v/>
      </c>
      <c r="R30" s="82">
        <f t="shared" si="15"/>
        <v>1.1070921893767596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="151" customFormat="1" ht="17.25">
      <c r="A31" s="152"/>
      <c r="B31" s="153"/>
      <c r="C31" s="154" t="s">
        <v>75</v>
      </c>
      <c r="D31" s="155" t="s">
        <v>76</v>
      </c>
      <c r="E31" s="156">
        <v>287116.22999999998</v>
      </c>
      <c r="F31" s="156">
        <v>45675.099999999999</v>
      </c>
      <c r="G31" s="157"/>
      <c r="H31" s="156">
        <v>1255.2</v>
      </c>
      <c r="I31" s="158">
        <v>59048.559999999998</v>
      </c>
      <c r="J31" s="156">
        <v>0</v>
      </c>
      <c r="K31" s="156">
        <f t="shared" si="8"/>
        <v>-228067.66999999998</v>
      </c>
      <c r="L31" s="156">
        <f t="shared" si="9"/>
        <v>59048.559999999998</v>
      </c>
      <c r="M31" s="157">
        <f t="shared" si="10"/>
        <v>13373.459999999999</v>
      </c>
      <c r="N31" s="156">
        <f t="shared" si="11"/>
        <v>-1255.2</v>
      </c>
      <c r="O31" s="159">
        <f t="shared" si="12"/>
        <v>0.20566082244810752</v>
      </c>
      <c r="P31" s="160">
        <f t="shared" si="13"/>
        <v>0</v>
      </c>
      <c r="Q31" s="161" t="str">
        <f t="shared" si="14"/>
        <v/>
      </c>
      <c r="R31" s="162">
        <f t="shared" si="15"/>
        <v>1.292795418072429</v>
      </c>
      <c r="S31" s="151"/>
      <c r="T31" s="151"/>
      <c r="U31" s="151"/>
      <c r="V31" s="151"/>
      <c r="W31" s="151"/>
      <c r="X31" s="151"/>
      <c r="Y31" s="151"/>
      <c r="Z31" s="151"/>
    </row>
    <row r="32" s="151" customFormat="1" ht="17.25">
      <c r="A32" s="152"/>
      <c r="B32" s="153"/>
      <c r="C32" s="163" t="s">
        <v>77</v>
      </c>
      <c r="D32" s="164" t="s">
        <v>78</v>
      </c>
      <c r="E32" s="156">
        <v>0</v>
      </c>
      <c r="F32" s="156">
        <v>481</v>
      </c>
      <c r="G32" s="156"/>
      <c r="H32" s="156">
        <v>23.399999999999999</v>
      </c>
      <c r="I32" s="165">
        <v>0</v>
      </c>
      <c r="J32" s="156">
        <v>0</v>
      </c>
      <c r="K32" s="156">
        <f t="shared" si="8"/>
        <v>0</v>
      </c>
      <c r="L32" s="157">
        <f t="shared" si="9"/>
        <v>0</v>
      </c>
      <c r="M32" s="156">
        <f t="shared" si="10"/>
        <v>-481</v>
      </c>
      <c r="N32" s="157">
        <f t="shared" si="11"/>
        <v>-23.399999999999999</v>
      </c>
      <c r="O32" s="166" t="str">
        <f t="shared" si="12"/>
        <v/>
      </c>
      <c r="P32" s="167">
        <f t="shared" si="13"/>
        <v>0</v>
      </c>
      <c r="Q32" s="160" t="str">
        <f t="shared" si="14"/>
        <v/>
      </c>
      <c r="R32" s="162">
        <f t="shared" si="15"/>
        <v>0</v>
      </c>
      <c r="S32" s="151"/>
      <c r="T32" s="151"/>
      <c r="U32" s="151"/>
      <c r="V32" s="151"/>
      <c r="W32" s="151"/>
      <c r="X32" s="151"/>
      <c r="Y32" s="151"/>
      <c r="Z32" s="151"/>
    </row>
    <row r="33" s="151" customFormat="1" ht="17.25">
      <c r="A33" s="152"/>
      <c r="B33" s="153"/>
      <c r="C33" s="154" t="s">
        <v>79</v>
      </c>
      <c r="D33" s="155" t="s">
        <v>80</v>
      </c>
      <c r="E33" s="156">
        <v>32452.720000000001</v>
      </c>
      <c r="F33" s="168">
        <v>38597.699999999997</v>
      </c>
      <c r="G33" s="157"/>
      <c r="H33" s="156">
        <v>3917.3000000000002</v>
      </c>
      <c r="I33" s="165">
        <v>34781.709999999992</v>
      </c>
      <c r="J33" s="156">
        <v>2913.52</v>
      </c>
      <c r="K33" s="156">
        <f t="shared" si="8"/>
        <v>2328.9899999999907</v>
      </c>
      <c r="L33" s="156">
        <f t="shared" si="9"/>
        <v>34781.709999999992</v>
      </c>
      <c r="M33" s="157">
        <f t="shared" si="10"/>
        <v>-3815.9900000000052</v>
      </c>
      <c r="N33" s="156">
        <f t="shared" si="11"/>
        <v>-1003.7800000000002</v>
      </c>
      <c r="O33" s="159">
        <f t="shared" si="12"/>
        <v>1.0717656332042427</v>
      </c>
      <c r="P33" s="160">
        <f t="shared" si="13"/>
        <v>0.74375717969009258</v>
      </c>
      <c r="Q33" s="161" t="str">
        <f t="shared" si="14"/>
        <v/>
      </c>
      <c r="R33" s="162">
        <f t="shared" si="15"/>
        <v>0.90113426447689871</v>
      </c>
      <c r="S33" s="151"/>
      <c r="T33" s="151"/>
      <c r="U33" s="151"/>
      <c r="V33" s="151"/>
      <c r="W33" s="151"/>
      <c r="X33" s="151"/>
      <c r="Y33" s="151"/>
      <c r="Z33" s="151"/>
    </row>
    <row r="34" s="118" customFormat="1" ht="17.25">
      <c r="A34" s="104"/>
      <c r="B34" s="169"/>
      <c r="C34" s="120"/>
      <c r="D34" s="121" t="s">
        <v>56</v>
      </c>
      <c r="E34" s="122">
        <f>SUM(E26:E30)</f>
        <v>408807.09999999998</v>
      </c>
      <c r="F34" s="138">
        <f>SUM(F26:F30)</f>
        <v>187845.29999999999</v>
      </c>
      <c r="G34" s="122">
        <f>SUM(G26:G30)</f>
        <v>0</v>
      </c>
      <c r="H34" s="141">
        <f>SUM(H26:H30)</f>
        <v>23996.900000000001</v>
      </c>
      <c r="I34" s="170">
        <f>SUM(I26:I30)</f>
        <v>193049.73999999999</v>
      </c>
      <c r="J34" s="141">
        <f>SUM(J26:J30)</f>
        <v>11447.67</v>
      </c>
      <c r="K34" s="122">
        <f t="shared" si="8"/>
        <v>-215757.35999999999</v>
      </c>
      <c r="L34" s="141">
        <f t="shared" si="9"/>
        <v>193049.73999999999</v>
      </c>
      <c r="M34" s="122">
        <f t="shared" si="10"/>
        <v>5204.4400000000023</v>
      </c>
      <c r="N34" s="141">
        <f t="shared" si="11"/>
        <v>-12549.230000000001</v>
      </c>
      <c r="O34" s="124">
        <f t="shared" si="12"/>
        <v>0.47222697453150886</v>
      </c>
      <c r="P34" s="142">
        <f t="shared" si="13"/>
        <v>0.47704786868303822</v>
      </c>
      <c r="Q34" s="124" t="str">
        <f t="shared" si="14"/>
        <v/>
      </c>
      <c r="R34" s="125">
        <f t="shared" si="15"/>
        <v>1.0277059899821821</v>
      </c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</row>
    <row r="35" ht="17.25">
      <c r="A35" s="104" t="s">
        <v>81</v>
      </c>
      <c r="B35" s="171" t="s">
        <v>39</v>
      </c>
      <c r="C35" s="172" t="s">
        <v>82</v>
      </c>
      <c r="D35" s="128" t="s">
        <v>83</v>
      </c>
      <c r="E35" s="61">
        <v>277546.94</v>
      </c>
      <c r="F35" s="62">
        <v>293156.20000000001</v>
      </c>
      <c r="G35" s="63"/>
      <c r="H35" s="61">
        <v>8356.2000000000007</v>
      </c>
      <c r="I35" s="108">
        <v>275275.79000000004</v>
      </c>
      <c r="J35" s="61">
        <v>8057.3299999999999</v>
      </c>
      <c r="K35" s="61">
        <f t="shared" si="8"/>
        <v>-2271.1499999999651</v>
      </c>
      <c r="L35" s="61">
        <f t="shared" si="9"/>
        <v>275275.79000000004</v>
      </c>
      <c r="M35" s="63">
        <f t="shared" si="10"/>
        <v>-17880.409999999974</v>
      </c>
      <c r="N35" s="61">
        <f t="shared" si="11"/>
        <v>-298.8700000000008</v>
      </c>
      <c r="O35" s="68">
        <f t="shared" si="12"/>
        <v>0.99181705984580493</v>
      </c>
      <c r="P35" s="67">
        <f t="shared" si="13"/>
        <v>0.96423374261027728</v>
      </c>
      <c r="Q35" s="130" t="str">
        <f t="shared" si="14"/>
        <v/>
      </c>
      <c r="R35" s="69">
        <f t="shared" si="15"/>
        <v>0.93900722549958016</v>
      </c>
      <c r="S35" s="1"/>
      <c r="T35" s="1"/>
      <c r="U35" s="1"/>
      <c r="V35" s="1"/>
      <c r="W35" s="1"/>
      <c r="X35" s="1"/>
      <c r="Y35" s="1"/>
      <c r="Z35" s="1"/>
    </row>
    <row r="36" ht="34.5">
      <c r="A36" s="109"/>
      <c r="B36" s="173"/>
      <c r="C36" s="72" t="s">
        <v>84</v>
      </c>
      <c r="D36" s="149" t="s">
        <v>85</v>
      </c>
      <c r="E36" s="112">
        <v>82965.389999999999</v>
      </c>
      <c r="F36" s="112">
        <v>100194.10000000001</v>
      </c>
      <c r="G36" s="112"/>
      <c r="H36" s="113">
        <v>252.09999999999999</v>
      </c>
      <c r="I36" s="114">
        <v>287670.37</v>
      </c>
      <c r="J36" s="112">
        <v>70753.490000000005</v>
      </c>
      <c r="K36" s="112">
        <f t="shared" si="8"/>
        <v>204704.97999999998</v>
      </c>
      <c r="L36" s="113">
        <f t="shared" si="9"/>
        <v>287670.37</v>
      </c>
      <c r="M36" s="112">
        <f t="shared" si="10"/>
        <v>187476.26999999999</v>
      </c>
      <c r="N36" s="113">
        <f t="shared" si="11"/>
        <v>70501.389999999999</v>
      </c>
      <c r="O36" s="80">
        <f t="shared" si="12"/>
        <v>3.4673539170972378</v>
      </c>
      <c r="P36" s="79">
        <f t="shared" si="13"/>
        <v>280.65644585481954</v>
      </c>
      <c r="Q36" s="80" t="str">
        <f t="shared" si="14"/>
        <v/>
      </c>
      <c r="R36" s="82">
        <f t="shared" si="15"/>
        <v>2.8711308350491693</v>
      </c>
      <c r="S36" s="1"/>
      <c r="T36" s="1"/>
      <c r="U36" s="1"/>
      <c r="V36" s="1"/>
      <c r="W36" s="1"/>
      <c r="X36" s="1"/>
      <c r="Y36" s="1"/>
      <c r="Z36" s="1"/>
    </row>
    <row r="37" ht="34.5">
      <c r="A37" s="109"/>
      <c r="B37" s="173"/>
      <c r="C37" s="83" t="s">
        <v>86</v>
      </c>
      <c r="D37" s="174" t="s">
        <v>87</v>
      </c>
      <c r="E37" s="112">
        <v>43134.330000000002</v>
      </c>
      <c r="F37" s="112">
        <v>53573.900000000001</v>
      </c>
      <c r="G37" s="113"/>
      <c r="H37" s="112">
        <v>1747.9000000000001</v>
      </c>
      <c r="I37" s="147">
        <v>85592.679999999993</v>
      </c>
      <c r="J37" s="112">
        <v>409</v>
      </c>
      <c r="K37" s="112">
        <f t="shared" si="8"/>
        <v>42458.349999999991</v>
      </c>
      <c r="L37" s="112">
        <f t="shared" si="9"/>
        <v>85592.679999999993</v>
      </c>
      <c r="M37" s="113">
        <f t="shared" si="10"/>
        <v>32018.779999999992</v>
      </c>
      <c r="N37" s="112">
        <f t="shared" si="11"/>
        <v>-1338.9000000000001</v>
      </c>
      <c r="O37" s="79">
        <f t="shared" si="12"/>
        <v>1.984328491945974</v>
      </c>
      <c r="P37" s="80">
        <f t="shared" si="13"/>
        <v>0.23399507981005777</v>
      </c>
      <c r="Q37" s="81" t="str">
        <f t="shared" si="14"/>
        <v/>
      </c>
      <c r="R37" s="82">
        <f t="shared" si="15"/>
        <v>1.5976563214550368</v>
      </c>
      <c r="S37" s="1"/>
      <c r="T37" s="1"/>
      <c r="U37" s="1"/>
      <c r="V37" s="1"/>
      <c r="W37" s="1"/>
      <c r="X37" s="1"/>
      <c r="Y37" s="1"/>
      <c r="Z37" s="1"/>
    </row>
    <row r="38" ht="34.5">
      <c r="A38" s="109"/>
      <c r="B38" s="173"/>
      <c r="C38" s="72" t="s">
        <v>88</v>
      </c>
      <c r="D38" s="149" t="s">
        <v>89</v>
      </c>
      <c r="E38" s="112">
        <v>413235.04999999999</v>
      </c>
      <c r="F38" s="112">
        <v>115809.2</v>
      </c>
      <c r="G38" s="112"/>
      <c r="H38" s="113">
        <v>0</v>
      </c>
      <c r="I38" s="114">
        <v>13376.93</v>
      </c>
      <c r="J38" s="112">
        <v>623.58000000000004</v>
      </c>
      <c r="K38" s="112">
        <f t="shared" si="8"/>
        <v>-399858.12</v>
      </c>
      <c r="L38" s="112">
        <f t="shared" si="9"/>
        <v>13376.93</v>
      </c>
      <c r="M38" s="112">
        <f t="shared" si="10"/>
        <v>-102432.26999999999</v>
      </c>
      <c r="N38" s="112">
        <f t="shared" si="11"/>
        <v>623.58000000000004</v>
      </c>
      <c r="O38" s="80">
        <f t="shared" si="12"/>
        <v>0.032371237628560312</v>
      </c>
      <c r="P38" s="80" t="str">
        <f t="shared" si="13"/>
        <v/>
      </c>
      <c r="Q38" s="80" t="str">
        <f t="shared" si="14"/>
        <v/>
      </c>
      <c r="R38" s="82">
        <f t="shared" si="15"/>
        <v>0.11550835339506707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109"/>
      <c r="B39" s="173"/>
      <c r="C39" s="83" t="s">
        <v>90</v>
      </c>
      <c r="D39" s="174" t="s">
        <v>91</v>
      </c>
      <c r="E39" s="112">
        <v>3978.4499999999998</v>
      </c>
      <c r="F39" s="112">
        <v>3436.3000000000002</v>
      </c>
      <c r="G39" s="113"/>
      <c r="H39" s="112">
        <v>963.29999999999995</v>
      </c>
      <c r="I39" s="147">
        <v>2954.8199999999997</v>
      </c>
      <c r="J39" s="112">
        <v>-30.440000000000001</v>
      </c>
      <c r="K39" s="112">
        <f t="shared" si="8"/>
        <v>-1023.6300000000001</v>
      </c>
      <c r="L39" s="112">
        <f t="shared" si="9"/>
        <v>2954.8199999999997</v>
      </c>
      <c r="M39" s="113">
        <f t="shared" si="10"/>
        <v>-481.48000000000047</v>
      </c>
      <c r="N39" s="112">
        <f t="shared" si="11"/>
        <v>-993.74000000000001</v>
      </c>
      <c r="O39" s="79">
        <f t="shared" si="12"/>
        <v>0.74270633035478639</v>
      </c>
      <c r="P39" s="80">
        <f t="shared" si="13"/>
        <v>-0.031599709332502855</v>
      </c>
      <c r="Q39" s="81" t="str">
        <f t="shared" si="14"/>
        <v/>
      </c>
      <c r="R39" s="82">
        <f t="shared" si="15"/>
        <v>0.85988417774932324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109"/>
      <c r="B40" s="173"/>
      <c r="C40" s="72" t="s">
        <v>92</v>
      </c>
      <c r="D40" s="111" t="s">
        <v>93</v>
      </c>
      <c r="E40" s="112">
        <v>1420.96</v>
      </c>
      <c r="F40" s="112">
        <v>0</v>
      </c>
      <c r="G40" s="112"/>
      <c r="H40" s="113">
        <v>0</v>
      </c>
      <c r="I40" s="114">
        <v>1095.4200000000001</v>
      </c>
      <c r="J40" s="112">
        <v>78.650000000000006</v>
      </c>
      <c r="K40" s="112">
        <f t="shared" si="8"/>
        <v>-325.53999999999996</v>
      </c>
      <c r="L40" s="112">
        <f t="shared" si="9"/>
        <v>1095.4200000000001</v>
      </c>
      <c r="M40" s="112">
        <f t="shared" si="10"/>
        <v>1095.4200000000001</v>
      </c>
      <c r="N40" s="113">
        <f t="shared" si="11"/>
        <v>78.650000000000006</v>
      </c>
      <c r="O40" s="80">
        <f t="shared" si="12"/>
        <v>0.7709013624591825</v>
      </c>
      <c r="P40" s="79" t="str">
        <f t="shared" si="13"/>
        <v/>
      </c>
      <c r="Q40" s="80" t="str">
        <f t="shared" si="14"/>
        <v/>
      </c>
      <c r="R40" s="82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109"/>
      <c r="B41" s="173"/>
      <c r="C41" s="132" t="s">
        <v>69</v>
      </c>
      <c r="D41" s="150" t="s">
        <v>70</v>
      </c>
      <c r="E41" s="112">
        <v>3242.0700000000002</v>
      </c>
      <c r="F41" s="112">
        <v>3014.8000000000002</v>
      </c>
      <c r="G41" s="112"/>
      <c r="H41" s="112">
        <v>424.80000000000001</v>
      </c>
      <c r="I41" s="114">
        <v>3815.29</v>
      </c>
      <c r="J41" s="112">
        <v>1487.95</v>
      </c>
      <c r="K41" s="112">
        <f t="shared" si="8"/>
        <v>573.2199999999998</v>
      </c>
      <c r="L41" s="113">
        <f t="shared" si="9"/>
        <v>3815.29</v>
      </c>
      <c r="M41" s="112">
        <f t="shared" si="10"/>
        <v>800.48999999999978</v>
      </c>
      <c r="N41" s="113">
        <f t="shared" si="11"/>
        <v>1063.1500000000001</v>
      </c>
      <c r="O41" s="80">
        <f t="shared" si="12"/>
        <v>1.17680679319077</v>
      </c>
      <c r="P41" s="79">
        <f t="shared" si="13"/>
        <v>3.5027071563088512</v>
      </c>
      <c r="Q41" s="80" t="str">
        <f t="shared" si="14"/>
        <v/>
      </c>
      <c r="R41" s="82">
        <f t="shared" si="15"/>
        <v>1.2655201008358763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109"/>
      <c r="B42" s="173"/>
      <c r="C42" s="3" t="s">
        <v>94</v>
      </c>
      <c r="D42" s="175" t="s">
        <v>95</v>
      </c>
      <c r="E42" s="112">
        <v>233609.53</v>
      </c>
      <c r="F42" s="112">
        <v>202788.70000000001</v>
      </c>
      <c r="G42" s="113"/>
      <c r="H42" s="112">
        <v>19058.700000000001</v>
      </c>
      <c r="I42" s="147">
        <v>212291.95999999999</v>
      </c>
      <c r="J42" s="112">
        <v>42129.099999999999</v>
      </c>
      <c r="K42" s="112">
        <f t="shared" si="8"/>
        <v>-21317.570000000007</v>
      </c>
      <c r="L42" s="112">
        <f t="shared" si="9"/>
        <v>212291.95999999999</v>
      </c>
      <c r="M42" s="112">
        <f t="shared" si="10"/>
        <v>9503.2599999999802</v>
      </c>
      <c r="N42" s="112">
        <f t="shared" si="11"/>
        <v>23070.399999999998</v>
      </c>
      <c r="O42" s="79">
        <f t="shared" si="12"/>
        <v>0.90874700188815072</v>
      </c>
      <c r="P42" s="80">
        <f t="shared" si="13"/>
        <v>2.2104917963974455</v>
      </c>
      <c r="Q42" s="81" t="str">
        <f t="shared" si="14"/>
        <v/>
      </c>
      <c r="R42" s="82">
        <f t="shared" si="15"/>
        <v>1.046862867605542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109"/>
      <c r="B43" s="173"/>
      <c r="C43" s="148" t="s">
        <v>96</v>
      </c>
      <c r="D43" s="149" t="s">
        <v>97</v>
      </c>
      <c r="E43" s="112">
        <v>5017.3199999999997</v>
      </c>
      <c r="F43" s="112">
        <v>0</v>
      </c>
      <c r="G43" s="112"/>
      <c r="H43" s="113">
        <v>0</v>
      </c>
      <c r="I43" s="114">
        <v>18706.459999999999</v>
      </c>
      <c r="J43" s="112">
        <v>0</v>
      </c>
      <c r="K43" s="112">
        <f t="shared" si="8"/>
        <v>13689.139999999999</v>
      </c>
      <c r="L43" s="112">
        <f t="shared" si="9"/>
        <v>18706.459999999999</v>
      </c>
      <c r="M43" s="112">
        <f t="shared" si="10"/>
        <v>18706.459999999999</v>
      </c>
      <c r="N43" s="113">
        <f t="shared" si="11"/>
        <v>0</v>
      </c>
      <c r="O43" s="80">
        <f t="shared" si="12"/>
        <v>3.7283769024100515</v>
      </c>
      <c r="P43" s="79" t="str">
        <f t="shared" si="13"/>
        <v/>
      </c>
      <c r="Q43" s="80" t="str">
        <f t="shared" si="14"/>
        <v/>
      </c>
      <c r="R43" s="82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109"/>
      <c r="B44" s="173"/>
      <c r="C44" s="3" t="s">
        <v>98</v>
      </c>
      <c r="D44" s="175" t="s">
        <v>99</v>
      </c>
      <c r="E44" s="112">
        <v>140542.78</v>
      </c>
      <c r="F44" s="112">
        <v>96901.899999999994</v>
      </c>
      <c r="G44" s="113"/>
      <c r="H44" s="112">
        <v>10701.9</v>
      </c>
      <c r="I44" s="147">
        <v>84420.25</v>
      </c>
      <c r="J44" s="112">
        <v>1609.4699999999998</v>
      </c>
      <c r="K44" s="112">
        <f t="shared" si="8"/>
        <v>-56122.529999999999</v>
      </c>
      <c r="L44" s="112">
        <f t="shared" si="9"/>
        <v>84420.25</v>
      </c>
      <c r="M44" s="112">
        <f t="shared" si="10"/>
        <v>-12481.649999999994</v>
      </c>
      <c r="N44" s="112">
        <f t="shared" si="11"/>
        <v>-9092.4300000000003</v>
      </c>
      <c r="O44" s="79">
        <f t="shared" si="12"/>
        <v>0.60067297658406926</v>
      </c>
      <c r="P44" s="80">
        <f t="shared" si="13"/>
        <v>0.15039105205617692</v>
      </c>
      <c r="Q44" s="81" t="str">
        <f t="shared" si="14"/>
        <v/>
      </c>
      <c r="R44" s="82">
        <f t="shared" si="15"/>
        <v>0.87119292810564086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109"/>
      <c r="B45" s="173"/>
      <c r="C45" s="148" t="s">
        <v>100</v>
      </c>
      <c r="D45" s="149" t="s">
        <v>101</v>
      </c>
      <c r="E45" s="112">
        <v>9009.7999999999993</v>
      </c>
      <c r="F45" s="112">
        <v>0</v>
      </c>
      <c r="G45" s="112"/>
      <c r="H45" s="113">
        <v>0</v>
      </c>
      <c r="I45" s="114">
        <v>13748.52</v>
      </c>
      <c r="J45" s="112">
        <v>7253.4300000000003</v>
      </c>
      <c r="K45" s="112">
        <f t="shared" si="8"/>
        <v>4738.7200000000012</v>
      </c>
      <c r="L45" s="112">
        <f t="shared" si="9"/>
        <v>13748.52</v>
      </c>
      <c r="M45" s="112">
        <f t="shared" si="10"/>
        <v>13748.52</v>
      </c>
      <c r="N45" s="113">
        <f t="shared" si="11"/>
        <v>7253.4300000000003</v>
      </c>
      <c r="O45" s="80">
        <f t="shared" si="12"/>
        <v>1.525951741437102</v>
      </c>
      <c r="P45" s="79" t="str">
        <f t="shared" si="13"/>
        <v/>
      </c>
      <c r="Q45" s="80" t="str">
        <f t="shared" si="14"/>
        <v/>
      </c>
      <c r="R45" s="82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109"/>
      <c r="B46" s="173"/>
      <c r="C46" s="83" t="s">
        <v>54</v>
      </c>
      <c r="D46" s="174" t="s">
        <v>55</v>
      </c>
      <c r="E46" s="112">
        <v>15231.889999999999</v>
      </c>
      <c r="F46" s="137">
        <v>12978</v>
      </c>
      <c r="G46" s="113"/>
      <c r="H46" s="112">
        <v>3072</v>
      </c>
      <c r="I46" s="147">
        <v>9918.4799999999996</v>
      </c>
      <c r="J46" s="112">
        <v>864.75000000000011</v>
      </c>
      <c r="K46" s="112">
        <f t="shared" si="8"/>
        <v>-5313.4099999999999</v>
      </c>
      <c r="L46" s="112">
        <f t="shared" si="9"/>
        <v>9918.4799999999996</v>
      </c>
      <c r="M46" s="113">
        <f t="shared" si="10"/>
        <v>-3059.5200000000004</v>
      </c>
      <c r="N46" s="112">
        <f t="shared" si="11"/>
        <v>-2207.25</v>
      </c>
      <c r="O46" s="79">
        <f t="shared" si="12"/>
        <v>0.65116541676705908</v>
      </c>
      <c r="P46" s="80">
        <f t="shared" si="13"/>
        <v>0.28149414062500006</v>
      </c>
      <c r="Q46" s="81" t="str">
        <f t="shared" si="14"/>
        <v/>
      </c>
      <c r="R46" s="82">
        <f t="shared" si="15"/>
        <v>0.76425335182616738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109"/>
      <c r="B47" s="173"/>
      <c r="C47" s="83" t="s">
        <v>102</v>
      </c>
      <c r="D47" s="111" t="s">
        <v>103</v>
      </c>
      <c r="E47" s="112">
        <v>76517.729999999996</v>
      </c>
      <c r="F47" s="112">
        <v>65450.300000000003</v>
      </c>
      <c r="G47" s="112"/>
      <c r="H47" s="113">
        <v>4450.3000000000002</v>
      </c>
      <c r="I47" s="114">
        <v>67134.240000000005</v>
      </c>
      <c r="J47" s="112">
        <v>8862.25</v>
      </c>
      <c r="K47" s="112">
        <f t="shared" si="8"/>
        <v>-9383.4899999999907</v>
      </c>
      <c r="L47" s="113">
        <f t="shared" si="9"/>
        <v>67134.240000000005</v>
      </c>
      <c r="M47" s="112">
        <f t="shared" si="10"/>
        <v>1683.9400000000023</v>
      </c>
      <c r="N47" s="113">
        <f t="shared" si="11"/>
        <v>4411.9499999999998</v>
      </c>
      <c r="O47" s="80">
        <f t="shared" si="12"/>
        <v>0.87736842167168327</v>
      </c>
      <c r="P47" s="79">
        <f t="shared" si="13"/>
        <v>1.9913826034199942</v>
      </c>
      <c r="Q47" s="80" t="str">
        <f t="shared" si="14"/>
        <v/>
      </c>
      <c r="R47" s="82">
        <f t="shared" si="15"/>
        <v>1.0257285298921472</v>
      </c>
      <c r="S47" s="1"/>
      <c r="T47" s="1"/>
      <c r="U47" s="1"/>
      <c r="V47" s="1"/>
      <c r="W47" s="1"/>
      <c r="X47" s="1"/>
      <c r="Y47" s="1"/>
      <c r="Z47" s="1"/>
    </row>
    <row r="48" s="118" customFormat="1" ht="17.25">
      <c r="A48" s="109"/>
      <c r="B48" s="176"/>
      <c r="C48" s="120"/>
      <c r="D48" s="140" t="s">
        <v>56</v>
      </c>
      <c r="E48" s="92">
        <f>SUM(E35:E47)</f>
        <v>1305452.2399999998</v>
      </c>
      <c r="F48" s="92">
        <f>SUM(F35:F47)</f>
        <v>947303.40000000026</v>
      </c>
      <c r="G48" s="177">
        <f>SUM(G35:G47)</f>
        <v>0</v>
      </c>
      <c r="H48" s="92">
        <f>SUM(H35:H47)</f>
        <v>49027.200000000004</v>
      </c>
      <c r="I48" s="178">
        <f>SUM(I35:I47)</f>
        <v>1076001.2100000002</v>
      </c>
      <c r="J48" s="92">
        <f>SUM(J35:J47)</f>
        <v>142098.56</v>
      </c>
      <c r="K48" s="92">
        <f>SUM(K35:K47)</f>
        <v>-229451.03</v>
      </c>
      <c r="L48" s="92">
        <f t="shared" si="9"/>
        <v>1076001.2100000002</v>
      </c>
      <c r="M48" s="177">
        <f>SUM(M35:M47)</f>
        <v>128697.81000000003</v>
      </c>
      <c r="N48" s="92">
        <f>SUM(N35:N47)</f>
        <v>93071.359999999971</v>
      </c>
      <c r="O48" s="142">
        <f t="shared" si="12"/>
        <v>0.82423636578232873</v>
      </c>
      <c r="P48" s="124">
        <f t="shared" si="13"/>
        <v>2.8983617257359175</v>
      </c>
      <c r="Q48" s="143" t="str">
        <f t="shared" si="14"/>
        <v/>
      </c>
      <c r="R48" s="125">
        <f t="shared" si="15"/>
        <v>1.1358570126529683</v>
      </c>
      <c r="S48" s="118"/>
      <c r="T48" s="1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</row>
    <row r="49" ht="17.25">
      <c r="A49" s="179" t="s">
        <v>104</v>
      </c>
      <c r="B49" s="180" t="s">
        <v>105</v>
      </c>
      <c r="C49" s="181" t="s">
        <v>106</v>
      </c>
      <c r="D49" s="182" t="s">
        <v>107</v>
      </c>
      <c r="E49" s="61">
        <v>587119.94999999995</v>
      </c>
      <c r="F49" s="183">
        <v>653882.09999999998</v>
      </c>
      <c r="G49" s="65"/>
      <c r="H49" s="65">
        <v>58786</v>
      </c>
      <c r="I49" s="184">
        <v>635408.46999999997</v>
      </c>
      <c r="J49" s="65">
        <v>63500.730000000003</v>
      </c>
      <c r="K49" s="65">
        <f t="shared" ref="K49:K83" si="16">I49-E49</f>
        <v>48288.520000000019</v>
      </c>
      <c r="L49" s="65">
        <f t="shared" si="9"/>
        <v>635408.46999999997</v>
      </c>
      <c r="M49" s="65">
        <f t="shared" ref="M49:M83" si="17">I49-F49</f>
        <v>-18473.630000000005</v>
      </c>
      <c r="N49" s="65">
        <f t="shared" ref="N49:N83" si="18">J49-H49</f>
        <v>4714.7300000000032</v>
      </c>
      <c r="O49" s="185">
        <f t="shared" si="12"/>
        <v>1.0822464302226487</v>
      </c>
      <c r="P49" s="185">
        <f t="shared" si="13"/>
        <v>1.0802015786071515</v>
      </c>
      <c r="Q49" s="185" t="str">
        <f t="shared" si="14"/>
        <v/>
      </c>
      <c r="R49" s="186">
        <f t="shared" si="15"/>
        <v>0.97174776614927982</v>
      </c>
      <c r="S49" s="1"/>
      <c r="T49" s="1"/>
      <c r="U49" s="1"/>
      <c r="V49" s="1"/>
      <c r="W49" s="1"/>
      <c r="X49" s="1"/>
      <c r="Y49" s="1"/>
      <c r="Z49" s="1"/>
    </row>
    <row r="50" ht="17.25">
      <c r="A50" s="109"/>
      <c r="B50" s="180"/>
      <c r="C50" s="72" t="s">
        <v>108</v>
      </c>
      <c r="D50" s="174" t="s">
        <v>109</v>
      </c>
      <c r="E50" s="112">
        <v>401546.16999999998</v>
      </c>
      <c r="F50" s="137">
        <v>423200.79999999999</v>
      </c>
      <c r="G50" s="112"/>
      <c r="H50" s="112">
        <v>33452</v>
      </c>
      <c r="I50" s="117">
        <v>469350.66000000003</v>
      </c>
      <c r="J50" s="112">
        <v>38893.549999999996</v>
      </c>
      <c r="K50" s="112">
        <f t="shared" si="16"/>
        <v>67804.490000000049</v>
      </c>
      <c r="L50" s="112">
        <f t="shared" si="9"/>
        <v>469350.66000000003</v>
      </c>
      <c r="M50" s="112">
        <f t="shared" si="17"/>
        <v>46149.860000000044</v>
      </c>
      <c r="N50" s="112">
        <f t="shared" si="18"/>
        <v>5441.5499999999956</v>
      </c>
      <c r="O50" s="80">
        <f t="shared" si="12"/>
        <v>1.1688585150743689</v>
      </c>
      <c r="P50" s="80">
        <f t="shared" si="13"/>
        <v>1.1626674040416118</v>
      </c>
      <c r="Q50" s="80" t="str">
        <f t="shared" si="14"/>
        <v/>
      </c>
      <c r="R50" s="82">
        <f t="shared" si="15"/>
        <v>1.1090495575622732</v>
      </c>
      <c r="S50" s="1"/>
      <c r="T50" s="1"/>
      <c r="U50" s="1"/>
      <c r="V50" s="1"/>
      <c r="W50" s="1"/>
      <c r="X50" s="1"/>
      <c r="Y50" s="1"/>
      <c r="Z50" s="1"/>
    </row>
    <row r="51" ht="17.25">
      <c r="A51" s="109"/>
      <c r="B51" s="180"/>
      <c r="C51" s="72" t="s">
        <v>110</v>
      </c>
      <c r="D51" s="174" t="s">
        <v>111</v>
      </c>
      <c r="E51" s="112">
        <v>4100122.77</v>
      </c>
      <c r="F51" s="137">
        <v>4515290.5999999996</v>
      </c>
      <c r="G51" s="112"/>
      <c r="H51" s="112">
        <v>404055.70000000001</v>
      </c>
      <c r="I51" s="114">
        <v>4206708.3399999999</v>
      </c>
      <c r="J51" s="112">
        <v>403474.70000000001</v>
      </c>
      <c r="K51" s="112">
        <f t="shared" si="16"/>
        <v>106585.56999999983</v>
      </c>
      <c r="L51" s="112">
        <f t="shared" si="9"/>
        <v>4206708.3399999999</v>
      </c>
      <c r="M51" s="112">
        <f t="shared" si="17"/>
        <v>-308582.25999999978</v>
      </c>
      <c r="N51" s="115">
        <f t="shared" si="18"/>
        <v>-581</v>
      </c>
      <c r="O51" s="80">
        <f t="shared" si="12"/>
        <v>1.0259957020750381</v>
      </c>
      <c r="P51" s="80">
        <f t="shared" si="13"/>
        <v>0.99856207943607778</v>
      </c>
      <c r="Q51" s="80" t="str">
        <f t="shared" si="14"/>
        <v/>
      </c>
      <c r="R51" s="82">
        <f t="shared" si="15"/>
        <v>0.9316583831835763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109"/>
      <c r="B52" s="180"/>
      <c r="C52" s="72"/>
      <c r="D52" s="187" t="s">
        <v>112</v>
      </c>
      <c r="E52" s="188">
        <f>E49+E50+E51</f>
        <v>5088788.8899999997</v>
      </c>
      <c r="F52" s="189">
        <f>F49+F50+F51</f>
        <v>5592373.5</v>
      </c>
      <c r="G52" s="189">
        <f>G51+G50+G49</f>
        <v>0</v>
      </c>
      <c r="H52" s="189">
        <f>H51+H50+H49</f>
        <v>496293.70000000001</v>
      </c>
      <c r="I52" s="190">
        <f>I51+I50+I49</f>
        <v>5311467.4699999997</v>
      </c>
      <c r="J52" s="189">
        <f>J51+J50+J49</f>
        <v>505868.97999999998</v>
      </c>
      <c r="K52" s="188">
        <f t="shared" si="16"/>
        <v>222678.58000000007</v>
      </c>
      <c r="L52" s="188">
        <f t="shared" si="9"/>
        <v>5311467.4699999997</v>
      </c>
      <c r="M52" s="188">
        <f t="shared" si="17"/>
        <v>-280906.03000000026</v>
      </c>
      <c r="N52" s="191">
        <f t="shared" si="18"/>
        <v>9575.2799999999697</v>
      </c>
      <c r="O52" s="192">
        <f t="shared" si="12"/>
        <v>1.0437586594400854</v>
      </c>
      <c r="P52" s="192">
        <f t="shared" si="13"/>
        <v>1.0192935755581825</v>
      </c>
      <c r="Q52" s="192" t="str">
        <f t="shared" si="14"/>
        <v/>
      </c>
      <c r="R52" s="193">
        <f t="shared" si="15"/>
        <v>0.94976980167723057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34.5">
      <c r="A53" s="179"/>
      <c r="B53" s="180"/>
      <c r="C53" s="194" t="s">
        <v>113</v>
      </c>
      <c r="D53" s="195" t="s">
        <v>114</v>
      </c>
      <c r="E53" s="112">
        <v>802.42999999999995</v>
      </c>
      <c r="F53" s="196">
        <v>4371.8000000000002</v>
      </c>
      <c r="G53" s="197"/>
      <c r="H53" s="113">
        <v>462</v>
      </c>
      <c r="I53" s="184">
        <v>2691.9699999999998</v>
      </c>
      <c r="J53" s="197">
        <v>282.50999999999999</v>
      </c>
      <c r="K53" s="138">
        <f t="shared" si="16"/>
        <v>1889.54</v>
      </c>
      <c r="L53" s="138">
        <f t="shared" si="9"/>
        <v>2691.9699999999998</v>
      </c>
      <c r="M53" s="138">
        <f t="shared" si="17"/>
        <v>-1679.8300000000004</v>
      </c>
      <c r="N53" s="198">
        <f t="shared" si="18"/>
        <v>-179.49000000000001</v>
      </c>
      <c r="O53" s="96">
        <f t="shared" si="12"/>
        <v>3.354772378899094</v>
      </c>
      <c r="P53" s="96">
        <f t="shared" si="13"/>
        <v>0.61149350649350642</v>
      </c>
      <c r="Q53" s="96" t="str">
        <f t="shared" si="14"/>
        <v/>
      </c>
      <c r="R53" s="97">
        <f t="shared" si="15"/>
        <v>0.61575781142778707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99"/>
      <c r="B54" s="200"/>
      <c r="C54" s="83" t="s">
        <v>115</v>
      </c>
      <c r="D54" s="201" t="s">
        <v>116</v>
      </c>
      <c r="E54" s="112">
        <v>0</v>
      </c>
      <c r="F54" s="112">
        <v>0</v>
      </c>
      <c r="G54" s="112"/>
      <c r="H54" s="112">
        <v>0</v>
      </c>
      <c r="I54" s="114">
        <v>4845.8299999999999</v>
      </c>
      <c r="J54" s="112">
        <v>0</v>
      </c>
      <c r="K54" s="112">
        <f t="shared" si="16"/>
        <v>4845.8299999999999</v>
      </c>
      <c r="L54" s="112">
        <f t="shared" si="9"/>
        <v>4845.8299999999999</v>
      </c>
      <c r="M54" s="112">
        <f t="shared" si="17"/>
        <v>4845.8299999999999</v>
      </c>
      <c r="N54" s="115">
        <f t="shared" si="18"/>
        <v>0</v>
      </c>
      <c r="O54" s="80" t="str">
        <f t="shared" si="12"/>
        <v/>
      </c>
      <c r="P54" s="80" t="str">
        <f t="shared" si="13"/>
        <v/>
      </c>
      <c r="Q54" s="80" t="str">
        <f t="shared" si="14"/>
        <v/>
      </c>
      <c r="R54" s="82" t="str">
        <f t="shared" si="15"/>
        <v/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7.25">
      <c r="A55" s="202"/>
      <c r="B55" s="180"/>
      <c r="C55" s="203" t="s">
        <v>117</v>
      </c>
      <c r="D55" s="204" t="s">
        <v>55</v>
      </c>
      <c r="E55" s="112">
        <v>80694.240000000005</v>
      </c>
      <c r="F55" s="183">
        <v>41597</v>
      </c>
      <c r="G55" s="183"/>
      <c r="H55" s="65">
        <v>3047</v>
      </c>
      <c r="I55" s="205">
        <v>106805.98</v>
      </c>
      <c r="J55" s="65">
        <v>10921.369999999999</v>
      </c>
      <c r="K55" s="65">
        <f t="shared" si="16"/>
        <v>26111.739999999991</v>
      </c>
      <c r="L55" s="65">
        <f t="shared" si="9"/>
        <v>106805.98</v>
      </c>
      <c r="M55" s="65">
        <f t="shared" si="17"/>
        <v>65208.979999999996</v>
      </c>
      <c r="N55" s="206">
        <f t="shared" si="18"/>
        <v>7874.369999999999</v>
      </c>
      <c r="O55" s="185">
        <f t="shared" si="12"/>
        <v>1.323588647715128</v>
      </c>
      <c r="P55" s="185">
        <f t="shared" si="13"/>
        <v>3.5843025927141445</v>
      </c>
      <c r="Q55" s="185" t="str">
        <f t="shared" si="14"/>
        <v/>
      </c>
      <c r="R55" s="186">
        <f t="shared" si="15"/>
        <v>2.5676366084092601</v>
      </c>
      <c r="S55" s="1"/>
      <c r="T55" s="1"/>
      <c r="U55" s="1"/>
      <c r="V55" s="1"/>
      <c r="W55" s="1"/>
      <c r="X55" s="1"/>
      <c r="Y55" s="1"/>
      <c r="Z55" s="1"/>
    </row>
    <row r="56" s="118" customFormat="1" ht="17.25">
      <c r="A56" s="109"/>
      <c r="B56" s="207"/>
      <c r="C56" s="120"/>
      <c r="D56" s="121" t="s">
        <v>56</v>
      </c>
      <c r="E56" s="122">
        <f>E52+E53+E54+E55</f>
        <v>5170285.5599999996</v>
      </c>
      <c r="F56" s="122">
        <f>F52+F53+F54+F55</f>
        <v>5638342.2999999998</v>
      </c>
      <c r="G56" s="122">
        <f>G52+G53+G54+G55</f>
        <v>0</v>
      </c>
      <c r="H56" s="122">
        <f>H52+H53+H54+H55</f>
        <v>499802.70000000001</v>
      </c>
      <c r="I56" s="123">
        <f>I52+I53+I54+I55</f>
        <v>5425811.25</v>
      </c>
      <c r="J56" s="122">
        <f>J52+J53+J54+J55</f>
        <v>517072.85999999999</v>
      </c>
      <c r="K56" s="122">
        <f t="shared" si="16"/>
        <v>255525.69000000041</v>
      </c>
      <c r="L56" s="141">
        <f t="shared" si="9"/>
        <v>5425811.25</v>
      </c>
      <c r="M56" s="122">
        <f t="shared" si="17"/>
        <v>-212531.04999999981</v>
      </c>
      <c r="N56" s="141">
        <f t="shared" si="18"/>
        <v>17270.159999999974</v>
      </c>
      <c r="O56" s="124">
        <f t="shared" si="12"/>
        <v>1.0494219684840773</v>
      </c>
      <c r="P56" s="142">
        <f t="shared" si="13"/>
        <v>1.0345539549906393</v>
      </c>
      <c r="Q56" s="124" t="str">
        <f t="shared" si="14"/>
        <v/>
      </c>
      <c r="R56" s="125">
        <f t="shared" si="15"/>
        <v>0.96230611078720785</v>
      </c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</row>
    <row r="57" ht="17.25">
      <c r="A57" s="126">
        <v>991</v>
      </c>
      <c r="B57" s="105" t="s">
        <v>118</v>
      </c>
      <c r="C57" s="172" t="s">
        <v>69</v>
      </c>
      <c r="D57" s="128" t="s">
        <v>119</v>
      </c>
      <c r="E57" s="61">
        <v>66970.660000000003</v>
      </c>
      <c r="F57" s="62">
        <v>66470.800000000003</v>
      </c>
      <c r="G57" s="63"/>
      <c r="H57" s="61">
        <v>5970.8000000000002</v>
      </c>
      <c r="I57" s="108">
        <v>67460.139999999999</v>
      </c>
      <c r="J57" s="208">
        <v>5727.2899999999991</v>
      </c>
      <c r="K57" s="61">
        <f t="shared" si="16"/>
        <v>489.47999999999593</v>
      </c>
      <c r="L57" s="61">
        <f t="shared" si="9"/>
        <v>67460.139999999999</v>
      </c>
      <c r="M57" s="63">
        <f t="shared" si="17"/>
        <v>989.33999999999651</v>
      </c>
      <c r="N57" s="61">
        <f t="shared" si="18"/>
        <v>-243.51000000000113</v>
      </c>
      <c r="O57" s="68">
        <f t="shared" si="12"/>
        <v>1.0073088722733208</v>
      </c>
      <c r="P57" s="67">
        <f t="shared" si="13"/>
        <v>0.9592165203992763</v>
      </c>
      <c r="Q57" s="130" t="str">
        <f t="shared" si="14"/>
        <v/>
      </c>
      <c r="R57" s="69">
        <f t="shared" si="15"/>
        <v>1.0148838286886872</v>
      </c>
      <c r="S57" s="1"/>
      <c r="T57" s="1"/>
      <c r="U57" s="1"/>
      <c r="V57" s="1"/>
      <c r="W57" s="1"/>
      <c r="X57" s="1"/>
      <c r="Y57" s="1"/>
      <c r="Z57" s="1"/>
    </row>
    <row r="58" ht="17.25">
      <c r="A58" s="131"/>
      <c r="B58" s="110"/>
      <c r="C58" s="72" t="s">
        <v>120</v>
      </c>
      <c r="D58" s="111" t="s">
        <v>121</v>
      </c>
      <c r="E58" s="112">
        <v>7908.29</v>
      </c>
      <c r="F58" s="112">
        <v>0</v>
      </c>
      <c r="G58" s="112"/>
      <c r="H58" s="113">
        <v>0</v>
      </c>
      <c r="I58" s="114">
        <v>4998.0900000000001</v>
      </c>
      <c r="J58" s="112">
        <v>615</v>
      </c>
      <c r="K58" s="113">
        <f t="shared" si="16"/>
        <v>-2910.1999999999998</v>
      </c>
      <c r="L58" s="112">
        <f t="shared" si="9"/>
        <v>4998.0900000000001</v>
      </c>
      <c r="M58" s="112">
        <f t="shared" si="17"/>
        <v>4998.0900000000001</v>
      </c>
      <c r="N58" s="113">
        <f t="shared" si="18"/>
        <v>615</v>
      </c>
      <c r="O58" s="80">
        <f t="shared" si="12"/>
        <v>0.63200641352302456</v>
      </c>
      <c r="P58" s="79" t="str">
        <f t="shared" si="13"/>
        <v/>
      </c>
      <c r="Q58" s="80" t="str">
        <f t="shared" si="14"/>
        <v/>
      </c>
      <c r="R58" s="82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18" customFormat="1" ht="17.25">
      <c r="A59" s="131"/>
      <c r="B59" s="119"/>
      <c r="C59" s="139"/>
      <c r="D59" s="140" t="s">
        <v>56</v>
      </c>
      <c r="E59" s="122">
        <f>SUM(E57:E58)</f>
        <v>74878.949999999997</v>
      </c>
      <c r="F59" s="122">
        <f>SUM(F57:F58)</f>
        <v>66470.800000000003</v>
      </c>
      <c r="G59" s="141">
        <f>SUM(G57:G58)</f>
        <v>0</v>
      </c>
      <c r="H59" s="122">
        <f>SUM(H57:H58)</f>
        <v>5970.8000000000002</v>
      </c>
      <c r="I59" s="123">
        <f>SUM(I57:I58)</f>
        <v>72458.229999999996</v>
      </c>
      <c r="J59" s="122">
        <f>SUM(J57:J58)</f>
        <v>6342.2899999999991</v>
      </c>
      <c r="K59" s="122">
        <f t="shared" si="16"/>
        <v>-2420.7200000000012</v>
      </c>
      <c r="L59" s="141">
        <f t="shared" si="9"/>
        <v>72458.229999999996</v>
      </c>
      <c r="M59" s="122">
        <f t="shared" si="17"/>
        <v>5987.429999999993</v>
      </c>
      <c r="N59" s="122">
        <f t="shared" si="18"/>
        <v>371.48999999999887</v>
      </c>
      <c r="O59" s="142">
        <f t="shared" si="12"/>
        <v>0.96767155522346404</v>
      </c>
      <c r="P59" s="124">
        <f t="shared" si="13"/>
        <v>1.0622177932605343</v>
      </c>
      <c r="Q59" s="143" t="str">
        <f t="shared" si="14"/>
        <v/>
      </c>
      <c r="R59" s="125">
        <f t="shared" si="15"/>
        <v>1.0900760935628877</v>
      </c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</row>
    <row r="60" ht="17.25">
      <c r="A60" s="179" t="s">
        <v>122</v>
      </c>
      <c r="B60" s="105" t="s">
        <v>123</v>
      </c>
      <c r="C60" s="144" t="s">
        <v>124</v>
      </c>
      <c r="D60" s="145" t="s">
        <v>125</v>
      </c>
      <c r="E60" s="61">
        <v>26835.41</v>
      </c>
      <c r="F60" s="62">
        <v>51086</v>
      </c>
      <c r="G60" s="61"/>
      <c r="H60" s="63">
        <v>352.69999999999999</v>
      </c>
      <c r="I60" s="64">
        <v>64315.559999999998</v>
      </c>
      <c r="J60" s="61">
        <v>5614.6300000000001</v>
      </c>
      <c r="K60" s="61">
        <f t="shared" si="16"/>
        <v>37480.149999999994</v>
      </c>
      <c r="L60" s="61">
        <f t="shared" si="9"/>
        <v>64315.559999999998</v>
      </c>
      <c r="M60" s="63">
        <f t="shared" si="17"/>
        <v>13229.559999999998</v>
      </c>
      <c r="N60" s="61">
        <f t="shared" si="18"/>
        <v>5261.9300000000003</v>
      </c>
      <c r="O60" s="67">
        <f t="shared" si="12"/>
        <v>2.3966676864635197</v>
      </c>
      <c r="P60" s="68">
        <f t="shared" si="13"/>
        <v>15.918996314148002</v>
      </c>
      <c r="Q60" s="67" t="str">
        <f t="shared" si="14"/>
        <v/>
      </c>
      <c r="R60" s="69">
        <f t="shared" si="15"/>
        <v>1.2589664487335082</v>
      </c>
      <c r="S60" s="1"/>
      <c r="T60" s="1"/>
      <c r="U60" s="1"/>
      <c r="V60" s="1"/>
      <c r="W60" s="1"/>
      <c r="X60" s="1"/>
      <c r="Y60" s="1"/>
      <c r="Z60" s="1"/>
    </row>
    <row r="61" ht="17.25">
      <c r="A61" s="109"/>
      <c r="B61" s="110"/>
      <c r="C61" s="83" t="s">
        <v>102</v>
      </c>
      <c r="D61" s="174" t="s">
        <v>126</v>
      </c>
      <c r="E61" s="112">
        <v>162980.14000000001</v>
      </c>
      <c r="F61" s="137">
        <v>50550.300000000003</v>
      </c>
      <c r="G61" s="113"/>
      <c r="H61" s="112">
        <v>10850.299999999999</v>
      </c>
      <c r="I61" s="117">
        <v>130988.53</v>
      </c>
      <c r="J61" s="112">
        <v>34298.720000000001</v>
      </c>
      <c r="K61" s="112">
        <f t="shared" si="16"/>
        <v>-31991.610000000015</v>
      </c>
      <c r="L61" s="112">
        <f t="shared" si="9"/>
        <v>130988.53</v>
      </c>
      <c r="M61" s="112">
        <f t="shared" si="17"/>
        <v>80438.229999999996</v>
      </c>
      <c r="N61" s="113">
        <f t="shared" si="18"/>
        <v>23448.420000000002</v>
      </c>
      <c r="O61" s="80">
        <f t="shared" si="12"/>
        <v>0.8037085377396288</v>
      </c>
      <c r="P61" s="80">
        <f t="shared" si="13"/>
        <v>3.1610849469599924</v>
      </c>
      <c r="Q61" s="81" t="str">
        <f t="shared" si="14"/>
        <v/>
      </c>
      <c r="R61" s="82">
        <f t="shared" si="15"/>
        <v>2.5912512883207417</v>
      </c>
      <c r="S61" s="1"/>
      <c r="T61" s="1"/>
      <c r="U61" s="1"/>
      <c r="V61" s="1"/>
      <c r="W61" s="1"/>
      <c r="X61" s="1"/>
      <c r="Y61" s="1"/>
      <c r="Z61" s="1"/>
    </row>
    <row r="62" s="118" customFormat="1" ht="17.25">
      <c r="A62" s="109"/>
      <c r="B62" s="119"/>
      <c r="C62" s="120"/>
      <c r="D62" s="121" t="s">
        <v>56</v>
      </c>
      <c r="E62" s="122">
        <f>SUM(E60:E61)</f>
        <v>189815.55000000002</v>
      </c>
      <c r="F62" s="122">
        <f>SUM(F60:F61)</f>
        <v>101636.3</v>
      </c>
      <c r="G62" s="122">
        <f>SUM(G60:G61)</f>
        <v>0</v>
      </c>
      <c r="H62" s="122">
        <f>SUM(H60:H61)</f>
        <v>11203</v>
      </c>
      <c r="I62" s="123">
        <f>SUM(I60:I61)</f>
        <v>195304.09</v>
      </c>
      <c r="J62" s="122">
        <f>SUM(J60:J61)</f>
        <v>39913.349999999999</v>
      </c>
      <c r="K62" s="122">
        <f t="shared" si="16"/>
        <v>5488.539999999979</v>
      </c>
      <c r="L62" s="141">
        <f t="shared" si="9"/>
        <v>195304.09</v>
      </c>
      <c r="M62" s="122">
        <f t="shared" si="17"/>
        <v>93667.789999999994</v>
      </c>
      <c r="N62" s="122">
        <f t="shared" si="18"/>
        <v>28710.349999999999</v>
      </c>
      <c r="O62" s="142">
        <f t="shared" si="12"/>
        <v>1.0289151231287426</v>
      </c>
      <c r="P62" s="124">
        <f t="shared" si="13"/>
        <v>3.5627376595554763</v>
      </c>
      <c r="Q62" s="124" t="str">
        <f t="shared" si="14"/>
        <v/>
      </c>
      <c r="R62" s="125">
        <f t="shared" si="15"/>
        <v>1.9215977952759002</v>
      </c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</row>
    <row r="63" ht="17.25">
      <c r="A63" s="133"/>
      <c r="B63" s="171" t="s">
        <v>127</v>
      </c>
      <c r="C63" s="59" t="s">
        <v>128</v>
      </c>
      <c r="D63" s="209" t="s">
        <v>129</v>
      </c>
      <c r="E63" s="61">
        <v>447.27999999999997</v>
      </c>
      <c r="F63" s="61">
        <v>30.699999999999999</v>
      </c>
      <c r="G63" s="63"/>
      <c r="H63" s="61">
        <v>0</v>
      </c>
      <c r="I63" s="129">
        <v>3819.5700000000002</v>
      </c>
      <c r="J63" s="61">
        <v>268.50999999999999</v>
      </c>
      <c r="K63" s="61">
        <f t="shared" si="16"/>
        <v>3372.29</v>
      </c>
      <c r="L63" s="61">
        <f t="shared" si="9"/>
        <v>3819.5700000000002</v>
      </c>
      <c r="M63" s="63">
        <f t="shared" si="17"/>
        <v>3788.8700000000003</v>
      </c>
      <c r="N63" s="61">
        <f t="shared" si="18"/>
        <v>268.50999999999999</v>
      </c>
      <c r="O63" s="67">
        <f t="shared" si="12"/>
        <v>8.5395501699159375</v>
      </c>
      <c r="P63" s="68" t="str">
        <f t="shared" si="13"/>
        <v/>
      </c>
      <c r="Q63" s="67" t="str">
        <f t="shared" si="14"/>
        <v/>
      </c>
      <c r="R63" s="69">
        <f t="shared" si="15"/>
        <v>124.41596091205213</v>
      </c>
      <c r="S63" s="1"/>
      <c r="T63" s="1"/>
      <c r="U63" s="1"/>
      <c r="V63" s="1"/>
      <c r="W63" s="1"/>
      <c r="X63" s="1"/>
      <c r="Y63" s="1"/>
      <c r="Z63" s="1"/>
    </row>
    <row r="64" ht="17.25">
      <c r="A64" s="131"/>
      <c r="B64" s="173"/>
      <c r="C64" s="72" t="s">
        <v>90</v>
      </c>
      <c r="D64" s="111" t="s">
        <v>130</v>
      </c>
      <c r="E64" s="112">
        <v>914.30999999999995</v>
      </c>
      <c r="F64" s="115">
        <v>26</v>
      </c>
      <c r="G64" s="115"/>
      <c r="H64" s="115">
        <v>0</v>
      </c>
      <c r="I64" s="117">
        <v>2047.75</v>
      </c>
      <c r="J64" s="112">
        <v>0.44</v>
      </c>
      <c r="K64" s="112">
        <f t="shared" si="16"/>
        <v>1133.4400000000001</v>
      </c>
      <c r="L64" s="112">
        <f t="shared" si="9"/>
        <v>2047.75</v>
      </c>
      <c r="M64" s="112">
        <f t="shared" si="17"/>
        <v>2021.75</v>
      </c>
      <c r="N64" s="113">
        <f t="shared" si="18"/>
        <v>0.44</v>
      </c>
      <c r="O64" s="80">
        <f t="shared" si="12"/>
        <v>2.2396670713434177</v>
      </c>
      <c r="P64" s="80" t="str">
        <f t="shared" si="13"/>
        <v/>
      </c>
      <c r="Q64" s="81" t="str">
        <f t="shared" si="14"/>
        <v/>
      </c>
      <c r="R64" s="210">
        <f t="shared" si="15"/>
        <v>78.759615384615387</v>
      </c>
      <c r="S64" s="1"/>
      <c r="T64" s="1"/>
      <c r="U64" s="1"/>
      <c r="V64" s="1"/>
      <c r="W64" s="1"/>
      <c r="X64" s="1"/>
      <c r="Y64" s="1"/>
      <c r="Z64" s="1"/>
    </row>
    <row r="65" ht="13.5">
      <c r="A65" s="131"/>
      <c r="B65" s="173"/>
      <c r="C65" s="83" t="s">
        <v>52</v>
      </c>
      <c r="D65" s="116" t="s">
        <v>53</v>
      </c>
      <c r="E65" s="112">
        <v>352.19999999999999</v>
      </c>
      <c r="F65" s="112">
        <v>371</v>
      </c>
      <c r="G65" s="112"/>
      <c r="H65" s="112">
        <v>0</v>
      </c>
      <c r="I65" s="114">
        <v>0</v>
      </c>
      <c r="J65" s="112">
        <v>0</v>
      </c>
      <c r="K65" s="112">
        <f t="shared" si="16"/>
        <v>-352.19999999999999</v>
      </c>
      <c r="L65" s="112">
        <f t="shared" si="9"/>
        <v>0</v>
      </c>
      <c r="M65" s="113">
        <f t="shared" si="17"/>
        <v>-371</v>
      </c>
      <c r="N65" s="112">
        <f t="shared" si="18"/>
        <v>0</v>
      </c>
      <c r="O65" s="79">
        <f t="shared" si="12"/>
        <v>0</v>
      </c>
      <c r="P65" s="80" t="str">
        <f t="shared" si="13"/>
        <v/>
      </c>
      <c r="Q65" s="80" t="str">
        <f t="shared" si="14"/>
        <v/>
      </c>
      <c r="R65" s="82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31"/>
      <c r="B66" s="173"/>
      <c r="C66" s="72" t="s">
        <v>131</v>
      </c>
      <c r="D66" s="111" t="s">
        <v>132</v>
      </c>
      <c r="E66" s="112">
        <v>109894.25</v>
      </c>
      <c r="F66" s="112">
        <f>55221.1-F24</f>
        <v>54170.199999999997</v>
      </c>
      <c r="G66" s="112"/>
      <c r="H66" s="112">
        <v>3600.3000000000002</v>
      </c>
      <c r="I66" s="211">
        <v>129020.41</v>
      </c>
      <c r="J66" s="112">
        <v>11387.93</v>
      </c>
      <c r="K66" s="112">
        <f t="shared" si="16"/>
        <v>19126.160000000003</v>
      </c>
      <c r="L66" s="112">
        <f t="shared" si="9"/>
        <v>129020.41</v>
      </c>
      <c r="M66" s="112">
        <f t="shared" si="17"/>
        <v>74850.210000000006</v>
      </c>
      <c r="N66" s="113">
        <f t="shared" si="18"/>
        <v>7787.6300000000001</v>
      </c>
      <c r="O66" s="80">
        <f t="shared" si="12"/>
        <v>1.1740414989865258</v>
      </c>
      <c r="P66" s="79">
        <f t="shared" si="13"/>
        <v>3.163050301363775</v>
      </c>
      <c r="Q66" s="80" t="str">
        <f t="shared" si="14"/>
        <v/>
      </c>
      <c r="R66" s="82">
        <f t="shared" si="15"/>
        <v>2.3817598975082244</v>
      </c>
      <c r="S66" s="1"/>
      <c r="T66" s="1"/>
      <c r="U66" s="1"/>
      <c r="V66" s="1"/>
      <c r="W66" s="1"/>
      <c r="X66" s="1"/>
      <c r="Y66" s="1"/>
      <c r="Z66" s="1"/>
    </row>
    <row r="67" ht="13.5">
      <c r="A67" s="131"/>
      <c r="B67" s="173"/>
      <c r="C67" s="83" t="s">
        <v>54</v>
      </c>
      <c r="D67" s="116" t="s">
        <v>55</v>
      </c>
      <c r="E67" s="112">
        <v>72967.220000000001</v>
      </c>
      <c r="F67" s="112">
        <f>213281.6-F55</f>
        <v>171684.60000000001</v>
      </c>
      <c r="G67" s="112"/>
      <c r="H67" s="112">
        <v>25512</v>
      </c>
      <c r="I67" s="117">
        <v>105469.16</v>
      </c>
      <c r="J67" s="114">
        <v>15912.549999999999</v>
      </c>
      <c r="K67" s="112">
        <f t="shared" si="16"/>
        <v>32501.940000000002</v>
      </c>
      <c r="L67" s="112">
        <f t="shared" si="9"/>
        <v>105469.16</v>
      </c>
      <c r="M67" s="113">
        <f t="shared" si="17"/>
        <v>-66215.440000000002</v>
      </c>
      <c r="N67" s="112">
        <f t="shared" si="18"/>
        <v>-9599.4500000000007</v>
      </c>
      <c r="O67" s="79">
        <f t="shared" si="12"/>
        <v>1.4454320721003213</v>
      </c>
      <c r="P67" s="80">
        <f t="shared" si="13"/>
        <v>0.62372804954531202</v>
      </c>
      <c r="Q67" s="81" t="str">
        <f t="shared" si="14"/>
        <v/>
      </c>
      <c r="R67" s="82">
        <f t="shared" si="15"/>
        <v>0.61431928082076082</v>
      </c>
      <c r="S67" s="1"/>
      <c r="T67" s="1"/>
      <c r="U67" s="1"/>
      <c r="V67" s="1"/>
      <c r="W67" s="1"/>
      <c r="X67" s="1"/>
      <c r="Y67" s="1"/>
      <c r="Z67" s="1"/>
    </row>
    <row r="68" ht="13.5">
      <c r="A68" s="131"/>
      <c r="B68" s="173"/>
      <c r="C68" s="72" t="s">
        <v>133</v>
      </c>
      <c r="D68" s="111" t="s">
        <v>134</v>
      </c>
      <c r="E68" s="112">
        <v>-304.06999999999999</v>
      </c>
      <c r="F68" s="137">
        <v>0</v>
      </c>
      <c r="G68" s="112"/>
      <c r="H68" s="113">
        <v>0</v>
      </c>
      <c r="I68" s="114">
        <v>101.38</v>
      </c>
      <c r="J68" s="114">
        <v>-96.780000000000001</v>
      </c>
      <c r="K68" s="112">
        <f t="shared" si="16"/>
        <v>405.44999999999999</v>
      </c>
      <c r="L68" s="112">
        <f t="shared" si="9"/>
        <v>101.38</v>
      </c>
      <c r="M68" s="112">
        <f t="shared" si="17"/>
        <v>101.38</v>
      </c>
      <c r="N68" s="113">
        <f t="shared" si="18"/>
        <v>-96.780000000000001</v>
      </c>
      <c r="O68" s="80">
        <f t="shared" si="12"/>
        <v>-0.33341007004965961</v>
      </c>
      <c r="P68" s="79" t="str">
        <f t="shared" si="13"/>
        <v/>
      </c>
      <c r="Q68" s="80" t="str">
        <f t="shared" si="14"/>
        <v/>
      </c>
      <c r="R68" s="82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31"/>
      <c r="B69" s="173"/>
      <c r="C69" s="83" t="s">
        <v>135</v>
      </c>
      <c r="D69" s="116" t="s">
        <v>136</v>
      </c>
      <c r="E69" s="112">
        <v>4923.4399999999996</v>
      </c>
      <c r="F69" s="112">
        <v>38614.970000000001</v>
      </c>
      <c r="G69" s="112"/>
      <c r="H69" s="112">
        <v>0</v>
      </c>
      <c r="I69" s="117">
        <f>40788.23+0.09</f>
        <v>40788.32</v>
      </c>
      <c r="J69" s="112">
        <v>186.09</v>
      </c>
      <c r="K69" s="112">
        <f t="shared" si="16"/>
        <v>35864.879999999997</v>
      </c>
      <c r="L69" s="112">
        <f t="shared" si="9"/>
        <v>40788.32</v>
      </c>
      <c r="M69" s="112">
        <f t="shared" si="17"/>
        <v>2173.3499999999985</v>
      </c>
      <c r="N69" s="112">
        <f t="shared" si="18"/>
        <v>186.09</v>
      </c>
      <c r="O69" s="79">
        <f t="shared" si="12"/>
        <v>8.2845165169068782</v>
      </c>
      <c r="P69" s="80" t="str">
        <f t="shared" si="13"/>
        <v/>
      </c>
      <c r="Q69" s="81" t="str">
        <f t="shared" si="14"/>
        <v/>
      </c>
      <c r="R69" s="82">
        <f t="shared" si="15"/>
        <v>1.0562825764204917</v>
      </c>
      <c r="S69" s="1"/>
      <c r="T69" s="1"/>
      <c r="U69" s="1"/>
      <c r="V69" s="1"/>
      <c r="W69" s="1"/>
      <c r="X69" s="1"/>
      <c r="Y69" s="1"/>
      <c r="Z69" s="1"/>
    </row>
    <row r="70" ht="13.5">
      <c r="A70" s="131"/>
      <c r="B70" s="173"/>
      <c r="C70" s="72" t="s">
        <v>137</v>
      </c>
      <c r="D70" s="111" t="s">
        <v>138</v>
      </c>
      <c r="E70" s="112">
        <v>572.95000000000005</v>
      </c>
      <c r="F70" s="112">
        <v>0</v>
      </c>
      <c r="G70" s="112"/>
      <c r="H70" s="113">
        <v>0</v>
      </c>
      <c r="I70" s="114">
        <v>5670.2799999999997</v>
      </c>
      <c r="J70" s="112">
        <v>-142.47999999999999</v>
      </c>
      <c r="K70" s="112">
        <f t="shared" si="16"/>
        <v>5097.3299999999999</v>
      </c>
      <c r="L70" s="113">
        <f t="shared" si="9"/>
        <v>5670.2799999999997</v>
      </c>
      <c r="M70" s="112">
        <f t="shared" si="17"/>
        <v>5670.2799999999997</v>
      </c>
      <c r="N70" s="113">
        <f t="shared" si="18"/>
        <v>-142.47999999999999</v>
      </c>
      <c r="O70" s="80">
        <f t="shared" si="12"/>
        <v>9.8966401954795344</v>
      </c>
      <c r="P70" s="79" t="str">
        <f t="shared" si="13"/>
        <v/>
      </c>
      <c r="Q70" s="80" t="str">
        <f t="shared" si="14"/>
        <v/>
      </c>
      <c r="R70" s="82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18" customFormat="1" ht="13.5">
      <c r="A71" s="131"/>
      <c r="B71" s="212"/>
      <c r="C71" s="139"/>
      <c r="D71" s="140" t="s">
        <v>56</v>
      </c>
      <c r="E71" s="122">
        <f>SUM(E63:E70)</f>
        <v>189767.58000000002</v>
      </c>
      <c r="F71" s="122">
        <f>SUM(F63:F70)</f>
        <v>264897.46999999997</v>
      </c>
      <c r="G71" s="141">
        <f>SUM(G63:G70)</f>
        <v>0</v>
      </c>
      <c r="H71" s="122">
        <f>SUM(H63:H70)</f>
        <v>29112.299999999999</v>
      </c>
      <c r="I71" s="123">
        <f>SUM(I63:I70)</f>
        <v>286916.87000000005</v>
      </c>
      <c r="J71" s="122">
        <f>SUM(J63:J70)</f>
        <v>27516.260000000002</v>
      </c>
      <c r="K71" s="141">
        <f t="shared" si="16"/>
        <v>97149.290000000037</v>
      </c>
      <c r="L71" s="122">
        <f t="shared" si="9"/>
        <v>286916.87000000005</v>
      </c>
      <c r="M71" s="141">
        <f t="shared" si="17"/>
        <v>22019.400000000081</v>
      </c>
      <c r="N71" s="122">
        <f t="shared" si="18"/>
        <v>-1596.0399999999972</v>
      </c>
      <c r="O71" s="142">
        <f t="shared" si="12"/>
        <v>1.5119382878782563</v>
      </c>
      <c r="P71" s="124">
        <f t="shared" si="13"/>
        <v>0.94517643745083701</v>
      </c>
      <c r="Q71" s="143" t="str">
        <f t="shared" si="14"/>
        <v/>
      </c>
      <c r="R71" s="125">
        <f t="shared" si="15"/>
        <v>1.0831242367093958</v>
      </c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18"/>
    </row>
    <row r="72" s="45" customFormat="1" ht="13.5">
      <c r="A72" s="213"/>
      <c r="B72" s="214" t="s">
        <v>139</v>
      </c>
      <c r="C72" s="215"/>
      <c r="D72" s="216"/>
      <c r="E72" s="102">
        <f>E5+E17</f>
        <v>31406540.730447762</v>
      </c>
      <c r="F72" s="102">
        <f>F5+F17</f>
        <v>35893709.970000006</v>
      </c>
      <c r="G72" s="102">
        <f>G5+G17</f>
        <v>0</v>
      </c>
      <c r="H72" s="102">
        <f>H5+H17</f>
        <v>4795992.7000000002</v>
      </c>
      <c r="I72" s="217">
        <f>I5+I17</f>
        <v>34574960.720000006</v>
      </c>
      <c r="J72" s="102">
        <f>J5+J17</f>
        <v>4553766.21</v>
      </c>
      <c r="K72" s="102">
        <f t="shared" si="16"/>
        <v>3168419.9895522445</v>
      </c>
      <c r="L72" s="102">
        <f t="shared" si="9"/>
        <v>34574960.720000006</v>
      </c>
      <c r="M72" s="102">
        <f t="shared" si="17"/>
        <v>-1318749.25</v>
      </c>
      <c r="N72" s="103">
        <f t="shared" si="18"/>
        <v>-242226.49000000022</v>
      </c>
      <c r="O72" s="54">
        <f t="shared" si="12"/>
        <v>1.1008840806998064</v>
      </c>
      <c r="P72" s="53">
        <f t="shared" si="13"/>
        <v>0.94949398275773023</v>
      </c>
      <c r="Q72" s="54" t="str">
        <f t="shared" si="14"/>
        <v/>
      </c>
      <c r="R72" s="56">
        <f t="shared" si="15"/>
        <v>0.96325960032824098</v>
      </c>
      <c r="S72" s="45"/>
      <c r="T72" s="45"/>
      <c r="U72" s="45"/>
      <c r="V72" s="45"/>
      <c r="W72" s="45"/>
      <c r="X72" s="45"/>
      <c r="Y72" s="45"/>
      <c r="Z72" s="45"/>
    </row>
    <row r="73" s="45" customFormat="1" ht="13.5">
      <c r="A73" s="218"/>
      <c r="B73" s="219" t="s">
        <v>140</v>
      </c>
      <c r="C73" s="220"/>
      <c r="D73" s="221"/>
      <c r="E73" s="222">
        <f>SUM(E74:E82)</f>
        <v>26396578.569999997</v>
      </c>
      <c r="F73" s="222">
        <f>SUM(F74:F82)</f>
        <v>23720690.007999998</v>
      </c>
      <c r="G73" s="223">
        <f>SUM(G74:G82)</f>
        <v>0</v>
      </c>
      <c r="H73" s="222">
        <f>SUM(H74:H82)</f>
        <v>3712868.1599999997</v>
      </c>
      <c r="I73" s="224">
        <f>SUM(I74:I82)</f>
        <v>26902876.440000001</v>
      </c>
      <c r="J73" s="222">
        <f>SUM(J74:J82)</f>
        <v>3711653.7199999997</v>
      </c>
      <c r="K73" s="222">
        <f t="shared" si="16"/>
        <v>506297.87000000477</v>
      </c>
      <c r="L73" s="222">
        <f t="shared" si="9"/>
        <v>26902876.440000001</v>
      </c>
      <c r="M73" s="223">
        <f t="shared" si="17"/>
        <v>3182186.4320000038</v>
      </c>
      <c r="N73" s="222">
        <f t="shared" si="18"/>
        <v>-1214.4399999999441</v>
      </c>
      <c r="O73" s="225">
        <f t="shared" si="12"/>
        <v>1.0191804353983747</v>
      </c>
      <c r="P73" s="226">
        <f t="shared" si="13"/>
        <v>0.99967291055117891</v>
      </c>
      <c r="Q73" s="227" t="str">
        <f t="shared" si="14"/>
        <v/>
      </c>
      <c r="R73" s="228">
        <f t="shared" si="15"/>
        <v>1.1341523552192954</v>
      </c>
      <c r="S73" s="45"/>
      <c r="T73" s="45"/>
      <c r="U73" s="45"/>
      <c r="V73" s="45"/>
      <c r="W73" s="45"/>
      <c r="X73" s="45"/>
      <c r="Y73" s="45"/>
      <c r="Z73" s="45"/>
    </row>
    <row r="74" ht="13.5">
      <c r="A74" s="229"/>
      <c r="B74" s="230"/>
      <c r="C74" s="72" t="s">
        <v>141</v>
      </c>
      <c r="D74" s="231" t="s">
        <v>142</v>
      </c>
      <c r="E74" s="112">
        <v>396670.53999999998</v>
      </c>
      <c r="F74" s="137">
        <v>449533.20000000001</v>
      </c>
      <c r="G74" s="112"/>
      <c r="H74" s="113">
        <v>0</v>
      </c>
      <c r="I74" s="114">
        <v>569352.69999999995</v>
      </c>
      <c r="J74" s="112">
        <v>2106</v>
      </c>
      <c r="K74" s="112">
        <f t="shared" si="16"/>
        <v>172682.15999999997</v>
      </c>
      <c r="L74" s="113">
        <f t="shared" ref="L74:L83" si="19">I74-G74</f>
        <v>569352.69999999995</v>
      </c>
      <c r="M74" s="112">
        <f t="shared" si="17"/>
        <v>119819.49999999994</v>
      </c>
      <c r="N74" s="113">
        <f t="shared" si="18"/>
        <v>2106</v>
      </c>
      <c r="O74" s="80">
        <f t="shared" ref="O74:O83" si="20">IFERROR(I74/E74,"")</f>
        <v>1.4353289256116675</v>
      </c>
      <c r="P74" s="79" t="str">
        <f t="shared" ref="P74:P83" si="21">IFERROR(J74/H74,"")</f>
        <v/>
      </c>
      <c r="Q74" s="80" t="str">
        <f t="shared" ref="Q74:Q83" si="22">IFERROR(I74/G74,"")</f>
        <v/>
      </c>
      <c r="R74" s="82">
        <f t="shared" ref="R74:R83" si="23">IFERROR(I74/F74,"")</f>
        <v>1.266542048507207</v>
      </c>
      <c r="S74" s="1"/>
      <c r="T74" s="1"/>
      <c r="U74" s="1"/>
      <c r="V74" s="1"/>
      <c r="W74" s="1"/>
      <c r="X74" s="1"/>
      <c r="Y74" s="1"/>
      <c r="Z74" s="1"/>
    </row>
    <row r="75" ht="13.5">
      <c r="A75" s="232"/>
      <c r="B75" s="233"/>
      <c r="C75" s="83" t="s">
        <v>143</v>
      </c>
      <c r="D75" s="234" t="s">
        <v>144</v>
      </c>
      <c r="E75" s="112">
        <v>6521325.1200000001</v>
      </c>
      <c r="F75" s="137">
        <v>4565107.9079999998</v>
      </c>
      <c r="G75" s="235"/>
      <c r="H75" s="112">
        <f>984758.76+442458.89</f>
        <v>1427217.6499999999</v>
      </c>
      <c r="I75" s="117">
        <v>6383247.2400000002</v>
      </c>
      <c r="J75" s="112">
        <f>984758.76+442458.89</f>
        <v>1427217.6499999999</v>
      </c>
      <c r="K75" s="112">
        <f t="shared" si="16"/>
        <v>-138077.87999999989</v>
      </c>
      <c r="L75" s="112">
        <f t="shared" si="19"/>
        <v>6383247.2400000002</v>
      </c>
      <c r="M75" s="112">
        <f t="shared" si="17"/>
        <v>1818139.3320000004</v>
      </c>
      <c r="N75" s="112">
        <f t="shared" si="18"/>
        <v>0</v>
      </c>
      <c r="O75" s="80">
        <f t="shared" si="20"/>
        <v>0.97882671428594559</v>
      </c>
      <c r="P75" s="80">
        <f t="shared" si="21"/>
        <v>1</v>
      </c>
      <c r="Q75" s="81" t="str">
        <f t="shared" si="22"/>
        <v/>
      </c>
      <c r="R75" s="82">
        <f t="shared" si="23"/>
        <v>1.3982686430727851</v>
      </c>
      <c r="S75" s="1"/>
      <c r="T75" s="1"/>
      <c r="U75" s="1"/>
      <c r="V75" s="1"/>
      <c r="W75" s="1"/>
      <c r="X75" s="1"/>
      <c r="Y75" s="1"/>
      <c r="Z75" s="1"/>
    </row>
    <row r="76" ht="13.5">
      <c r="A76" s="232"/>
      <c r="B76" s="233"/>
      <c r="C76" s="72" t="s">
        <v>145</v>
      </c>
      <c r="D76" s="231" t="s">
        <v>146</v>
      </c>
      <c r="E76" s="112">
        <v>14936724.699999999</v>
      </c>
      <c r="F76" s="137">
        <v>15795155.800000001</v>
      </c>
      <c r="G76" s="236"/>
      <c r="H76" s="235">
        <v>1928285.53</v>
      </c>
      <c r="I76" s="114">
        <v>16720125.800000001</v>
      </c>
      <c r="J76" s="112">
        <v>1928285.53</v>
      </c>
      <c r="K76" s="112">
        <f t="shared" si="16"/>
        <v>1783401.1000000015</v>
      </c>
      <c r="L76" s="112">
        <f t="shared" si="19"/>
        <v>16720125.800000001</v>
      </c>
      <c r="M76" s="112">
        <f t="shared" si="17"/>
        <v>924970</v>
      </c>
      <c r="N76" s="112">
        <f t="shared" si="18"/>
        <v>0</v>
      </c>
      <c r="O76" s="80">
        <f t="shared" si="20"/>
        <v>1.1193970656766541</v>
      </c>
      <c r="P76" s="79">
        <f t="shared" si="21"/>
        <v>1</v>
      </c>
      <c r="Q76" s="80" t="str">
        <f t="shared" si="22"/>
        <v/>
      </c>
      <c r="R76" s="82">
        <f t="shared" si="23"/>
        <v>1.0585603593729667</v>
      </c>
      <c r="S76" s="1"/>
      <c r="T76" s="1"/>
      <c r="U76" s="1"/>
      <c r="V76" s="1"/>
      <c r="W76" s="1"/>
      <c r="X76" s="1"/>
      <c r="Y76" s="1"/>
      <c r="Z76" s="1"/>
    </row>
    <row r="77" ht="13.5">
      <c r="A77" s="232"/>
      <c r="B77" s="233"/>
      <c r="C77" s="83" t="s">
        <v>147</v>
      </c>
      <c r="D77" s="237" t="s">
        <v>148</v>
      </c>
      <c r="E77" s="112">
        <v>3458021.0699999998</v>
      </c>
      <c r="F77" s="137">
        <v>2859412.1999999997</v>
      </c>
      <c r="G77" s="236"/>
      <c r="H77" s="112">
        <v>357364.97999999998</v>
      </c>
      <c r="I77" s="117">
        <v>3228772.4700000002</v>
      </c>
      <c r="J77" s="112">
        <v>357364.97999999998</v>
      </c>
      <c r="K77" s="112">
        <f t="shared" si="16"/>
        <v>-229248.59999999963</v>
      </c>
      <c r="L77" s="112">
        <f t="shared" si="19"/>
        <v>3228772.4700000002</v>
      </c>
      <c r="M77" s="112">
        <f t="shared" si="17"/>
        <v>369360.27000000048</v>
      </c>
      <c r="N77" s="112">
        <f t="shared" si="18"/>
        <v>0</v>
      </c>
      <c r="O77" s="80">
        <f t="shared" si="20"/>
        <v>0.93370526224121597</v>
      </c>
      <c r="P77" s="80">
        <f t="shared" si="21"/>
        <v>1</v>
      </c>
      <c r="Q77" s="81" t="str">
        <f t="shared" si="22"/>
        <v/>
      </c>
      <c r="R77" s="82">
        <f t="shared" si="23"/>
        <v>1.1291734958674375</v>
      </c>
      <c r="S77" s="1"/>
      <c r="T77" s="1"/>
      <c r="U77" s="1"/>
      <c r="V77" s="1"/>
      <c r="W77" s="1"/>
      <c r="X77" s="1"/>
      <c r="Y77" s="1"/>
      <c r="Z77" s="1"/>
    </row>
    <row r="78" ht="13.5">
      <c r="A78" s="232"/>
      <c r="B78" s="233"/>
      <c r="C78" s="72" t="s">
        <v>149</v>
      </c>
      <c r="D78" s="238" t="s">
        <v>150</v>
      </c>
      <c r="E78" s="112">
        <v>1283.49</v>
      </c>
      <c r="F78" s="137">
        <v>0</v>
      </c>
      <c r="G78" s="112"/>
      <c r="H78" s="113">
        <v>0</v>
      </c>
      <c r="I78" s="114">
        <v>8310.2399999999998</v>
      </c>
      <c r="J78" s="112">
        <v>0</v>
      </c>
      <c r="K78" s="112">
        <f t="shared" si="16"/>
        <v>7026.75</v>
      </c>
      <c r="L78" s="112">
        <f t="shared" si="19"/>
        <v>8310.2399999999998</v>
      </c>
      <c r="M78" s="112">
        <f t="shared" si="17"/>
        <v>8310.2399999999998</v>
      </c>
      <c r="N78" s="112">
        <f t="shared" si="18"/>
        <v>0</v>
      </c>
      <c r="O78" s="80">
        <f t="shared" si="20"/>
        <v>6.4747212677932824</v>
      </c>
      <c r="P78" s="79" t="str">
        <f t="shared" si="21"/>
        <v/>
      </c>
      <c r="Q78" s="80" t="str">
        <f t="shared" si="22"/>
        <v/>
      </c>
      <c r="R78" s="82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232"/>
      <c r="B79" s="233"/>
      <c r="C79" s="72" t="s">
        <v>151</v>
      </c>
      <c r="D79" s="237" t="s">
        <v>152</v>
      </c>
      <c r="E79" s="112">
        <v>1174984.45</v>
      </c>
      <c r="F79" s="137">
        <v>44836.290000000001</v>
      </c>
      <c r="G79" s="113"/>
      <c r="H79" s="112">
        <v>0</v>
      </c>
      <c r="I79" s="117">
        <v>44836.290000000001</v>
      </c>
      <c r="J79" s="112">
        <v>0</v>
      </c>
      <c r="K79" s="112">
        <f t="shared" si="16"/>
        <v>-1130148.1599999999</v>
      </c>
      <c r="L79" s="112">
        <f t="shared" si="19"/>
        <v>44836.290000000001</v>
      </c>
      <c r="M79" s="112">
        <f t="shared" si="17"/>
        <v>0</v>
      </c>
      <c r="N79" s="112">
        <f t="shared" si="18"/>
        <v>0</v>
      </c>
      <c r="O79" s="80">
        <f t="shared" si="20"/>
        <v>0.038159049679338315</v>
      </c>
      <c r="P79" s="80" t="str">
        <f t="shared" si="21"/>
        <v/>
      </c>
      <c r="Q79" s="80" t="str">
        <f t="shared" si="22"/>
        <v/>
      </c>
      <c r="R79" s="82">
        <f t="shared" si="23"/>
        <v>1</v>
      </c>
      <c r="S79" s="1"/>
      <c r="T79" s="1"/>
      <c r="U79" s="1"/>
      <c r="V79" s="1"/>
      <c r="W79" s="1"/>
      <c r="X79" s="1"/>
      <c r="Y79" s="1"/>
      <c r="Z79" s="1"/>
    </row>
    <row r="80" ht="13.5">
      <c r="A80" s="239"/>
      <c r="B80" s="233"/>
      <c r="C80" s="72" t="s">
        <v>153</v>
      </c>
      <c r="D80" s="240" t="s">
        <v>154</v>
      </c>
      <c r="E80" s="74"/>
      <c r="F80" s="75">
        <v>0</v>
      </c>
      <c r="G80" s="74"/>
      <c r="H80" s="76">
        <v>0</v>
      </c>
      <c r="I80" s="85">
        <v>0</v>
      </c>
      <c r="J80" s="74">
        <v>0</v>
      </c>
      <c r="K80" s="74">
        <f t="shared" si="16"/>
        <v>0</v>
      </c>
      <c r="L80" s="74">
        <f t="shared" si="19"/>
        <v>0</v>
      </c>
      <c r="M80" s="74">
        <f t="shared" si="17"/>
        <v>0</v>
      </c>
      <c r="N80" s="74">
        <f t="shared" si="18"/>
        <v>0</v>
      </c>
      <c r="O80" s="241" t="str">
        <f t="shared" si="20"/>
        <v/>
      </c>
      <c r="P80" s="79" t="str">
        <f t="shared" si="21"/>
        <v/>
      </c>
      <c r="Q80" s="80" t="str">
        <f t="shared" si="22"/>
        <v/>
      </c>
      <c r="R80" s="82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32"/>
      <c r="B81" s="233"/>
      <c r="C81" s="242" t="s">
        <v>155</v>
      </c>
      <c r="D81" s="243" t="s">
        <v>156</v>
      </c>
      <c r="E81" s="112">
        <v>92635.220000000001</v>
      </c>
      <c r="F81" s="137">
        <v>6644.6099999999997</v>
      </c>
      <c r="G81" s="113"/>
      <c r="H81" s="112">
        <v>0</v>
      </c>
      <c r="I81" s="117">
        <v>27707.669999999998</v>
      </c>
      <c r="J81" s="112">
        <v>0.12</v>
      </c>
      <c r="K81" s="112">
        <f t="shared" si="16"/>
        <v>-64927.550000000003</v>
      </c>
      <c r="L81" s="112">
        <f t="shared" si="19"/>
        <v>27707.669999999998</v>
      </c>
      <c r="M81" s="112">
        <f t="shared" si="17"/>
        <v>21063.059999999998</v>
      </c>
      <c r="N81" s="112">
        <f t="shared" si="18"/>
        <v>0.12</v>
      </c>
      <c r="O81" s="79">
        <f t="shared" si="20"/>
        <v>0.29910513517428899</v>
      </c>
      <c r="P81" s="80" t="str">
        <f t="shared" si="21"/>
        <v/>
      </c>
      <c r="Q81" s="81" t="str">
        <f t="shared" si="22"/>
        <v/>
      </c>
      <c r="R81" s="82">
        <f t="shared" si="23"/>
        <v>4.1699467688848557</v>
      </c>
      <c r="S81" s="1"/>
      <c r="T81" s="1"/>
      <c r="U81" s="1"/>
      <c r="V81" s="1"/>
      <c r="W81" s="1"/>
      <c r="X81" s="1"/>
      <c r="Y81" s="1"/>
      <c r="Z81" s="1"/>
    </row>
    <row r="82" ht="13.5">
      <c r="A82" s="232"/>
      <c r="B82" s="230"/>
      <c r="C82" s="244" t="s">
        <v>157</v>
      </c>
      <c r="D82" s="245" t="s">
        <v>158</v>
      </c>
      <c r="E82" s="138">
        <v>-185066.01999999999</v>
      </c>
      <c r="F82" s="137">
        <v>0</v>
      </c>
      <c r="G82" s="112"/>
      <c r="H82" s="113">
        <v>0</v>
      </c>
      <c r="I82" s="114">
        <v>-79475.970000000001</v>
      </c>
      <c r="J82" s="112">
        <v>-3320.5599999999999</v>
      </c>
      <c r="K82" s="138">
        <f t="shared" si="16"/>
        <v>105590.04999999999</v>
      </c>
      <c r="L82" s="113">
        <f t="shared" si="19"/>
        <v>-79475.970000000001</v>
      </c>
      <c r="M82" s="138">
        <f t="shared" si="17"/>
        <v>-79475.970000000001</v>
      </c>
      <c r="N82" s="113">
        <f t="shared" si="18"/>
        <v>-3320.5599999999999</v>
      </c>
      <c r="O82" s="96">
        <f t="shared" si="20"/>
        <v>0.42944658344087155</v>
      </c>
      <c r="P82" s="79" t="str">
        <f t="shared" si="21"/>
        <v/>
      </c>
      <c r="Q82" s="96" t="str">
        <f t="shared" si="22"/>
        <v/>
      </c>
      <c r="R82" s="97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45" customFormat="1" ht="13.5">
      <c r="A83" s="246"/>
      <c r="B83" s="214" t="s">
        <v>159</v>
      </c>
      <c r="C83" s="215"/>
      <c r="D83" s="216"/>
      <c r="E83" s="102">
        <f>E72+E73</f>
        <v>57803119.300447762</v>
      </c>
      <c r="F83" s="102">
        <f>F72+F73</f>
        <v>59614399.978</v>
      </c>
      <c r="G83" s="102">
        <f>G72+G73</f>
        <v>0</v>
      </c>
      <c r="H83" s="102">
        <f>H72+H73</f>
        <v>8508860.8599999994</v>
      </c>
      <c r="I83" s="247">
        <f>I72+I73</f>
        <v>61477837.160000011</v>
      </c>
      <c r="J83" s="102">
        <f>J72+J73</f>
        <v>8265419.9299999997</v>
      </c>
      <c r="K83" s="102">
        <f t="shared" si="16"/>
        <v>3674717.8595522493</v>
      </c>
      <c r="L83" s="102">
        <f t="shared" si="19"/>
        <v>61477837.160000011</v>
      </c>
      <c r="M83" s="102">
        <f t="shared" si="17"/>
        <v>1863437.1820000112</v>
      </c>
      <c r="N83" s="102">
        <f t="shared" si="18"/>
        <v>-243440.9299999997</v>
      </c>
      <c r="O83" s="54">
        <f t="shared" si="20"/>
        <v>1.0635730027033987</v>
      </c>
      <c r="P83" s="54">
        <f t="shared" si="21"/>
        <v>0.97138971549712239</v>
      </c>
      <c r="Q83" s="54" t="str">
        <f t="shared" si="22"/>
        <v/>
      </c>
      <c r="R83" s="56">
        <f t="shared" si="23"/>
        <v>1.0312581722316705</v>
      </c>
      <c r="S83" s="45"/>
      <c r="T83" s="45"/>
      <c r="U83" s="45"/>
      <c r="V83" s="45"/>
      <c r="W83" s="45"/>
      <c r="X83" s="45"/>
      <c r="Y83" s="45"/>
      <c r="Z83" s="45"/>
    </row>
    <row r="84" ht="13.5">
      <c r="A84" s="248" t="s">
        <v>160</v>
      </c>
      <c r="B84" s="249" t="s">
        <v>161</v>
      </c>
      <c r="C84" s="3"/>
      <c r="D84" s="250"/>
      <c r="E84" s="251"/>
      <c r="F84" s="252"/>
      <c r="G84" s="252"/>
      <c r="H84" s="252"/>
      <c r="I84" s="253"/>
      <c r="J84" s="254"/>
      <c r="K84" s="254"/>
      <c r="L84" s="254"/>
      <c r="M84" s="252"/>
      <c r="N84" s="252"/>
      <c r="O84" s="252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G85" s="1"/>
      <c r="H85" s="5"/>
      <c r="I85" s="255"/>
      <c r="J85" s="7"/>
      <c r="S85" s="1"/>
      <c r="T85" s="1"/>
      <c r="U85" s="1"/>
      <c r="V85" s="1"/>
    </row>
    <row r="86" ht="12.75">
      <c r="E86" s="4"/>
      <c r="H86" s="256"/>
      <c r="I86" s="255"/>
      <c r="J86" s="7"/>
      <c r="S86" s="1"/>
      <c r="T86" s="1"/>
      <c r="U86" s="1"/>
      <c r="V86" s="1"/>
      <c r="W86" s="1"/>
    </row>
    <row r="87" ht="12.75">
      <c r="E87" s="4"/>
      <c r="H87" s="5"/>
      <c r="I87" s="257"/>
      <c r="J87" s="7"/>
      <c r="S87" s="1"/>
      <c r="T87" s="1"/>
      <c r="U87" s="1"/>
      <c r="V87" s="1"/>
      <c r="W87" s="1"/>
    </row>
    <row r="88" ht="12.75">
      <c r="E88" s="4"/>
      <c r="H88" s="5"/>
      <c r="I88" s="258"/>
      <c r="J88" s="7"/>
      <c r="S88" s="1"/>
      <c r="T88" s="1"/>
      <c r="U88" s="1"/>
      <c r="V88" s="1"/>
      <c r="W88" s="1"/>
    </row>
    <row r="89" ht="12.75">
      <c r="E89" s="4"/>
      <c r="H89" s="5"/>
      <c r="I89" s="258"/>
      <c r="J89" s="7"/>
      <c r="S89" s="1"/>
      <c r="T89" s="1"/>
      <c r="U89" s="1"/>
      <c r="V89" s="1"/>
      <c r="W89" s="1"/>
    </row>
    <row r="90" ht="12.75">
      <c r="E90" s="4"/>
      <c r="I90" s="258"/>
      <c r="J90" s="7"/>
      <c r="S90" s="1"/>
      <c r="T90" s="1"/>
      <c r="U90" s="1"/>
      <c r="V90" s="1"/>
    </row>
    <row r="91" ht="12.75">
      <c r="E91" s="4"/>
      <c r="I91" s="258"/>
      <c r="J91" s="7"/>
      <c r="S91" s="1"/>
      <c r="T91" s="1"/>
      <c r="U91" s="1"/>
      <c r="V91" s="1"/>
    </row>
    <row r="92" ht="12.75">
      <c r="S92" s="1"/>
      <c r="T92" s="1"/>
      <c r="U92" s="1"/>
      <c r="V92" s="1"/>
    </row>
    <row r="93" ht="12.75">
      <c r="I93" s="258"/>
      <c r="S93" s="1"/>
      <c r="T93" s="1"/>
      <c r="U93" s="1"/>
      <c r="V93" s="1"/>
    </row>
  </sheetData>
  <autoFilter ref="A4:R87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23622047244094491" bottom="0.2125984251968504" header="0.19685039370078738" footer="0.15748031496062992"/>
  <pageSetup paperSize="9" scale="62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235</cp:revision>
  <dcterms:created xsi:type="dcterms:W3CDTF">2015-02-26T11:08:47Z</dcterms:created>
  <dcterms:modified xsi:type="dcterms:W3CDTF">2026-01-22T07:32:06Z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