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6" sheetId="1" state="visible" r:id="rId1"/>
  </sheets>
  <definedNames>
    <definedName name="_xlnm._FilterDatabase" localSheetId="0" hidden="1">'2026'!$A$4:$R$84</definedName>
    <definedName name="_xlnm.Print_Area" localSheetId="0" hidden="0">'2026'!$A$1:$R$84</definedName>
    <definedName name="Print_Titles" localSheetId="0" hidden="0">'2026'!$3:$4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'2026'!$A$4:$R$84</definedName>
  </definedNames>
  <calcPr/>
</workbook>
</file>

<file path=xl/sharedStrings.xml><?xml version="1.0" encoding="utf-8"?>
<sst xmlns="http://schemas.openxmlformats.org/spreadsheetml/2006/main" count="162" uniqueCount="162">
  <si>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</si>
  <si>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</si>
  <si>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</si>
  <si>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</si>
  <si>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</si>
  <si>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</si>
  <si>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16.01.2025 вкл. 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</si>
  <si>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</si>
  <si>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</si>
  <si>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</si>
  <si>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</si>
  <si>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</si>
  <si>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</si>
  <si>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</si>
  <si>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</si>
  <si>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декабрь</t>
  </si>
  <si>
    <t>январь</t>
  </si>
  <si>
    <t xml:space="preserve">с нач. года на 19.01.2026 (по 16.01.2026 вкл.) 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</si>
  <si>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</si>
  <si>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</si>
  <si>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</si>
  <si>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январь от плана января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</si>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</sst>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2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33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5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2" fillId="0" borderId="1" numFmtId="49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2" fillId="0" borderId="4" numFmtId="162" xfId="0" applyNumberFormat="1" applyFont="1" applyBorder="1" applyAlignment="1">
      <alignment horizontal="center" vertical="center" wrapText="1"/>
    </xf>
    <xf fontId="12" fillId="0" borderId="5" numFmtId="162" xfId="0" applyNumberFormat="1" applyFont="1" applyBorder="1" applyAlignment="1">
      <alignment horizontal="center" vertical="center" wrapText="1"/>
    </xf>
    <xf fontId="12" fillId="0" borderId="6" numFmtId="162" xfId="0" applyNumberFormat="1" applyFont="1" applyBorder="1" applyAlignment="1">
      <alignment horizontal="center" vertical="center" wrapText="1"/>
    </xf>
    <xf fontId="12" fillId="0" borderId="4" numFmtId="163" xfId="0" applyNumberFormat="1" applyFont="1" applyBorder="1" applyAlignment="1">
      <alignment horizontal="center" vertical="center" wrapText="1"/>
    </xf>
    <xf fontId="12" fillId="0" borderId="6" numFmtId="163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top" wrapText="1"/>
    </xf>
    <xf fontId="12" fillId="0" borderId="3" numFmtId="164" xfId="105" applyNumberFormat="1" applyFont="1" applyBorder="1" applyAlignment="1" applyProtection="1">
      <alignment horizontal="center" vertical="top" wrapText="1"/>
    </xf>
    <xf fontId="12" fillId="0" borderId="3" numFmtId="163" xfId="0" applyNumberFormat="1" applyFont="1" applyBorder="1" applyAlignment="1">
      <alignment horizontal="center" vertical="center" wrapText="1"/>
    </xf>
    <xf fontId="12" fillId="0" borderId="0" numFmtId="163" xfId="0" applyNumberFormat="1" applyFont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2" fillId="0" borderId="0" numFmtId="162" xfId="0" applyNumberFormat="1" applyFont="1" applyAlignment="1">
      <alignment horizontal="center" vertical="center" wrapText="1"/>
    </xf>
    <xf fontId="12" fillId="0" borderId="0" numFmtId="162" xfId="0" applyNumberFormat="1" applyFont="1" applyAlignment="1">
      <alignment horizontal="center" vertical="top" wrapText="1"/>
    </xf>
    <xf fontId="14" fillId="0" borderId="0" numFmtId="0" xfId="0" applyFont="1" applyAlignment="1">
      <alignment vertical="center"/>
    </xf>
    <xf fontId="14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left" vertical="center" wrapText="1"/>
    </xf>
    <xf fontId="14" fillId="0" borderId="10" numFmtId="0" xfId="0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vertical="center" wrapText="1"/>
    </xf>
    <xf fontId="14" fillId="0" borderId="12" numFmtId="162" xfId="0" applyNumberFormat="1" applyFont="1" applyBorder="1" applyAlignment="1">
      <alignment vertical="center" wrapText="1"/>
    </xf>
    <xf fontId="14" fillId="0" borderId="10" numFmtId="162" xfId="0" applyNumberFormat="1" applyFont="1" applyBorder="1" applyAlignment="1">
      <alignment vertical="center" wrapText="1"/>
    </xf>
    <xf fontId="14" fillId="0" borderId="9" numFmtId="162" xfId="0" applyNumberFormat="1" applyFont="1" applyBorder="1" applyAlignment="1">
      <alignment vertical="center" wrapText="1"/>
    </xf>
    <xf fontId="14" fillId="0" borderId="9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14" fillId="0" borderId="10" numFmtId="164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 wrapText="1"/>
    </xf>
    <xf fontId="5" fillId="0" borderId="16" numFmtId="0" xfId="0" applyFont="1" applyBorder="1" applyAlignment="1">
      <alignment vertical="center" wrapText="1"/>
    </xf>
    <xf fontId="5" fillId="0" borderId="16" numFmtId="162" xfId="0" applyNumberFormat="1" applyFont="1" applyBorder="1" applyAlignment="1">
      <alignment horizontal="right"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7" numFmtId="164" xfId="0" applyNumberFormat="1" applyFont="1" applyBorder="1" applyAlignment="1">
      <alignment horizontal="right" vertical="center" wrapText="1"/>
    </xf>
    <xf fontId="5" fillId="0" borderId="18" numFmtId="49" xfId="0" applyNumberFormat="1" applyFont="1" applyBorder="1" applyAlignment="1">
      <alignment horizontal="center" vertical="center" wrapText="1"/>
    </xf>
    <xf fontId="6" fillId="0" borderId="19" numFmtId="0" xfId="0" applyFont="1" applyBorder="1" applyAlignment="1">
      <alignment horizontal="center" vertical="center" wrapText="1"/>
    </xf>
    <xf fontId="7" fillId="0" borderId="19" numFmtId="49" xfId="0" applyNumberFormat="1" applyFont="1" applyBorder="1" applyAlignment="1">
      <alignment horizontal="left" vertical="center" wrapText="1"/>
    </xf>
    <xf fontId="5" fillId="0" borderId="19" numFmtId="0" xfId="0" applyFont="1" applyBorder="1" applyAlignment="1">
      <alignment vertical="center" wrapText="1"/>
    </xf>
    <xf fontId="5" fillId="0" borderId="19" numFmtId="162" xfId="0" applyNumberFormat="1" applyFont="1" applyBorder="1" applyAlignment="1">
      <alignment vertical="center" wrapText="1"/>
    </xf>
    <xf fontId="5" fillId="0" borderId="20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4" numFmtId="0" xfId="0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vertical="center" wrapText="1"/>
    </xf>
    <xf fontId="5" fillId="0" borderId="0" numFmtId="0" xfId="0" applyFont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19" numFmtId="4" xfId="0" applyNumberFormat="1" applyFont="1" applyBorder="1" applyAlignment="1">
      <alignment vertical="center" wrapText="1"/>
    </xf>
    <xf fontId="5" fillId="0" borderId="24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5" numFmtId="0" xfId="0" applyFont="1" applyBorder="1" applyAlignment="1">
      <alignment vertical="center" wrapText="1"/>
    </xf>
    <xf fontId="5" fillId="0" borderId="26" numFmtId="162" xfId="0" applyNumberFormat="1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27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14" fillId="0" borderId="8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left" vertical="center" wrapText="1"/>
    </xf>
    <xf fontId="14" fillId="0" borderId="10" numFmtId="165" xfId="0" applyNumberFormat="1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horizontal="right" vertical="center" wrapText="1"/>
    </xf>
    <xf fontId="14" fillId="0" borderId="9" numFmtId="162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0" borderId="31" numFmtId="49" xfId="0" applyNumberFormat="1" applyFont="1" applyBorder="1" applyAlignment="1">
      <alignment horizontal="center" vertical="center" wrapText="1"/>
    </xf>
    <xf fontId="6" fillId="0" borderId="18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19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19" numFmtId="4" xfId="0" applyNumberFormat="1" applyFont="1" applyBorder="1" applyAlignment="1">
      <alignment horizontal="right" vertical="center" wrapText="1"/>
    </xf>
    <xf fontId="5" fillId="0" borderId="19" numFmtId="165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horizontal="right" vertical="center" wrapText="1"/>
    </xf>
    <xf fontId="15" fillId="0" borderId="0" numFmtId="0" xfId="0" applyFont="1" applyAlignment="1">
      <alignment vertical="center"/>
    </xf>
    <xf fontId="5" fillId="0" borderId="32" numFmtId="0" xfId="0" applyFont="1" applyBorder="1" applyAlignment="1">
      <alignment horizontal="center" vertical="center" wrapText="1"/>
    </xf>
    <xf fontId="5" fillId="0" borderId="26" numFmtId="49" xfId="0" applyNumberFormat="1" applyFont="1" applyBorder="1" applyAlignment="1">
      <alignment horizontal="left" vertical="center" wrapText="1"/>
    </xf>
    <xf fontId="5" fillId="0" borderId="33" numFmtId="0" xfId="0" applyFont="1" applyBorder="1" applyAlignment="1">
      <alignment vertical="center" wrapText="1"/>
    </xf>
    <xf fontId="5" fillId="0" borderId="26" numFmtId="162" xfId="0" applyNumberFormat="1" applyFont="1" applyBorder="1" applyAlignment="1">
      <alignment horizontal="right" vertical="center" wrapText="1"/>
    </xf>
    <xf fontId="5" fillId="0" borderId="33" numFmtId="162" xfId="0" applyNumberFormat="1" applyFont="1" applyBorder="1" applyAlignment="1">
      <alignment horizontal="right" vertical="center" wrapText="1"/>
    </xf>
    <xf fontId="5" fillId="0" borderId="26" numFmtId="164" xfId="0" applyNumberFormat="1" applyFont="1" applyBorder="1" applyAlignment="1">
      <alignment horizontal="right" vertical="center" wrapText="1"/>
    </xf>
    <xf fontId="5" fillId="0" borderId="34" numFmtId="164" xfId="0" applyNumberFormat="1" applyFont="1" applyBorder="1" applyAlignment="1">
      <alignment horizontal="right" vertical="center" wrapText="1"/>
    </xf>
    <xf fontId="5" fillId="0" borderId="35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 wrapText="1"/>
    </xf>
    <xf fontId="5" fillId="0" borderId="36" numFmtId="0" xfId="0" applyFont="1" applyBorder="1" applyAlignment="1">
      <alignment horizontal="left" vertical="center" wrapText="1"/>
    </xf>
    <xf fontId="5" fillId="0" borderId="30" numFmtId="164" xfId="0" applyNumberFormat="1" applyFont="1" applyBorder="1" applyAlignment="1">
      <alignment horizontal="right" vertical="center" wrapText="1"/>
    </xf>
    <xf fontId="5" fillId="0" borderId="31" numFmtId="0" xfId="0" applyFont="1" applyBorder="1" applyAlignment="1">
      <alignment horizontal="center" vertical="center" wrapText="1"/>
    </xf>
    <xf fontId="7" fillId="0" borderId="19" numFmtId="0" xfId="0" applyFont="1" applyBorder="1" applyAlignment="1">
      <alignment horizontal="left" vertical="center" wrapText="1"/>
    </xf>
    <xf fontId="5" fillId="0" borderId="35" numFmtId="0" xfId="0" applyFont="1" applyBorder="1" applyAlignment="1">
      <alignment horizontal="center" vertical="center" wrapText="1"/>
    </xf>
    <xf fontId="6" fillId="0" borderId="24" numFmtId="0" xfId="0" applyFont="1" applyBorder="1" applyAlignment="1">
      <alignment horizontal="center" vertical="center" wrapText="1"/>
    </xf>
    <xf fontId="7" fillId="0" borderId="19" numFmtId="166" xfId="0" applyNumberFormat="1" applyFont="1" applyBorder="1" applyAlignment="1">
      <alignment vertical="center" wrapText="1"/>
    </xf>
    <xf fontId="16" fillId="0" borderId="19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3" numFmtId="49" xfId="0" applyNumberFormat="1" applyFont="1" applyBorder="1" applyAlignment="1">
      <alignment horizontal="left" vertical="center" wrapText="1"/>
    </xf>
    <xf fontId="5" fillId="0" borderId="26" numFmtId="0" xfId="0" applyFont="1" applyBorder="1" applyAlignment="1">
      <alignment vertical="center" wrapText="1"/>
    </xf>
    <xf fontId="5" fillId="0" borderId="33" numFmtId="164" xfId="0" applyNumberFormat="1" applyFont="1" applyBorder="1" applyAlignment="1">
      <alignment horizontal="right" vertical="center" wrapText="1"/>
    </xf>
    <xf fontId="5" fillId="0" borderId="37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 wrapText="1"/>
    </xf>
    <xf fontId="5" fillId="0" borderId="15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5" fillId="0" borderId="20" numFmtId="162" xfId="0" applyNumberFormat="1" applyFont="1" applyBorder="1" applyAlignment="1">
      <alignment horizontal="right" vertical="center" wrapText="1"/>
    </xf>
    <xf fontId="7" fillId="0" borderId="19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19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29" numFmtId="49" xfId="0" applyNumberFormat="1" applyFont="1" applyBorder="1" applyAlignment="1">
      <alignment horizontal="center" vertical="center" wrapText="1"/>
    </xf>
    <xf fontId="18" fillId="0" borderId="1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19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7" fillId="0" borderId="5" numFmtId="162" xfId="0" applyNumberFormat="1" applyFont="1" applyBorder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7" fillId="0" borderId="19" numFmtId="164" xfId="0" applyNumberFormat="1" applyFont="1" applyBorder="1" applyAlignment="1">
      <alignment horizontal="right" vertical="center" wrapText="1"/>
    </xf>
    <xf fontId="17" fillId="0" borderId="20" numFmtId="164" xfId="0" applyNumberFormat="1" applyFont="1" applyBorder="1" applyAlignment="1">
      <alignment horizontal="right" vertical="center" wrapText="1"/>
    </xf>
    <xf fontId="17" fillId="0" borderId="22" numFmtId="164" xfId="0" applyNumberFormat="1" applyFont="1" applyBorder="1" applyAlignment="1">
      <alignment horizontal="right" vertical="center" wrapText="1"/>
    </xf>
    <xf fontId="19" fillId="0" borderId="19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5" fillId="0" borderId="19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top" wrapText="1"/>
    </xf>
    <xf fontId="7" fillId="0" borderId="15" numFmtId="0" xfId="0" applyFont="1" applyBorder="1" applyAlignment="1">
      <alignment horizontal="left" vertical="center"/>
    </xf>
    <xf fontId="5" fillId="0" borderId="38" numFmtId="162" xfId="0" applyNumberFormat="1" applyFont="1" applyBorder="1" applyAlignment="1">
      <alignment horizontal="right" vertical="center" wrapText="1"/>
    </xf>
    <xf fontId="6" fillId="0" borderId="18" numFmtId="0" xfId="0" applyFont="1" applyBorder="1" applyAlignment="1">
      <alignment horizontal="center" vertical="top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5" fillId="0" borderId="32" numFmtId="49" xfId="0" applyNumberFormat="1" applyFont="1" applyBorder="1" applyAlignment="1">
      <alignment horizontal="center" vertical="top" wrapText="1"/>
    </xf>
    <xf fontId="5" fillId="0" borderId="33" numFmtId="162" xfId="0" applyNumberFormat="1" applyFont="1" applyBorder="1" applyAlignment="1">
      <alignment vertical="center" wrapText="1"/>
    </xf>
    <xf fontId="5" fillId="0" borderId="35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6" numFmtId="165" xfId="0" applyNumberFormat="1" applyFont="1" applyBorder="1" applyAlignment="1">
      <alignment vertical="center" wrapText="1"/>
    </xf>
    <xf fontId="6" fillId="0" borderId="39" numFmtId="0" xfId="0" applyFont="1" applyBorder="1" applyAlignment="1">
      <alignment horizontal="center" vertical="center" wrapText="1"/>
    </xf>
    <xf fontId="20" fillId="0" borderId="19" numFmtId="165" xfId="0" applyNumberFormat="1" applyFont="1" applyBorder="1" applyAlignment="1">
      <alignment horizontal="right" vertical="center" wrapText="1"/>
    </xf>
    <xf fontId="14" fillId="0" borderId="19" numFmtId="162" xfId="0" applyNumberFormat="1" applyFont="1" applyBorder="1" applyAlignment="1">
      <alignment horizontal="right" vertical="center" wrapText="1"/>
    </xf>
    <xf fontId="14" fillId="0" borderId="16" numFmtId="162" xfId="0" applyNumberFormat="1" applyFont="1" applyBorder="1" applyAlignment="1">
      <alignment horizontal="right" vertical="center" wrapText="1"/>
    </xf>
    <xf fontId="14" fillId="0" borderId="19" numFmtId="4" xfId="0" applyNumberFormat="1" applyFont="1" applyBorder="1" applyAlignment="1">
      <alignment horizontal="right" vertical="center" wrapText="1"/>
    </xf>
    <xf fontId="14" fillId="0" borderId="19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 wrapText="1"/>
    </xf>
    <xf fontId="5" fillId="0" borderId="23" numFmtId="165" xfId="0" applyNumberFormat="1" applyFont="1" applyBorder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39" numFmtId="49" xfId="0" applyNumberFormat="1" applyFont="1" applyBorder="1" applyAlignment="1">
      <alignment horizontal="center" vertical="center" wrapText="1"/>
    </xf>
    <xf fontId="5" fillId="0" borderId="19" numFmtId="165" xfId="0" applyNumberFormat="1" applyFont="1" applyBorder="1" applyAlignment="1">
      <alignment horizontal="lef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7" fillId="0" borderId="16" numFmtId="166" xfId="0" applyNumberFormat="1" applyFont="1" applyBorder="1" applyAlignment="1">
      <alignment vertical="center" wrapText="1"/>
    </xf>
    <xf fontId="5" fillId="0" borderId="16" numFmtId="165" xfId="0" applyNumberFormat="1" applyFont="1" applyBorder="1" applyAlignment="1">
      <alignment horizontal="left"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16" numFmtId="4" xfId="0" applyNumberFormat="1" applyFont="1" applyBorder="1" applyAlignment="1">
      <alignment horizontal="right" vertical="center" wrapText="1"/>
    </xf>
    <xf fontId="5" fillId="0" borderId="16" numFmtId="164" xfId="0" applyNumberFormat="1" applyFont="1" applyBorder="1" applyAlignment="1">
      <alignment horizontal="right" vertical="center" wrapText="1"/>
    </xf>
    <xf fontId="5" fillId="0" borderId="42" numFmtId="164" xfId="0" applyNumberFormat="1" applyFont="1" applyBorder="1" applyAlignment="1">
      <alignment horizontal="right" vertical="center" wrapText="1"/>
    </xf>
    <xf fontId="6" fillId="0" borderId="43" numFmtId="0" xfId="0" applyFont="1" applyBorder="1" applyAlignment="1">
      <alignment horizontal="center" vertical="center" wrapText="1"/>
    </xf>
    <xf fontId="5" fillId="0" borderId="44" numFmtId="162" xfId="0" applyNumberFormat="1" applyFont="1" applyBorder="1" applyAlignment="1">
      <alignment horizontal="right" vertical="center" wrapText="1"/>
    </xf>
    <xf fontId="5" fillId="0" borderId="27" numFmtId="162" xfId="0" applyNumberFormat="1" applyFont="1" applyBorder="1" applyAlignment="1">
      <alignment horizontal="right" vertical="center" wrapText="1"/>
    </xf>
    <xf fontId="5" fillId="0" borderId="14" numFmtId="165" xfId="0" applyNumberFormat="1" applyFont="1" applyBorder="1" applyAlignment="1">
      <alignment horizontal="left" vertical="center" wrapText="1"/>
    </xf>
    <xf fontId="5" fillId="0" borderId="0" numFmtId="4" xfId="0" applyNumberFormat="1" applyFont="1" applyAlignment="1">
      <alignment horizontal="right" vertical="center" wrapText="1"/>
    </xf>
    <xf fontId="11" fillId="0" borderId="22" numFmtId="164" xfId="0" applyNumberFormat="1" applyFont="1" applyBorder="1" applyAlignment="1">
      <alignment horizontal="right" vertical="center" wrapText="1"/>
    </xf>
    <xf fontId="5" fillId="0" borderId="32" numFmtId="0" xfId="0" applyFont="1" applyBorder="1" applyAlignment="1">
      <alignment horizontal="center" vertical="top" wrapText="1"/>
    </xf>
    <xf fontId="14" fillId="0" borderId="31" numFmtId="0" xfId="0" applyFont="1" applyBorder="1" applyAlignment="1">
      <alignment vertical="center"/>
    </xf>
    <xf fontId="14" fillId="0" borderId="8" numFmtId="167" xfId="0" applyNumberFormat="1" applyFont="1" applyBorder="1" applyAlignment="1">
      <alignment horizontal="center" vertical="center" wrapText="1"/>
    </xf>
    <xf fontId="14" fillId="0" borderId="9" numFmtId="167" xfId="0" applyNumberFormat="1" applyFont="1" applyBorder="1" applyAlignment="1">
      <alignment horizontal="left" vertical="center" wrapText="1"/>
    </xf>
    <xf fontId="14" fillId="0" borderId="10" numFmtId="167" xfId="0" applyNumberFormat="1" applyFont="1" applyBorder="1" applyAlignment="1">
      <alignment horizontal="center" vertical="center" wrapText="1"/>
    </xf>
    <xf fontId="14" fillId="0" borderId="31" numFmtId="49" xfId="0" applyNumberFormat="1" applyFont="1" applyBorder="1" applyAlignment="1">
      <alignment vertical="center" wrapText="1"/>
    </xf>
    <xf fontId="14" fillId="0" borderId="45" numFmtId="165" xfId="0" applyNumberFormat="1" applyFont="1" applyBorder="1" applyAlignment="1">
      <alignment horizontal="center" vertical="center" wrapText="1"/>
    </xf>
    <xf fontId="14" fillId="0" borderId="46" numFmtId="165" xfId="0" applyNumberFormat="1" applyFont="1" applyBorder="1" applyAlignment="1">
      <alignment horizontal="left" vertical="center" wrapText="1"/>
    </xf>
    <xf fontId="14" fillId="0" borderId="38" numFmtId="165" xfId="0" applyNumberFormat="1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20" numFmtId="164" xfId="0" applyNumberFormat="1" applyFont="1" applyBorder="1" applyAlignment="1">
      <alignment horizontal="right" vertical="center" wrapText="1"/>
    </xf>
    <xf fontId="14" fillId="0" borderId="17" numFmtId="164" xfId="0" applyNumberFormat="1" applyFont="1" applyBorder="1" applyAlignment="1">
      <alignment horizontal="right" vertical="center" wrapText="1"/>
    </xf>
    <xf fontId="5" fillId="0" borderId="47" numFmtId="49" xfId="0" applyNumberFormat="1" applyFont="1" applyBorder="1" applyAlignment="1">
      <alignment horizontal="center" vertical="center" wrapText="1"/>
    </xf>
    <xf fontId="13" fillId="0" borderId="24" numFmtId="0" xfId="0" applyFont="1" applyBorder="1" applyAlignment="1">
      <alignment horizontal="center" vertical="top" wrapText="1"/>
    </xf>
    <xf fontId="16" fillId="0" borderId="0" numFmtId="162" xfId="0" applyNumberFormat="1" applyFont="1" applyAlignment="1">
      <alignment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3" fillId="0" borderId="18" numFmtId="0" xfId="0" applyFont="1" applyBorder="1" applyAlignment="1">
      <alignment horizontal="center" vertical="top" wrapText="1"/>
    </xf>
    <xf fontId="16" fillId="0" borderId="4" numFmtId="162" xfId="0" applyNumberFormat="1" applyFont="1" applyBorder="1" applyAlignment="1">
      <alignment vertical="center" wrapText="1"/>
    </xf>
    <xf fontId="5" fillId="0" borderId="19" numFmtId="0" xfId="0" applyFont="1" applyBorder="1" applyAlignment="1">
      <alignment vertical="center"/>
    </xf>
    <xf fontId="21" fillId="0" borderId="19" numFmtId="162" xfId="0" applyNumberFormat="1" applyFont="1" applyBorder="1" applyAlignment="1">
      <alignment horizontal="right" vertical="center" wrapText="1"/>
    </xf>
    <xf fontId="16" fillId="0" borderId="4" numFmtId="0" xfId="0" applyFont="1" applyBorder="1" applyAlignment="1">
      <alignment horizontal="left" vertical="center" wrapText="1"/>
    </xf>
    <xf fontId="16" fillId="0" borderId="0" numFmtId="0" xfId="0" applyFont="1" applyAlignment="1">
      <alignment horizontal="left" vertical="center" wrapText="1"/>
    </xf>
    <xf fontId="14" fillId="0" borderId="48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top" wrapText="1"/>
    </xf>
    <xf fontId="5" fillId="0" borderId="19" numFmtId="164" xfId="0" applyNumberFormat="1" applyFont="1" applyBorder="1" applyAlignment="1">
      <alignment vertical="center" wrapText="1"/>
    </xf>
    <xf fontId="7" fillId="0" borderId="41" numFmtId="49" xfId="0" applyNumberFormat="1" applyFont="1" applyBorder="1" applyAlignment="1">
      <alignment horizontal="left" vertical="center" wrapText="1"/>
    </xf>
    <xf fontId="16" fillId="0" borderId="4" numFmtId="165" xfId="0" applyNumberFormat="1" applyFont="1" applyBorder="1" applyAlignment="1">
      <alignment vertical="center" wrapText="1"/>
    </xf>
    <xf fontId="7" fillId="0" borderId="20" numFmtId="49" xfId="0" applyNumberFormat="1" applyFont="1" applyBorder="1" applyAlignment="1">
      <alignment horizontal="left" vertical="center" wrapText="1"/>
    </xf>
    <xf fontId="16" fillId="0" borderId="0" numFmtId="165" xfId="0" applyNumberFormat="1" applyFont="1" applyAlignment="1">
      <alignment vertical="center" wrapText="1"/>
    </xf>
    <xf fontId="21" fillId="0" borderId="3" numFmtId="162" xfId="0" applyNumberFormat="1" applyFont="1" applyBorder="1" applyAlignment="1">
      <alignment horizontal="right" vertical="center" wrapText="1"/>
    </xf>
    <xf fontId="14" fillId="0" borderId="49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1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9.7109375"/>
    <col customWidth="1" min="4" max="4" style="1" width="74.140625"/>
    <col customWidth="1" min="5" max="5" style="4" width="16.140625"/>
    <col customWidth="1" min="6" max="6" style="1" width="16.140625"/>
    <col customWidth="1" hidden="1" min="7" max="7" style="1" width="16.5703125"/>
    <col customWidth="1" min="8" max="8" style="5" width="16.00390625"/>
    <col customWidth="1" min="9" max="9" style="6" width="16.28125"/>
    <col customWidth="1" min="10" max="11" style="6" width="15.28515625"/>
    <col customWidth="1" hidden="1" min="12" max="12" style="6" width="15.7109375"/>
    <col customWidth="1" min="13" max="13" style="1" width="17.5703125"/>
    <col customWidth="1" min="14" max="14" style="1" width="15.8515625"/>
    <col customWidth="1" min="15" max="16" style="1" width="11.42578125"/>
    <col customWidth="1" hidden="1" min="17" max="17" style="1" width="11.42578125"/>
    <col customWidth="1" min="18" max="18" style="1" width="11.42578125"/>
    <col min="19" max="16384" style="1" width="9.140625"/>
  </cols>
  <sheetData>
    <row r="1" ht="17.2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12"/>
      <c r="D2" s="13"/>
      <c r="E2" s="14"/>
      <c r="F2" s="13"/>
      <c r="G2" s="13"/>
      <c r="H2" s="15" t="s">
        <v>1</v>
      </c>
      <c r="I2" s="16"/>
      <c r="J2" s="16"/>
      <c r="K2" s="16"/>
      <c r="L2" s="16"/>
      <c r="M2" s="13"/>
      <c r="N2" s="13"/>
      <c r="O2" s="13"/>
      <c r="P2" s="15"/>
      <c r="Q2" s="15"/>
      <c r="R2" s="17" t="s">
        <v>1</v>
      </c>
      <c r="S2" s="1"/>
      <c r="T2" s="1"/>
      <c r="U2" s="1"/>
      <c r="V2" s="1"/>
      <c r="W2" s="1"/>
      <c r="X2" s="1"/>
      <c r="Y2" s="1"/>
      <c r="Z2" s="1"/>
    </row>
    <row r="3" s="18" customFormat="1" ht="15">
      <c r="A3" s="19" t="s">
        <v>2</v>
      </c>
      <c r="B3" s="20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/>
      <c r="H3" s="26"/>
      <c r="I3" s="27" t="s">
        <v>8</v>
      </c>
      <c r="J3" s="28"/>
      <c r="K3" s="24" t="s">
        <v>9</v>
      </c>
      <c r="L3" s="25"/>
      <c r="M3" s="25"/>
      <c r="N3" s="26"/>
      <c r="O3" s="29" t="s">
        <v>10</v>
      </c>
      <c r="P3" s="30" t="s">
        <v>11</v>
      </c>
      <c r="Q3" s="30" t="s">
        <v>12</v>
      </c>
      <c r="R3" s="29" t="s">
        <v>13</v>
      </c>
      <c r="S3" s="18"/>
      <c r="T3" s="18"/>
      <c r="U3" s="18"/>
      <c r="V3" s="18"/>
      <c r="W3" s="18"/>
      <c r="X3" s="18"/>
      <c r="Y3" s="18"/>
      <c r="Z3" s="18"/>
    </row>
    <row r="4" s="18" customFormat="1" ht="66" customHeight="1">
      <c r="A4" s="19"/>
      <c r="B4" s="20"/>
      <c r="C4" s="21"/>
      <c r="D4" s="22"/>
      <c r="E4" s="23"/>
      <c r="F4" s="31" t="s">
        <v>14</v>
      </c>
      <c r="G4" s="31" t="s">
        <v>15</v>
      </c>
      <c r="H4" s="32" t="s">
        <v>16</v>
      </c>
      <c r="I4" s="33" t="s">
        <v>17</v>
      </c>
      <c r="J4" s="33" t="s">
        <v>16</v>
      </c>
      <c r="K4" s="34" t="s">
        <v>18</v>
      </c>
      <c r="L4" s="35" t="s">
        <v>19</v>
      </c>
      <c r="M4" s="34" t="s">
        <v>20</v>
      </c>
      <c r="N4" s="36" t="s">
        <v>21</v>
      </c>
      <c r="O4" s="29"/>
      <c r="P4" s="30"/>
      <c r="Q4" s="30"/>
      <c r="R4" s="29"/>
      <c r="S4" s="18"/>
      <c r="T4" s="18"/>
      <c r="U4" s="18"/>
      <c r="V4" s="18"/>
      <c r="W4" s="18"/>
      <c r="X4" s="18"/>
      <c r="Y4" s="18"/>
      <c r="Z4" s="18"/>
    </row>
    <row r="5" s="37" customFormat="1" ht="17.25">
      <c r="A5" s="38"/>
      <c r="B5" s="39" t="s">
        <v>22</v>
      </c>
      <c r="C5" s="40"/>
      <c r="D5" s="41"/>
      <c r="E5" s="42">
        <f>SUM(E6:E16)</f>
        <v>269206.97999999998</v>
      </c>
      <c r="F5" s="42">
        <f>SUM(F6:F16)</f>
        <v>29887228.900000002</v>
      </c>
      <c r="G5" s="42">
        <f>SUM(G6:G16)</f>
        <v>0</v>
      </c>
      <c r="H5" s="43">
        <f>SUM(H6:H16)</f>
        <v>993083.69999999995</v>
      </c>
      <c r="I5" s="44">
        <f>SUM(I6:I16)</f>
        <v>68607.110000000001</v>
      </c>
      <c r="J5" s="42">
        <f>SUM(J6:J16)</f>
        <v>68607.110000000001</v>
      </c>
      <c r="K5" s="42">
        <f>SUM(K6:K16)</f>
        <v>-200599.87000000002</v>
      </c>
      <c r="L5" s="42">
        <f>SUM(L6:L16)</f>
        <v>68607.110000000001</v>
      </c>
      <c r="M5" s="45">
        <f>SUM(M6:M16)</f>
        <v>-29818621.790000003</v>
      </c>
      <c r="N5" s="42">
        <f>SUM(N6:N16)</f>
        <v>-924476.58999999997</v>
      </c>
      <c r="O5" s="46">
        <f t="shared" ref="O5:O9" si="0">IFERROR(I5/E5,"")</f>
        <v>0.2548489270226203</v>
      </c>
      <c r="P5" s="47">
        <f t="shared" ref="P5:P9" si="1">IFERROR(J5/H5,"")</f>
        <v>0.069084922046349168</v>
      </c>
      <c r="Q5" s="48" t="str">
        <f t="shared" ref="Q5:Q9" si="2">IFERROR(I5/G5,"")</f>
        <v/>
      </c>
      <c r="R5" s="49">
        <f t="shared" ref="R5:R9" si="3">IFERROR(I5/F5,"")</f>
        <v>0.0022955326580979874</v>
      </c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ht="17.25">
      <c r="A6" s="50"/>
      <c r="B6" s="51" t="s">
        <v>23</v>
      </c>
      <c r="C6" s="52" t="s">
        <v>24</v>
      </c>
      <c r="D6" s="53" t="s">
        <v>25</v>
      </c>
      <c r="E6" s="54">
        <v>51765.800000000003</v>
      </c>
      <c r="F6" s="54">
        <v>22841274.899999999</v>
      </c>
      <c r="G6" s="54"/>
      <c r="H6" s="54">
        <v>899242.59999999998</v>
      </c>
      <c r="I6" s="55">
        <v>39915.470000000001</v>
      </c>
      <c r="J6" s="55">
        <v>39915.470000000001</v>
      </c>
      <c r="K6" s="55">
        <f t="shared" ref="K6:K9" si="4">I6-E6</f>
        <v>-11850.330000000002</v>
      </c>
      <c r="L6" s="56">
        <f t="shared" ref="L6:L9" si="5">I6-G6</f>
        <v>39915.470000000001</v>
      </c>
      <c r="M6" s="54">
        <f t="shared" ref="M6:M9" si="6">I6-F6</f>
        <v>-22801359.43</v>
      </c>
      <c r="N6" s="57">
        <f t="shared" ref="N6:N9" si="7">J6-H6</f>
        <v>-859327.13</v>
      </c>
      <c r="O6" s="58">
        <f t="shared" si="0"/>
        <v>0.77107800903299084</v>
      </c>
      <c r="P6" s="59">
        <f t="shared" si="1"/>
        <v>0.044387877086783926</v>
      </c>
      <c r="Q6" s="58" t="str">
        <f t="shared" si="2"/>
        <v/>
      </c>
      <c r="R6" s="60">
        <f t="shared" si="3"/>
        <v>0.0017475149778088789</v>
      </c>
      <c r="S6" s="1"/>
      <c r="T6" s="1"/>
      <c r="U6" s="1"/>
      <c r="V6" s="1"/>
      <c r="W6" s="1"/>
      <c r="X6" s="1"/>
      <c r="Y6" s="1"/>
      <c r="Z6" s="1"/>
    </row>
    <row r="7" ht="17.25">
      <c r="A7" s="61"/>
      <c r="B7" s="62" t="s">
        <v>26</v>
      </c>
      <c r="C7" s="63" t="s">
        <v>27</v>
      </c>
      <c r="D7" s="64" t="s">
        <v>28</v>
      </c>
      <c r="E7" s="65">
        <v>2.5499999999999998</v>
      </c>
      <c r="F7" s="65">
        <v>58676</v>
      </c>
      <c r="G7" s="65"/>
      <c r="H7" s="65">
        <v>4412.5</v>
      </c>
      <c r="I7" s="66">
        <v>0.29999999999999999</v>
      </c>
      <c r="J7" s="65">
        <v>0.29999999999999999</v>
      </c>
      <c r="K7" s="67">
        <f t="shared" si="4"/>
        <v>-2.25</v>
      </c>
      <c r="L7" s="65">
        <f t="shared" si="5"/>
        <v>0.29999999999999999</v>
      </c>
      <c r="M7" s="68">
        <f t="shared" si="6"/>
        <v>-58675.699999999997</v>
      </c>
      <c r="N7" s="65">
        <f t="shared" si="7"/>
        <v>-4412.1999999999998</v>
      </c>
      <c r="O7" s="69">
        <f t="shared" si="0"/>
        <v>0.11764705882352941</v>
      </c>
      <c r="P7" s="70">
        <f t="shared" si="1"/>
        <v>6.7988668555240791e-05</v>
      </c>
      <c r="Q7" s="71" t="str">
        <f t="shared" si="2"/>
        <v/>
      </c>
      <c r="R7" s="72">
        <f t="shared" si="3"/>
        <v>5.1128229599836386e-06</v>
      </c>
      <c r="S7" s="1"/>
      <c r="T7" s="1"/>
      <c r="U7" s="1"/>
      <c r="V7" s="1"/>
      <c r="W7" s="1"/>
      <c r="X7" s="1"/>
      <c r="Y7" s="1"/>
      <c r="Z7" s="1"/>
    </row>
    <row r="8" ht="17.25">
      <c r="A8" s="61"/>
      <c r="B8" s="62" t="s">
        <v>23</v>
      </c>
      <c r="C8" s="73" t="s">
        <v>29</v>
      </c>
      <c r="D8" s="64" t="s">
        <v>30</v>
      </c>
      <c r="E8" s="65">
        <v>0</v>
      </c>
      <c r="F8" s="65">
        <v>38381</v>
      </c>
      <c r="G8" s="65"/>
      <c r="H8" s="65">
        <v>7300</v>
      </c>
      <c r="I8" s="65">
        <v>0</v>
      </c>
      <c r="J8" s="65">
        <v>0</v>
      </c>
      <c r="K8" s="65">
        <f t="shared" si="4"/>
        <v>0</v>
      </c>
      <c r="L8" s="67">
        <f t="shared" si="5"/>
        <v>0</v>
      </c>
      <c r="M8" s="65">
        <f t="shared" si="6"/>
        <v>-38381</v>
      </c>
      <c r="N8" s="67">
        <f t="shared" si="7"/>
        <v>-7300</v>
      </c>
      <c r="O8" s="70" t="str">
        <f t="shared" si="0"/>
        <v/>
      </c>
      <c r="P8" s="69">
        <f t="shared" si="1"/>
        <v>0</v>
      </c>
      <c r="Q8" s="70" t="str">
        <f t="shared" si="2"/>
        <v/>
      </c>
      <c r="R8" s="72">
        <f t="shared" si="3"/>
        <v>0</v>
      </c>
      <c r="S8" s="1"/>
      <c r="T8" s="1"/>
      <c r="U8" s="1"/>
      <c r="V8" s="1"/>
      <c r="W8" s="1"/>
      <c r="X8" s="1"/>
      <c r="Y8" s="1"/>
      <c r="Z8" s="1"/>
    </row>
    <row r="9" ht="17.25">
      <c r="A9" s="61"/>
      <c r="B9" s="62" t="s">
        <v>23</v>
      </c>
      <c r="C9" s="63" t="s">
        <v>31</v>
      </c>
      <c r="D9" s="64" t="s">
        <v>32</v>
      </c>
      <c r="E9" s="65">
        <v>341.24000000000001</v>
      </c>
      <c r="F9" s="65">
        <v>1319195.1000000001</v>
      </c>
      <c r="G9" s="65"/>
      <c r="H9" s="65">
        <v>400</v>
      </c>
      <c r="I9" s="65">
        <v>236.74999999999997</v>
      </c>
      <c r="J9" s="65">
        <v>236.74999999999997</v>
      </c>
      <c r="K9" s="67">
        <f t="shared" si="4"/>
        <v>-104.49000000000004</v>
      </c>
      <c r="L9" s="65">
        <f t="shared" si="5"/>
        <v>236.74999999999997</v>
      </c>
      <c r="M9" s="68">
        <f t="shared" si="6"/>
        <v>-1318958.3500000001</v>
      </c>
      <c r="N9" s="65">
        <f t="shared" si="7"/>
        <v>-163.25000000000003</v>
      </c>
      <c r="O9" s="69">
        <f t="shared" si="0"/>
        <v>0.69379322470988147</v>
      </c>
      <c r="P9" s="70">
        <f t="shared" si="1"/>
        <v>0.59187499999999993</v>
      </c>
      <c r="Q9" s="71" t="str">
        <f t="shared" si="2"/>
        <v/>
      </c>
      <c r="R9" s="72">
        <f t="shared" si="3"/>
        <v>0.00017946549376964783</v>
      </c>
      <c r="S9" s="1"/>
      <c r="T9" s="1"/>
      <c r="U9" s="1"/>
      <c r="V9" s="1"/>
      <c r="W9" s="1"/>
      <c r="X9" s="1"/>
      <c r="Y9" s="1"/>
      <c r="Z9" s="1"/>
    </row>
    <row r="10" ht="17.25">
      <c r="A10" s="61"/>
      <c r="B10" s="62" t="s">
        <v>23</v>
      </c>
      <c r="C10" s="73" t="s">
        <v>33</v>
      </c>
      <c r="D10" s="74" t="s">
        <v>34</v>
      </c>
      <c r="E10" s="65">
        <v>-16.690000000000001</v>
      </c>
      <c r="F10" s="75">
        <v>0</v>
      </c>
      <c r="G10" s="67"/>
      <c r="H10" s="65">
        <v>0</v>
      </c>
      <c r="I10" s="66">
        <v>1</v>
      </c>
      <c r="J10" s="76">
        <v>1</v>
      </c>
      <c r="K10" s="65">
        <f t="shared" ref="K10:K47" si="8">I10-E10</f>
        <v>17.690000000000001</v>
      </c>
      <c r="L10" s="67">
        <f t="shared" ref="L10:L73" si="9">I10-G10</f>
        <v>1</v>
      </c>
      <c r="M10" s="65">
        <f t="shared" ref="M10:M47" si="10">I10-F10</f>
        <v>1</v>
      </c>
      <c r="N10" s="67">
        <f t="shared" ref="N10:N47" si="11">J10-H10</f>
        <v>1</v>
      </c>
      <c r="O10" s="70">
        <f t="shared" ref="O10:O73" si="12">IFERROR(I10/E10,"")</f>
        <v>-0.059916117435590166</v>
      </c>
      <c r="P10" s="69" t="str">
        <f t="shared" ref="P10:P73" si="13">IFERROR(J10/H10,"")</f>
        <v/>
      </c>
      <c r="Q10" s="70" t="str">
        <f t="shared" ref="Q10:Q73" si="14">IFERROR(I10/G10,"")</f>
        <v/>
      </c>
      <c r="R10" s="72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1"/>
      <c r="B11" s="62" t="s">
        <v>23</v>
      </c>
      <c r="C11" s="63" t="s">
        <v>35</v>
      </c>
      <c r="D11" s="64" t="s">
        <v>36</v>
      </c>
      <c r="E11" s="65">
        <v>9.0299999999999994</v>
      </c>
      <c r="F11" s="65">
        <v>1515.3</v>
      </c>
      <c r="G11" s="65"/>
      <c r="H11" s="65">
        <v>0</v>
      </c>
      <c r="I11" s="65">
        <v>0</v>
      </c>
      <c r="J11" s="65">
        <v>0</v>
      </c>
      <c r="K11" s="67">
        <f t="shared" si="8"/>
        <v>-9.0299999999999994</v>
      </c>
      <c r="L11" s="65">
        <f t="shared" si="9"/>
        <v>0</v>
      </c>
      <c r="M11" s="68">
        <f t="shared" si="10"/>
        <v>-1515.3</v>
      </c>
      <c r="N11" s="65">
        <f t="shared" si="11"/>
        <v>0</v>
      </c>
      <c r="O11" s="69">
        <f t="shared" si="12"/>
        <v>0</v>
      </c>
      <c r="P11" s="70" t="str">
        <f t="shared" si="13"/>
        <v/>
      </c>
      <c r="Q11" s="71" t="str">
        <f t="shared" si="14"/>
        <v/>
      </c>
      <c r="R11" s="72">
        <f t="shared" si="15"/>
        <v>0</v>
      </c>
      <c r="S11" s="1"/>
      <c r="T11" s="1"/>
      <c r="U11" s="1"/>
      <c r="V11" s="1"/>
      <c r="W11" s="1"/>
      <c r="X11" s="1"/>
      <c r="Y11" s="1"/>
      <c r="Z11" s="1"/>
    </row>
    <row r="12" ht="17.25">
      <c r="A12" s="61"/>
      <c r="B12" s="62" t="s">
        <v>23</v>
      </c>
      <c r="C12" s="73" t="s">
        <v>37</v>
      </c>
      <c r="D12" s="64" t="s">
        <v>38</v>
      </c>
      <c r="E12" s="65">
        <v>193271.91</v>
      </c>
      <c r="F12" s="65">
        <v>446509.79999999999</v>
      </c>
      <c r="G12" s="65"/>
      <c r="H12" s="65">
        <v>5815.6000000000004</v>
      </c>
      <c r="I12" s="66">
        <v>974.96000000000004</v>
      </c>
      <c r="J12" s="76">
        <v>974.96000000000004</v>
      </c>
      <c r="K12" s="65">
        <f t="shared" si="8"/>
        <v>-192296.95000000001</v>
      </c>
      <c r="L12" s="67">
        <f t="shared" si="9"/>
        <v>974.96000000000004</v>
      </c>
      <c r="M12" s="65">
        <f t="shared" si="10"/>
        <v>-445534.83999999997</v>
      </c>
      <c r="N12" s="67">
        <f t="shared" si="11"/>
        <v>-4840.6400000000003</v>
      </c>
      <c r="O12" s="70">
        <f t="shared" si="12"/>
        <v>0.0050444992239172259</v>
      </c>
      <c r="P12" s="69">
        <f t="shared" si="13"/>
        <v>0.16764564275397206</v>
      </c>
      <c r="Q12" s="70" t="str">
        <f t="shared" si="14"/>
        <v/>
      </c>
      <c r="R12" s="72">
        <f t="shared" si="15"/>
        <v>0.0021835131054234423</v>
      </c>
      <c r="S12" s="1"/>
      <c r="T12" s="1"/>
      <c r="U12" s="1"/>
      <c r="V12" s="1"/>
      <c r="W12" s="1"/>
      <c r="X12" s="1"/>
      <c r="Y12" s="1"/>
      <c r="Z12" s="1"/>
    </row>
    <row r="13" ht="17.25">
      <c r="A13" s="61"/>
      <c r="B13" s="62" t="s">
        <v>39</v>
      </c>
      <c r="C13" s="63" t="s">
        <v>40</v>
      </c>
      <c r="D13" s="77" t="s">
        <v>41</v>
      </c>
      <c r="E13" s="65">
        <v>8373.8400000000001</v>
      </c>
      <c r="F13" s="65">
        <v>1866643.8</v>
      </c>
      <c r="G13" s="65"/>
      <c r="H13" s="67">
        <v>31000</v>
      </c>
      <c r="I13" s="65">
        <v>13902.049999999999</v>
      </c>
      <c r="J13" s="65">
        <v>13902.049999999999</v>
      </c>
      <c r="K13" s="67">
        <f t="shared" si="8"/>
        <v>5528.2099999999991</v>
      </c>
      <c r="L13" s="65">
        <f t="shared" si="9"/>
        <v>13902.049999999999</v>
      </c>
      <c r="M13" s="68">
        <f t="shared" si="10"/>
        <v>-1852741.75</v>
      </c>
      <c r="N13" s="65">
        <f t="shared" si="11"/>
        <v>-17097.950000000001</v>
      </c>
      <c r="O13" s="69">
        <f t="shared" si="12"/>
        <v>1.6601762154519311</v>
      </c>
      <c r="P13" s="70">
        <f t="shared" si="13"/>
        <v>0.44845322580645158</v>
      </c>
      <c r="Q13" s="71" t="str">
        <f t="shared" si="14"/>
        <v/>
      </c>
      <c r="R13" s="72">
        <f t="shared" si="15"/>
        <v>0.007447618019035018</v>
      </c>
      <c r="S13" s="1"/>
      <c r="T13" s="1"/>
      <c r="U13" s="1"/>
      <c r="V13" s="1"/>
      <c r="W13" s="1"/>
      <c r="X13" s="1"/>
      <c r="Y13" s="1"/>
      <c r="Z13" s="1"/>
    </row>
    <row r="14" ht="17.25">
      <c r="A14" s="61"/>
      <c r="B14" s="62" t="s">
        <v>39</v>
      </c>
      <c r="C14" s="73" t="s">
        <v>42</v>
      </c>
      <c r="D14" s="74" t="s">
        <v>43</v>
      </c>
      <c r="E14" s="65">
        <v>2285.8899999999999</v>
      </c>
      <c r="F14" s="65">
        <v>2628818</v>
      </c>
      <c r="G14" s="67"/>
      <c r="H14" s="65">
        <v>7500</v>
      </c>
      <c r="I14" s="66">
        <v>2006.97</v>
      </c>
      <c r="J14" s="76">
        <v>2006.97</v>
      </c>
      <c r="K14" s="65">
        <f t="shared" si="8"/>
        <v>-278.91999999999985</v>
      </c>
      <c r="L14" s="67">
        <f t="shared" si="9"/>
        <v>2006.97</v>
      </c>
      <c r="M14" s="65">
        <f t="shared" si="10"/>
        <v>-2626811.0299999998</v>
      </c>
      <c r="N14" s="78">
        <f t="shared" si="11"/>
        <v>-5493.0299999999997</v>
      </c>
      <c r="O14" s="70">
        <f t="shared" si="12"/>
        <v>0.87798188014296408</v>
      </c>
      <c r="P14" s="69">
        <f t="shared" si="13"/>
        <v>0.267596</v>
      </c>
      <c r="Q14" s="70" t="str">
        <f t="shared" si="14"/>
        <v/>
      </c>
      <c r="R14" s="72">
        <f t="shared" si="15"/>
        <v>0.00076344958076215248</v>
      </c>
      <c r="S14" s="1"/>
      <c r="T14" s="1"/>
      <c r="U14" s="1"/>
      <c r="V14" s="1"/>
      <c r="W14" s="1"/>
      <c r="X14" s="1"/>
      <c r="Y14" s="1"/>
      <c r="Z14" s="1"/>
    </row>
    <row r="15" ht="17.25">
      <c r="A15" s="61"/>
      <c r="B15" s="62"/>
      <c r="C15" s="63" t="s">
        <v>44</v>
      </c>
      <c r="D15" s="77" t="s">
        <v>45</v>
      </c>
      <c r="E15" s="65">
        <v>13173.41</v>
      </c>
      <c r="F15" s="65">
        <v>686215</v>
      </c>
      <c r="G15" s="65"/>
      <c r="H15" s="67">
        <v>37413</v>
      </c>
      <c r="I15" s="65">
        <v>11569.610000000001</v>
      </c>
      <c r="J15" s="65">
        <v>11569.610000000001</v>
      </c>
      <c r="K15" s="67">
        <f t="shared" si="8"/>
        <v>-1603.7999999999993</v>
      </c>
      <c r="L15" s="65">
        <f t="shared" si="9"/>
        <v>11569.610000000001</v>
      </c>
      <c r="M15" s="65">
        <f t="shared" si="10"/>
        <v>-674645.39000000001</v>
      </c>
      <c r="N15" s="79">
        <f t="shared" si="11"/>
        <v>-25843.389999999999</v>
      </c>
      <c r="O15" s="70">
        <f t="shared" si="12"/>
        <v>0.87825475712059375</v>
      </c>
      <c r="P15" s="70">
        <f t="shared" si="13"/>
        <v>0.3092403709940395</v>
      </c>
      <c r="Q15" s="70" t="str">
        <f t="shared" si="14"/>
        <v/>
      </c>
      <c r="R15" s="72">
        <f t="shared" si="15"/>
        <v>0.016860036577457504</v>
      </c>
      <c r="S15" s="1"/>
      <c r="T15" s="1"/>
      <c r="U15" s="1"/>
      <c r="V15" s="1"/>
      <c r="W15" s="1"/>
      <c r="X15" s="1"/>
      <c r="Y15" s="1"/>
      <c r="Z15" s="1"/>
    </row>
    <row r="16" ht="17.25">
      <c r="A16" s="80"/>
      <c r="B16" s="81" t="s">
        <v>39</v>
      </c>
      <c r="C16" s="73" t="s">
        <v>46</v>
      </c>
      <c r="D16" s="82" t="s">
        <v>47</v>
      </c>
      <c r="E16" s="83">
        <v>0</v>
      </c>
      <c r="F16" s="84">
        <v>0</v>
      </c>
      <c r="G16" s="67"/>
      <c r="H16" s="85">
        <v>0</v>
      </c>
      <c r="I16" s="84">
        <v>0</v>
      </c>
      <c r="J16" s="84">
        <v>0</v>
      </c>
      <c r="K16" s="84">
        <f t="shared" si="8"/>
        <v>0</v>
      </c>
      <c r="L16" s="67">
        <f t="shared" si="9"/>
        <v>0</v>
      </c>
      <c r="M16" s="84">
        <f t="shared" si="10"/>
        <v>0</v>
      </c>
      <c r="N16" s="67">
        <f t="shared" si="11"/>
        <v>0</v>
      </c>
      <c r="O16" s="86" t="str">
        <f t="shared" si="12"/>
        <v/>
      </c>
      <c r="P16" s="69" t="str">
        <f t="shared" si="13"/>
        <v/>
      </c>
      <c r="Q16" s="86" t="str">
        <f t="shared" si="14"/>
        <v/>
      </c>
      <c r="R16" s="87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7" customFormat="1" ht="17.25">
      <c r="A17" s="88" t="s">
        <v>48</v>
      </c>
      <c r="B17" s="89"/>
      <c r="C17" s="90"/>
      <c r="D17" s="91"/>
      <c r="E17" s="92">
        <f>E21+E25+E34+E48+E56+E59+E62+E71</f>
        <v>92121.25</v>
      </c>
      <c r="F17" s="42">
        <f>F21+F25+F34+F48+F56+F59+F62+F71</f>
        <v>8009053.6999999993</v>
      </c>
      <c r="G17" s="92">
        <f>G21+G25+G34+G48+G56+G59+G62+G71</f>
        <v>0</v>
      </c>
      <c r="H17" s="93">
        <f>H21+H25+H34+H48+H56+H59+H62+H71</f>
        <v>510661.5</v>
      </c>
      <c r="I17" s="42">
        <f>I21+I25+I34+I48+I56+I59+I62+I71</f>
        <v>123813.64999999999</v>
      </c>
      <c r="J17" s="42">
        <f>J21+J25+J34+J48+J56+J59+J62+J71</f>
        <v>123813.64999999999</v>
      </c>
      <c r="K17" s="42">
        <f t="shared" si="8"/>
        <v>31692.399999999994</v>
      </c>
      <c r="L17" s="92">
        <f t="shared" si="9"/>
        <v>123813.64999999999</v>
      </c>
      <c r="M17" s="93">
        <f t="shared" si="10"/>
        <v>-7885240.0499999989</v>
      </c>
      <c r="N17" s="92">
        <f t="shared" si="11"/>
        <v>-386847.84999999998</v>
      </c>
      <c r="O17" s="46">
        <f t="shared" si="12"/>
        <v>1.3440292006458878</v>
      </c>
      <c r="P17" s="47">
        <f t="shared" si="13"/>
        <v>0.24245738125940569</v>
      </c>
      <c r="Q17" s="48" t="str">
        <f t="shared" si="14"/>
        <v/>
      </c>
      <c r="R17" s="49">
        <f t="shared" si="15"/>
        <v>0.015459210867820752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ht="17.25">
      <c r="A18" s="94" t="s">
        <v>49</v>
      </c>
      <c r="B18" s="95" t="s">
        <v>26</v>
      </c>
      <c r="C18" s="96" t="s">
        <v>50</v>
      </c>
      <c r="D18" s="97" t="s">
        <v>51</v>
      </c>
      <c r="E18" s="55">
        <v>6009.3999999999996</v>
      </c>
      <c r="F18" s="55">
        <v>295538.79999999999</v>
      </c>
      <c r="G18" s="56"/>
      <c r="H18" s="55">
        <v>20000</v>
      </c>
      <c r="I18" s="98">
        <v>7290.5400000000009</v>
      </c>
      <c r="J18" s="55">
        <v>7290.5400000000009</v>
      </c>
      <c r="K18" s="56">
        <f t="shared" si="8"/>
        <v>1281.1400000000012</v>
      </c>
      <c r="L18" s="55">
        <f t="shared" si="9"/>
        <v>7290.5400000000009</v>
      </c>
      <c r="M18" s="55">
        <f t="shared" si="10"/>
        <v>-288248.26000000001</v>
      </c>
      <c r="N18" s="57">
        <f t="shared" si="11"/>
        <v>-12709.459999999999</v>
      </c>
      <c r="O18" s="58">
        <f t="shared" si="12"/>
        <v>1.2131893367058277</v>
      </c>
      <c r="P18" s="59">
        <f t="shared" si="13"/>
        <v>0.36452700000000005</v>
      </c>
      <c r="Q18" s="58" t="str">
        <f t="shared" si="14"/>
        <v/>
      </c>
      <c r="R18" s="60">
        <f t="shared" si="15"/>
        <v>0.024668639109314924</v>
      </c>
      <c r="S18" s="1"/>
      <c r="T18" s="1"/>
      <c r="U18" s="1"/>
      <c r="V18" s="1"/>
      <c r="W18" s="1"/>
      <c r="X18" s="1"/>
      <c r="Y18" s="1"/>
      <c r="Z18" s="1"/>
    </row>
    <row r="19" ht="17.25">
      <c r="A19" s="99"/>
      <c r="B19" s="100"/>
      <c r="C19" s="63" t="s">
        <v>52</v>
      </c>
      <c r="D19" s="101" t="s">
        <v>53</v>
      </c>
      <c r="E19" s="102">
        <v>0</v>
      </c>
      <c r="F19" s="102">
        <v>0</v>
      </c>
      <c r="G19" s="102"/>
      <c r="H19" s="103">
        <v>0</v>
      </c>
      <c r="I19" s="102">
        <v>0</v>
      </c>
      <c r="J19" s="102">
        <v>0</v>
      </c>
      <c r="K19" s="102">
        <f t="shared" si="8"/>
        <v>0</v>
      </c>
      <c r="L19" s="103">
        <f t="shared" si="9"/>
        <v>0</v>
      </c>
      <c r="M19" s="102">
        <f t="shared" si="10"/>
        <v>0</v>
      </c>
      <c r="N19" s="104">
        <f t="shared" si="11"/>
        <v>0</v>
      </c>
      <c r="O19" s="69" t="str">
        <f t="shared" si="12"/>
        <v/>
      </c>
      <c r="P19" s="70" t="str">
        <f t="shared" si="13"/>
        <v/>
      </c>
      <c r="Q19" s="71" t="str">
        <f t="shared" si="14"/>
        <v/>
      </c>
      <c r="R19" s="72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99"/>
      <c r="B20" s="100"/>
      <c r="C20" s="73" t="s">
        <v>54</v>
      </c>
      <c r="D20" s="105" t="s">
        <v>55</v>
      </c>
      <c r="E20" s="102">
        <v>5368.2200000000003</v>
      </c>
      <c r="F20" s="102">
        <v>253415.20000000001</v>
      </c>
      <c r="G20" s="103"/>
      <c r="H20" s="106">
        <v>17415.200000000001</v>
      </c>
      <c r="I20" s="102">
        <v>4280.6199999999999</v>
      </c>
      <c r="J20" s="102">
        <v>4280.6199999999999</v>
      </c>
      <c r="K20" s="102">
        <f t="shared" si="8"/>
        <v>-1087.6000000000004</v>
      </c>
      <c r="L20" s="102">
        <f t="shared" si="9"/>
        <v>4280.6199999999999</v>
      </c>
      <c r="M20" s="102">
        <f t="shared" si="10"/>
        <v>-249134.58000000002</v>
      </c>
      <c r="N20" s="102">
        <f t="shared" si="11"/>
        <v>-13134.580000000002</v>
      </c>
      <c r="O20" s="70">
        <f t="shared" si="12"/>
        <v>0.79740025557819905</v>
      </c>
      <c r="P20" s="69">
        <f t="shared" si="13"/>
        <v>0.2457979236529009</v>
      </c>
      <c r="Q20" s="70" t="str">
        <f t="shared" si="14"/>
        <v/>
      </c>
      <c r="R20" s="72">
        <f t="shared" si="15"/>
        <v>0.016891725516070068</v>
      </c>
      <c r="S20" s="1"/>
      <c r="T20" s="1"/>
      <c r="U20" s="1"/>
      <c r="V20" s="1"/>
      <c r="W20" s="1"/>
      <c r="X20" s="1"/>
      <c r="Y20" s="1"/>
      <c r="Z20" s="1"/>
    </row>
    <row r="21" s="107" customFormat="1" ht="17.25">
      <c r="A21" s="99"/>
      <c r="B21" s="108"/>
      <c r="C21" s="109"/>
      <c r="D21" s="110" t="s">
        <v>56</v>
      </c>
      <c r="E21" s="111">
        <f>SUM(E18:E20)</f>
        <v>11377.619999999999</v>
      </c>
      <c r="F21" s="111">
        <f>SUM(F18:F20)</f>
        <v>548954</v>
      </c>
      <c r="G21" s="111">
        <f>SUM(G18:G20)</f>
        <v>0</v>
      </c>
      <c r="H21" s="112">
        <f>SUM(H18:H20)</f>
        <v>37415.199999999997</v>
      </c>
      <c r="I21" s="111">
        <f>SUM(I18:I20)</f>
        <v>11571.16</v>
      </c>
      <c r="J21" s="111">
        <f>SUM(J18:J20)</f>
        <v>11571.16</v>
      </c>
      <c r="K21" s="111">
        <f t="shared" si="8"/>
        <v>193.54000000000087</v>
      </c>
      <c r="L21" s="111">
        <f t="shared" si="9"/>
        <v>11571.16</v>
      </c>
      <c r="M21" s="111">
        <f t="shared" si="10"/>
        <v>-537382.83999999997</v>
      </c>
      <c r="N21" s="111">
        <f t="shared" si="11"/>
        <v>-25844.039999999997</v>
      </c>
      <c r="O21" s="113">
        <f t="shared" si="12"/>
        <v>1.0170105874515059</v>
      </c>
      <c r="P21" s="113">
        <f t="shared" si="13"/>
        <v>0.30926361478757297</v>
      </c>
      <c r="Q21" s="113" t="str">
        <f t="shared" si="14"/>
        <v/>
      </c>
      <c r="R21" s="114">
        <f t="shared" si="15"/>
        <v>0.021078560316529254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ht="17.25">
      <c r="A22" s="115">
        <v>951</v>
      </c>
      <c r="B22" s="95" t="s">
        <v>23</v>
      </c>
      <c r="C22" s="116" t="s">
        <v>57</v>
      </c>
      <c r="D22" s="117" t="s">
        <v>58</v>
      </c>
      <c r="E22" s="55">
        <v>4352.4700000000003</v>
      </c>
      <c r="F22" s="55">
        <v>119058.5</v>
      </c>
      <c r="G22" s="56"/>
      <c r="H22" s="55">
        <v>4100.3000000000002</v>
      </c>
      <c r="I22" s="98">
        <v>7901.4799999999996</v>
      </c>
      <c r="J22" s="55">
        <v>7901.4799999999996</v>
      </c>
      <c r="K22" s="55">
        <f t="shared" si="8"/>
        <v>3549.0099999999993</v>
      </c>
      <c r="L22" s="55">
        <f t="shared" si="9"/>
        <v>7901.4799999999996</v>
      </c>
      <c r="M22" s="56">
        <f t="shared" si="10"/>
        <v>-111157.02</v>
      </c>
      <c r="N22" s="55">
        <f t="shared" si="11"/>
        <v>3801.1799999999994</v>
      </c>
      <c r="O22" s="59">
        <f t="shared" si="12"/>
        <v>1.8154013697969198</v>
      </c>
      <c r="P22" s="58">
        <f t="shared" si="13"/>
        <v>1.9270492402994901</v>
      </c>
      <c r="Q22" s="118" t="str">
        <f t="shared" si="14"/>
        <v/>
      </c>
      <c r="R22" s="60">
        <f t="shared" si="15"/>
        <v>0.066366366114137168</v>
      </c>
      <c r="S22" s="1"/>
      <c r="T22" s="1"/>
      <c r="U22" s="1"/>
      <c r="V22" s="1"/>
      <c r="W22" s="1"/>
      <c r="X22" s="1"/>
      <c r="Y22" s="1"/>
      <c r="Z22" s="1"/>
    </row>
    <row r="23" ht="17.25">
      <c r="A23" s="119"/>
      <c r="B23" s="100"/>
      <c r="C23" s="120" t="s">
        <v>59</v>
      </c>
      <c r="D23" s="101" t="s">
        <v>60</v>
      </c>
      <c r="E23" s="102">
        <v>162.50999999999999</v>
      </c>
      <c r="F23" s="102">
        <v>10589.6</v>
      </c>
      <c r="G23" s="102"/>
      <c r="H23" s="102">
        <v>179.19999999999999</v>
      </c>
      <c r="I23" s="102">
        <v>90.099999999999994</v>
      </c>
      <c r="J23" s="102">
        <v>90.099999999999994</v>
      </c>
      <c r="K23" s="102">
        <f t="shared" si="8"/>
        <v>-72.409999999999997</v>
      </c>
      <c r="L23" s="102">
        <f t="shared" si="9"/>
        <v>90.099999999999994</v>
      </c>
      <c r="M23" s="102">
        <f t="shared" si="10"/>
        <v>-10499.5</v>
      </c>
      <c r="N23" s="102">
        <f t="shared" si="11"/>
        <v>-89.099999999999994</v>
      </c>
      <c r="O23" s="70">
        <f t="shared" si="12"/>
        <v>0.55442741985108612</v>
      </c>
      <c r="P23" s="70">
        <f t="shared" si="13"/>
        <v>0.5027901785714286</v>
      </c>
      <c r="Q23" s="70" t="str">
        <f t="shared" si="14"/>
        <v/>
      </c>
      <c r="R23" s="72">
        <f t="shared" si="15"/>
        <v>0.0085083478129485517</v>
      </c>
      <c r="S23" s="1"/>
      <c r="T23" s="1"/>
      <c r="U23" s="1"/>
      <c r="V23" s="1"/>
      <c r="W23" s="1"/>
      <c r="X23" s="1"/>
      <c r="Y23" s="1"/>
      <c r="Z23" s="1"/>
    </row>
    <row r="24" ht="17.25">
      <c r="A24" s="121"/>
      <c r="B24" s="122"/>
      <c r="C24" s="123" t="s">
        <v>61</v>
      </c>
      <c r="D24" s="124" t="s">
        <v>62</v>
      </c>
      <c r="E24" s="102">
        <v>0</v>
      </c>
      <c r="F24" s="125">
        <v>2512.1999999999998</v>
      </c>
      <c r="G24" s="125"/>
      <c r="H24" s="125">
        <v>180</v>
      </c>
      <c r="I24" s="102">
        <v>0</v>
      </c>
      <c r="J24" s="126">
        <v>0</v>
      </c>
      <c r="K24" s="102">
        <f t="shared" si="8"/>
        <v>0</v>
      </c>
      <c r="L24" s="102">
        <f t="shared" si="9"/>
        <v>0</v>
      </c>
      <c r="M24" s="102">
        <f t="shared" si="10"/>
        <v>-2512.1999999999998</v>
      </c>
      <c r="N24" s="103">
        <f t="shared" si="11"/>
        <v>-180</v>
      </c>
      <c r="O24" s="70" t="str">
        <f t="shared" si="12"/>
        <v/>
      </c>
      <c r="P24" s="69">
        <f t="shared" si="13"/>
        <v>0</v>
      </c>
      <c r="Q24" s="70" t="str">
        <f t="shared" si="14"/>
        <v/>
      </c>
      <c r="R24" s="72">
        <f t="shared" si="15"/>
        <v>0</v>
      </c>
      <c r="S24" s="1"/>
      <c r="T24" s="1"/>
      <c r="U24" s="1"/>
      <c r="V24" s="1"/>
      <c r="W24" s="1"/>
      <c r="X24" s="1"/>
      <c r="Y24" s="1"/>
      <c r="Z24" s="1"/>
    </row>
    <row r="25" s="107" customFormat="1" ht="17.25">
      <c r="A25" s="121"/>
      <c r="B25" s="108"/>
      <c r="C25" s="127"/>
      <c r="D25" s="128" t="s">
        <v>56</v>
      </c>
      <c r="E25" s="111">
        <f>E22+E23+E24</f>
        <v>4514.9800000000005</v>
      </c>
      <c r="F25" s="111">
        <f>F22+F23+F24</f>
        <v>132160.30000000002</v>
      </c>
      <c r="G25" s="111">
        <f>G22+G23+G24</f>
        <v>0</v>
      </c>
      <c r="H25" s="112">
        <f>H22+H23+H24</f>
        <v>4459.5</v>
      </c>
      <c r="I25" s="111">
        <f>I22+I23+I24</f>
        <v>7991.5799999999999</v>
      </c>
      <c r="J25" s="111">
        <f>J22+J23+J24</f>
        <v>7991.5799999999999</v>
      </c>
      <c r="K25" s="111">
        <f t="shared" si="8"/>
        <v>3476.5999999999995</v>
      </c>
      <c r="L25" s="111">
        <f t="shared" si="9"/>
        <v>7991.5799999999999</v>
      </c>
      <c r="M25" s="112">
        <f t="shared" si="10"/>
        <v>-124168.72000000002</v>
      </c>
      <c r="N25" s="111">
        <f t="shared" si="11"/>
        <v>3532.0799999999999</v>
      </c>
      <c r="O25" s="129">
        <f t="shared" si="12"/>
        <v>1.7700144851139981</v>
      </c>
      <c r="P25" s="113">
        <f t="shared" si="13"/>
        <v>1.7920349815001682</v>
      </c>
      <c r="Q25" s="130" t="str">
        <f t="shared" si="14"/>
        <v/>
      </c>
      <c r="R25" s="114">
        <f t="shared" si="15"/>
        <v>0.060468839734776625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ht="17.25">
      <c r="A26" s="94" t="s">
        <v>63</v>
      </c>
      <c r="B26" s="95" t="s">
        <v>64</v>
      </c>
      <c r="C26" s="131" t="s">
        <v>65</v>
      </c>
      <c r="D26" s="132" t="s">
        <v>66</v>
      </c>
      <c r="E26" s="55">
        <v>0</v>
      </c>
      <c r="F26" s="55">
        <v>66</v>
      </c>
      <c r="G26" s="55"/>
      <c r="H26" s="55">
        <v>0</v>
      </c>
      <c r="I26" s="55">
        <v>0</v>
      </c>
      <c r="J26" s="55">
        <v>0</v>
      </c>
      <c r="K26" s="55">
        <f t="shared" si="8"/>
        <v>0</v>
      </c>
      <c r="L26" s="56">
        <f t="shared" si="9"/>
        <v>0</v>
      </c>
      <c r="M26" s="55">
        <f t="shared" si="10"/>
        <v>-66</v>
      </c>
      <c r="N26" s="56">
        <f t="shared" si="11"/>
        <v>0</v>
      </c>
      <c r="O26" s="58" t="str">
        <f t="shared" si="12"/>
        <v/>
      </c>
      <c r="P26" s="59" t="str">
        <f t="shared" si="13"/>
        <v/>
      </c>
      <c r="Q26" s="58" t="str">
        <f t="shared" si="14"/>
        <v/>
      </c>
      <c r="R26" s="60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4"/>
      <c r="B27" s="100"/>
      <c r="C27" s="73" t="s">
        <v>67</v>
      </c>
      <c r="D27" s="133" t="s">
        <v>68</v>
      </c>
      <c r="E27" s="102">
        <v>885.21000000000004</v>
      </c>
      <c r="F27" s="125">
        <v>0</v>
      </c>
      <c r="G27" s="103"/>
      <c r="H27" s="102">
        <v>0</v>
      </c>
      <c r="I27" s="134">
        <v>640.23000000000002</v>
      </c>
      <c r="J27" s="102">
        <v>640.23000000000002</v>
      </c>
      <c r="K27" s="102">
        <f t="shared" si="8"/>
        <v>-244.98000000000002</v>
      </c>
      <c r="L27" s="102">
        <f t="shared" si="9"/>
        <v>640.23000000000002</v>
      </c>
      <c r="M27" s="103">
        <f t="shared" si="10"/>
        <v>640.23000000000002</v>
      </c>
      <c r="N27" s="102">
        <f t="shared" si="11"/>
        <v>640.23000000000002</v>
      </c>
      <c r="O27" s="69">
        <f t="shared" si="12"/>
        <v>0.72325210966889208</v>
      </c>
      <c r="P27" s="70" t="str">
        <f t="shared" si="13"/>
        <v/>
      </c>
      <c r="Q27" s="71" t="str">
        <f t="shared" si="14"/>
        <v/>
      </c>
      <c r="R27" s="72" t="str">
        <f t="shared" si="15"/>
        <v/>
      </c>
      <c r="S27" s="1"/>
      <c r="T27" s="1"/>
      <c r="U27" s="1"/>
      <c r="V27" s="1"/>
      <c r="W27" s="1"/>
      <c r="X27" s="1"/>
      <c r="Y27" s="1"/>
      <c r="Z27" s="1"/>
    </row>
    <row r="28" ht="17.25">
      <c r="A28" s="94"/>
      <c r="B28" s="100"/>
      <c r="C28" s="135" t="s">
        <v>69</v>
      </c>
      <c r="D28" s="136" t="s">
        <v>70</v>
      </c>
      <c r="E28" s="102">
        <v>236.16999999999999</v>
      </c>
      <c r="F28" s="102">
        <v>557</v>
      </c>
      <c r="G28" s="102"/>
      <c r="H28" s="103">
        <v>46.399999999999999</v>
      </c>
      <c r="I28" s="102">
        <v>36.229999999999997</v>
      </c>
      <c r="J28" s="102">
        <v>36.229999999999997</v>
      </c>
      <c r="K28" s="102">
        <f t="shared" si="8"/>
        <v>-199.94</v>
      </c>
      <c r="L28" s="103">
        <f t="shared" si="9"/>
        <v>36.229999999999997</v>
      </c>
      <c r="M28" s="102">
        <f t="shared" si="10"/>
        <v>-520.76999999999998</v>
      </c>
      <c r="N28" s="103">
        <f t="shared" si="11"/>
        <v>-10.170000000000002</v>
      </c>
      <c r="O28" s="70">
        <f t="shared" si="12"/>
        <v>0.15340644451031035</v>
      </c>
      <c r="P28" s="69">
        <f t="shared" si="13"/>
        <v>0.78081896551724128</v>
      </c>
      <c r="Q28" s="70" t="str">
        <f t="shared" si="14"/>
        <v/>
      </c>
      <c r="R28" s="72">
        <f t="shared" si="15"/>
        <v>0.065044883303411127</v>
      </c>
      <c r="S28" s="1"/>
      <c r="T28" s="1"/>
      <c r="U28" s="1"/>
      <c r="V28" s="1"/>
      <c r="W28" s="1"/>
      <c r="X28" s="1"/>
      <c r="Y28" s="1"/>
      <c r="Z28" s="1"/>
    </row>
    <row r="29" ht="17.25">
      <c r="A29" s="94"/>
      <c r="B29" s="100"/>
      <c r="C29" s="3" t="s">
        <v>71</v>
      </c>
      <c r="D29" s="137" t="s">
        <v>72</v>
      </c>
      <c r="E29" s="102">
        <v>0</v>
      </c>
      <c r="F29" s="102">
        <v>11082.299999999999</v>
      </c>
      <c r="G29" s="103"/>
      <c r="H29" s="106">
        <v>0</v>
      </c>
      <c r="I29" s="102">
        <v>0</v>
      </c>
      <c r="J29" s="102">
        <v>0</v>
      </c>
      <c r="K29" s="102">
        <f t="shared" si="8"/>
        <v>0</v>
      </c>
      <c r="L29" s="102">
        <f t="shared" si="9"/>
        <v>0</v>
      </c>
      <c r="M29" s="103">
        <f t="shared" si="10"/>
        <v>-11082.299999999999</v>
      </c>
      <c r="N29" s="102">
        <f t="shared" si="11"/>
        <v>0</v>
      </c>
      <c r="O29" s="69" t="str">
        <f t="shared" si="12"/>
        <v/>
      </c>
      <c r="P29" s="70" t="str">
        <f t="shared" si="13"/>
        <v/>
      </c>
      <c r="Q29" s="71" t="str">
        <f t="shared" si="14"/>
        <v/>
      </c>
      <c r="R29" s="72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4"/>
      <c r="B30" s="100"/>
      <c r="C30" s="135" t="s">
        <v>73</v>
      </c>
      <c r="D30" s="136" t="s">
        <v>74</v>
      </c>
      <c r="E30" s="102">
        <f>E31+E33+E32</f>
        <v>1457.96</v>
      </c>
      <c r="F30" s="102">
        <f>F31+F33+F32</f>
        <v>50575.799999999996</v>
      </c>
      <c r="G30" s="102">
        <f>G31+G33+G32</f>
        <v>0</v>
      </c>
      <c r="H30" s="103">
        <f>H31+H33+H32</f>
        <v>2261.4000000000001</v>
      </c>
      <c r="I30" s="102">
        <f>I31+I33+I32</f>
        <v>597.15000000000009</v>
      </c>
      <c r="J30" s="102">
        <f>J31+J33+J32</f>
        <v>597.15000000000009</v>
      </c>
      <c r="K30" s="102">
        <f t="shared" si="8"/>
        <v>-860.80999999999995</v>
      </c>
      <c r="L30" s="103">
        <f t="shared" si="9"/>
        <v>597.15000000000009</v>
      </c>
      <c r="M30" s="102">
        <f t="shared" si="10"/>
        <v>-49978.649999999994</v>
      </c>
      <c r="N30" s="103">
        <f t="shared" si="11"/>
        <v>-1664.25</v>
      </c>
      <c r="O30" s="70">
        <f t="shared" si="12"/>
        <v>0.40957913797360701</v>
      </c>
      <c r="P30" s="69">
        <f t="shared" si="13"/>
        <v>0.26406208543380211</v>
      </c>
      <c r="Q30" s="70" t="str">
        <f t="shared" si="14"/>
        <v/>
      </c>
      <c r="R30" s="72">
        <f t="shared" si="15"/>
        <v>0.01180703023975894</v>
      </c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="138" customFormat="1" ht="17.25">
      <c r="A31" s="139"/>
      <c r="B31" s="140"/>
      <c r="C31" s="141" t="s">
        <v>75</v>
      </c>
      <c r="D31" s="142" t="s">
        <v>76</v>
      </c>
      <c r="E31" s="143">
        <v>270</v>
      </c>
      <c r="F31" s="143">
        <v>21192.900000000001</v>
      </c>
      <c r="G31" s="144"/>
      <c r="H31" s="145">
        <v>0</v>
      </c>
      <c r="I31" s="143">
        <v>0</v>
      </c>
      <c r="J31" s="143">
        <v>0</v>
      </c>
      <c r="K31" s="143">
        <f t="shared" si="8"/>
        <v>-270</v>
      </c>
      <c r="L31" s="143">
        <f t="shared" si="9"/>
        <v>0</v>
      </c>
      <c r="M31" s="144">
        <f t="shared" si="10"/>
        <v>-21192.900000000001</v>
      </c>
      <c r="N31" s="143">
        <f t="shared" si="11"/>
        <v>0</v>
      </c>
      <c r="O31" s="146">
        <f t="shared" si="12"/>
        <v>0</v>
      </c>
      <c r="P31" s="147" t="str">
        <f t="shared" si="13"/>
        <v/>
      </c>
      <c r="Q31" s="148" t="str">
        <f t="shared" si="14"/>
        <v/>
      </c>
      <c r="R31" s="149">
        <f t="shared" si="15"/>
        <v>0</v>
      </c>
      <c r="S31" s="138"/>
      <c r="T31" s="138"/>
      <c r="U31" s="138"/>
      <c r="V31" s="138"/>
      <c r="W31" s="138"/>
      <c r="X31" s="138"/>
      <c r="Y31" s="138"/>
      <c r="Z31" s="138"/>
    </row>
    <row r="32" s="138" customFormat="1" ht="17.25">
      <c r="A32" s="139"/>
      <c r="B32" s="140"/>
      <c r="C32" s="150" t="s">
        <v>77</v>
      </c>
      <c r="D32" s="151" t="s">
        <v>78</v>
      </c>
      <c r="E32" s="143">
        <v>0</v>
      </c>
      <c r="F32" s="143">
        <v>159.09999999999999</v>
      </c>
      <c r="G32" s="143"/>
      <c r="H32" s="144">
        <v>0</v>
      </c>
      <c r="I32" s="143">
        <v>0</v>
      </c>
      <c r="J32" s="143">
        <v>0</v>
      </c>
      <c r="K32" s="143">
        <f t="shared" si="8"/>
        <v>0</v>
      </c>
      <c r="L32" s="144">
        <f t="shared" si="9"/>
        <v>0</v>
      </c>
      <c r="M32" s="143">
        <f t="shared" si="10"/>
        <v>-159.09999999999999</v>
      </c>
      <c r="N32" s="144">
        <f t="shared" si="11"/>
        <v>0</v>
      </c>
      <c r="O32" s="152" t="str">
        <f t="shared" si="12"/>
        <v/>
      </c>
      <c r="P32" s="153" t="str">
        <f t="shared" si="13"/>
        <v/>
      </c>
      <c r="Q32" s="147" t="str">
        <f t="shared" si="14"/>
        <v/>
      </c>
      <c r="R32" s="149">
        <f t="shared" si="15"/>
        <v>0</v>
      </c>
      <c r="S32" s="138"/>
      <c r="T32" s="138"/>
      <c r="U32" s="138"/>
      <c r="V32" s="138"/>
      <c r="W32" s="138"/>
      <c r="X32" s="138"/>
      <c r="Y32" s="138"/>
      <c r="Z32" s="138"/>
    </row>
    <row r="33" s="138" customFormat="1" ht="17.25">
      <c r="A33" s="139"/>
      <c r="B33" s="140"/>
      <c r="C33" s="141" t="s">
        <v>79</v>
      </c>
      <c r="D33" s="142" t="s">
        <v>80</v>
      </c>
      <c r="E33" s="143">
        <v>1187.96</v>
      </c>
      <c r="F33" s="154">
        <v>29223.799999999999</v>
      </c>
      <c r="G33" s="144"/>
      <c r="H33" s="143">
        <v>2261.4000000000001</v>
      </c>
      <c r="I33" s="144">
        <v>597.15000000000009</v>
      </c>
      <c r="J33" s="143">
        <v>597.15000000000009</v>
      </c>
      <c r="K33" s="143">
        <f t="shared" si="8"/>
        <v>-590.80999999999995</v>
      </c>
      <c r="L33" s="143">
        <f t="shared" si="9"/>
        <v>597.15000000000009</v>
      </c>
      <c r="M33" s="144">
        <f t="shared" si="10"/>
        <v>-28626.649999999998</v>
      </c>
      <c r="N33" s="143">
        <f t="shared" si="11"/>
        <v>-1664.25</v>
      </c>
      <c r="O33" s="146">
        <f t="shared" si="12"/>
        <v>0.50266844001481537</v>
      </c>
      <c r="P33" s="147">
        <f t="shared" si="13"/>
        <v>0.26406208543380211</v>
      </c>
      <c r="Q33" s="148" t="str">
        <f t="shared" si="14"/>
        <v/>
      </c>
      <c r="R33" s="149">
        <f t="shared" si="15"/>
        <v>0.020433687610782996</v>
      </c>
      <c r="S33" s="138"/>
      <c r="T33" s="138"/>
      <c r="U33" s="138"/>
      <c r="V33" s="138"/>
      <c r="W33" s="138"/>
      <c r="X33" s="138"/>
      <c r="Y33" s="138"/>
      <c r="Z33" s="138"/>
    </row>
    <row r="34" s="107" customFormat="1" ht="17.25">
      <c r="A34" s="94"/>
      <c r="B34" s="155"/>
      <c r="C34" s="109"/>
      <c r="D34" s="110" t="s">
        <v>56</v>
      </c>
      <c r="E34" s="111">
        <f>SUM(E26:E30)</f>
        <v>2579.3400000000001</v>
      </c>
      <c r="F34" s="111">
        <f>SUM(F26:F30)</f>
        <v>62281.099999999991</v>
      </c>
      <c r="G34" s="111">
        <f>SUM(G26:G30)</f>
        <v>0</v>
      </c>
      <c r="H34" s="112">
        <f>SUM(H26:H30)</f>
        <v>2307.8000000000002</v>
      </c>
      <c r="I34" s="111">
        <f>SUM(I26:I30)</f>
        <v>1273.6100000000001</v>
      </c>
      <c r="J34" s="112">
        <f>SUM(J26:J30)</f>
        <v>1273.6100000000001</v>
      </c>
      <c r="K34" s="111">
        <f t="shared" si="8"/>
        <v>-1305.73</v>
      </c>
      <c r="L34" s="112">
        <f t="shared" si="9"/>
        <v>1273.6100000000001</v>
      </c>
      <c r="M34" s="111">
        <f t="shared" si="10"/>
        <v>-61007.489999999991</v>
      </c>
      <c r="N34" s="112">
        <f t="shared" si="11"/>
        <v>-1034.1900000000001</v>
      </c>
      <c r="O34" s="113">
        <f t="shared" si="12"/>
        <v>0.4937736009987051</v>
      </c>
      <c r="P34" s="129">
        <f t="shared" si="13"/>
        <v>0.55187191264407665</v>
      </c>
      <c r="Q34" s="113" t="str">
        <f t="shared" si="14"/>
        <v/>
      </c>
      <c r="R34" s="114">
        <f t="shared" si="15"/>
        <v>0.020449381915219871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ht="17.25">
      <c r="A35" s="94" t="s">
        <v>81</v>
      </c>
      <c r="B35" s="156" t="s">
        <v>39</v>
      </c>
      <c r="C35" s="157" t="s">
        <v>82</v>
      </c>
      <c r="D35" s="117" t="s">
        <v>83</v>
      </c>
      <c r="E35" s="55">
        <v>1575.8399999999999</v>
      </c>
      <c r="F35" s="158">
        <v>306696.20000000001</v>
      </c>
      <c r="G35" s="56"/>
      <c r="H35" s="55">
        <v>13150</v>
      </c>
      <c r="I35" s="98">
        <v>6898.2999999999993</v>
      </c>
      <c r="J35" s="55">
        <v>6898.2999999999993</v>
      </c>
      <c r="K35" s="55">
        <f t="shared" si="8"/>
        <v>5322.4599999999991</v>
      </c>
      <c r="L35" s="55">
        <f t="shared" si="9"/>
        <v>6898.2999999999993</v>
      </c>
      <c r="M35" s="56">
        <f t="shared" si="10"/>
        <v>-299797.90000000002</v>
      </c>
      <c r="N35" s="55">
        <f t="shared" si="11"/>
        <v>-6251.7000000000007</v>
      </c>
      <c r="O35" s="59">
        <f t="shared" si="12"/>
        <v>4.3775383287643415</v>
      </c>
      <c r="P35" s="58">
        <f t="shared" si="13"/>
        <v>0.52458555133079843</v>
      </c>
      <c r="Q35" s="118" t="str">
        <f t="shared" si="14"/>
        <v/>
      </c>
      <c r="R35" s="60">
        <f t="shared" si="15"/>
        <v>0.022492290416379464</v>
      </c>
      <c r="S35" s="1"/>
      <c r="T35" s="1"/>
      <c r="U35" s="1"/>
      <c r="V35" s="1"/>
      <c r="W35" s="1"/>
      <c r="X35" s="1"/>
      <c r="Y35" s="1"/>
      <c r="Z35" s="1"/>
    </row>
    <row r="36" ht="34.5">
      <c r="A36" s="99"/>
      <c r="B36" s="159"/>
      <c r="C36" s="63" t="s">
        <v>84</v>
      </c>
      <c r="D36" s="136" t="s">
        <v>85</v>
      </c>
      <c r="E36" s="102">
        <v>27766.060000000001</v>
      </c>
      <c r="F36" s="102">
        <v>106559.10000000001</v>
      </c>
      <c r="G36" s="102"/>
      <c r="H36" s="102">
        <v>891.70000000000005</v>
      </c>
      <c r="I36" s="102">
        <v>656.79000000000008</v>
      </c>
      <c r="J36" s="102">
        <v>656.79000000000008</v>
      </c>
      <c r="K36" s="102">
        <f t="shared" si="8"/>
        <v>-27109.27</v>
      </c>
      <c r="L36" s="103">
        <f t="shared" si="9"/>
        <v>656.79000000000008</v>
      </c>
      <c r="M36" s="102">
        <f t="shared" si="10"/>
        <v>-105902.31000000001</v>
      </c>
      <c r="N36" s="103">
        <f t="shared" si="11"/>
        <v>-234.90999999999997</v>
      </c>
      <c r="O36" s="70">
        <f t="shared" si="12"/>
        <v>0.023654418379849357</v>
      </c>
      <c r="P36" s="69">
        <f t="shared" si="13"/>
        <v>0.73655938095772122</v>
      </c>
      <c r="Q36" s="70" t="str">
        <f t="shared" si="14"/>
        <v/>
      </c>
      <c r="R36" s="72">
        <f t="shared" si="15"/>
        <v>0.0061636218774370286</v>
      </c>
      <c r="S36" s="1"/>
      <c r="T36" s="1"/>
      <c r="U36" s="1"/>
      <c r="V36" s="1"/>
      <c r="W36" s="1"/>
      <c r="X36" s="1"/>
      <c r="Y36" s="1"/>
      <c r="Z36" s="1"/>
    </row>
    <row r="37" ht="34.5">
      <c r="A37" s="99"/>
      <c r="B37" s="159"/>
      <c r="C37" s="73" t="s">
        <v>86</v>
      </c>
      <c r="D37" s="160" t="s">
        <v>87</v>
      </c>
      <c r="E37" s="102">
        <v>47.600000000000001</v>
      </c>
      <c r="F37" s="102">
        <v>58127.599999999999</v>
      </c>
      <c r="G37" s="103"/>
      <c r="H37" s="102">
        <v>50</v>
      </c>
      <c r="I37" s="134">
        <v>38.769999999999996</v>
      </c>
      <c r="J37" s="102">
        <v>38.769999999999996</v>
      </c>
      <c r="K37" s="102">
        <f t="shared" si="8"/>
        <v>-8.8300000000000054</v>
      </c>
      <c r="L37" s="102">
        <f t="shared" si="9"/>
        <v>38.769999999999996</v>
      </c>
      <c r="M37" s="103">
        <f t="shared" si="10"/>
        <v>-58088.830000000002</v>
      </c>
      <c r="N37" s="102">
        <f t="shared" si="11"/>
        <v>-11.230000000000004</v>
      </c>
      <c r="O37" s="69">
        <f t="shared" si="12"/>
        <v>0.81449579831932761</v>
      </c>
      <c r="P37" s="70">
        <f t="shared" si="13"/>
        <v>0.77539999999999987</v>
      </c>
      <c r="Q37" s="71" t="str">
        <f t="shared" si="14"/>
        <v/>
      </c>
      <c r="R37" s="72">
        <f t="shared" si="15"/>
        <v>0.00066698091784281473</v>
      </c>
      <c r="S37" s="1"/>
      <c r="T37" s="1"/>
      <c r="U37" s="1"/>
      <c r="V37" s="1"/>
      <c r="W37" s="1"/>
      <c r="X37" s="1"/>
      <c r="Y37" s="1"/>
      <c r="Z37" s="1"/>
    </row>
    <row r="38" ht="34.5">
      <c r="A38" s="99"/>
      <c r="B38" s="159"/>
      <c r="C38" s="63" t="s">
        <v>88</v>
      </c>
      <c r="D38" s="136" t="s">
        <v>89</v>
      </c>
      <c r="E38" s="102">
        <v>0</v>
      </c>
      <c r="F38" s="102">
        <v>86367.300000000003</v>
      </c>
      <c r="G38" s="102"/>
      <c r="H38" s="102">
        <v>0</v>
      </c>
      <c r="I38" s="102">
        <v>0</v>
      </c>
      <c r="J38" s="102">
        <v>0</v>
      </c>
      <c r="K38" s="102">
        <f t="shared" si="8"/>
        <v>0</v>
      </c>
      <c r="L38" s="102">
        <f t="shared" si="9"/>
        <v>0</v>
      </c>
      <c r="M38" s="102">
        <f t="shared" si="10"/>
        <v>-86367.300000000003</v>
      </c>
      <c r="N38" s="102">
        <f t="shared" si="11"/>
        <v>0</v>
      </c>
      <c r="O38" s="70" t="str">
        <f t="shared" si="12"/>
        <v/>
      </c>
      <c r="P38" s="70" t="str">
        <f t="shared" si="13"/>
        <v/>
      </c>
      <c r="Q38" s="70" t="str">
        <f t="shared" si="14"/>
        <v/>
      </c>
      <c r="R38" s="72">
        <f t="shared" si="15"/>
        <v>0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9"/>
      <c r="B39" s="159"/>
      <c r="C39" s="73" t="s">
        <v>90</v>
      </c>
      <c r="D39" s="160" t="s">
        <v>91</v>
      </c>
      <c r="E39" s="102">
        <v>20.219999999999999</v>
      </c>
      <c r="F39" s="102">
        <v>3217.3000000000002</v>
      </c>
      <c r="G39" s="103"/>
      <c r="H39" s="102">
        <v>0</v>
      </c>
      <c r="I39" s="134">
        <v>12.149999999999999</v>
      </c>
      <c r="J39" s="102">
        <v>12.149999999999999</v>
      </c>
      <c r="K39" s="102">
        <f t="shared" si="8"/>
        <v>-8.0700000000000003</v>
      </c>
      <c r="L39" s="102">
        <f t="shared" si="9"/>
        <v>12.149999999999999</v>
      </c>
      <c r="M39" s="103">
        <f t="shared" si="10"/>
        <v>-3205.1500000000001</v>
      </c>
      <c r="N39" s="102">
        <f t="shared" si="11"/>
        <v>12.149999999999999</v>
      </c>
      <c r="O39" s="69">
        <f t="shared" si="12"/>
        <v>0.60089020771513346</v>
      </c>
      <c r="P39" s="70" t="str">
        <f t="shared" si="13"/>
        <v/>
      </c>
      <c r="Q39" s="71" t="str">
        <f t="shared" si="14"/>
        <v/>
      </c>
      <c r="R39" s="72">
        <f t="shared" si="15"/>
        <v>0.0037764585211201933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99"/>
      <c r="B40" s="159"/>
      <c r="C40" s="63" t="s">
        <v>92</v>
      </c>
      <c r="D40" s="101" t="s">
        <v>93</v>
      </c>
      <c r="E40" s="102">
        <v>0</v>
      </c>
      <c r="F40" s="102"/>
      <c r="G40" s="102"/>
      <c r="H40" s="102"/>
      <c r="I40" s="102">
        <v>0</v>
      </c>
      <c r="J40" s="102">
        <v>0</v>
      </c>
      <c r="K40" s="102">
        <f t="shared" si="8"/>
        <v>0</v>
      </c>
      <c r="L40" s="102">
        <f t="shared" si="9"/>
        <v>0</v>
      </c>
      <c r="M40" s="102">
        <f t="shared" si="10"/>
        <v>0</v>
      </c>
      <c r="N40" s="102">
        <f t="shared" si="11"/>
        <v>0</v>
      </c>
      <c r="O40" s="70" t="str">
        <f t="shared" si="12"/>
        <v/>
      </c>
      <c r="P40" s="70" t="str">
        <f t="shared" si="13"/>
        <v/>
      </c>
      <c r="Q40" s="70" t="str">
        <f t="shared" si="14"/>
        <v/>
      </c>
      <c r="R40" s="72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9"/>
      <c r="B41" s="159"/>
      <c r="C41" s="120" t="s">
        <v>69</v>
      </c>
      <c r="D41" s="137" t="s">
        <v>70</v>
      </c>
      <c r="E41" s="102">
        <v>3.4300000000000002</v>
      </c>
      <c r="F41" s="102">
        <v>3460.9000000000001</v>
      </c>
      <c r="G41" s="102"/>
      <c r="H41" s="102">
        <v>52</v>
      </c>
      <c r="I41" s="102">
        <v>106.81</v>
      </c>
      <c r="J41" s="102">
        <v>106.81</v>
      </c>
      <c r="K41" s="102">
        <f t="shared" si="8"/>
        <v>103.38</v>
      </c>
      <c r="L41" s="103">
        <f t="shared" si="9"/>
        <v>106.81</v>
      </c>
      <c r="M41" s="102">
        <f t="shared" si="10"/>
        <v>-3354.0900000000001</v>
      </c>
      <c r="N41" s="102">
        <f t="shared" si="11"/>
        <v>54.810000000000002</v>
      </c>
      <c r="O41" s="70">
        <f t="shared" si="12"/>
        <v>31.139941690962097</v>
      </c>
      <c r="P41" s="70">
        <f t="shared" si="13"/>
        <v>2.0540384615384615</v>
      </c>
      <c r="Q41" s="70" t="str">
        <f t="shared" si="14"/>
        <v/>
      </c>
      <c r="R41" s="72">
        <f t="shared" si="15"/>
        <v>0.030861914530902368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9"/>
      <c r="B42" s="159"/>
      <c r="C42" s="3" t="s">
        <v>94</v>
      </c>
      <c r="D42" s="161" t="s">
        <v>95</v>
      </c>
      <c r="E42" s="102">
        <v>1636.25</v>
      </c>
      <c r="F42" s="102">
        <v>216854</v>
      </c>
      <c r="G42" s="103"/>
      <c r="H42" s="102">
        <v>653.79999999999995</v>
      </c>
      <c r="I42" s="134">
        <v>52.140000000000001</v>
      </c>
      <c r="J42" s="102">
        <v>52.140000000000001</v>
      </c>
      <c r="K42" s="102">
        <f t="shared" si="8"/>
        <v>-1584.1099999999999</v>
      </c>
      <c r="L42" s="102">
        <f t="shared" si="9"/>
        <v>52.140000000000001</v>
      </c>
      <c r="M42" s="102">
        <f t="shared" si="10"/>
        <v>-216801.85999999999</v>
      </c>
      <c r="N42" s="102">
        <f t="shared" si="11"/>
        <v>-601.65999999999997</v>
      </c>
      <c r="O42" s="69">
        <f t="shared" si="12"/>
        <v>0.031865546218487396</v>
      </c>
      <c r="P42" s="70">
        <f t="shared" si="13"/>
        <v>0.079749158764148065</v>
      </c>
      <c r="Q42" s="71" t="str">
        <f t="shared" si="14"/>
        <v/>
      </c>
      <c r="R42" s="72">
        <f t="shared" si="15"/>
        <v>0.00024043826722126407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9"/>
      <c r="B43" s="159"/>
      <c r="C43" s="135" t="s">
        <v>96</v>
      </c>
      <c r="D43" s="136" t="s">
        <v>97</v>
      </c>
      <c r="E43" s="102">
        <v>0</v>
      </c>
      <c r="F43" s="102">
        <v>0</v>
      </c>
      <c r="G43" s="102"/>
      <c r="H43" s="102">
        <v>0</v>
      </c>
      <c r="I43" s="102">
        <v>0</v>
      </c>
      <c r="J43" s="102">
        <v>0</v>
      </c>
      <c r="K43" s="102">
        <f t="shared" si="8"/>
        <v>0</v>
      </c>
      <c r="L43" s="102">
        <f t="shared" si="9"/>
        <v>0</v>
      </c>
      <c r="M43" s="102">
        <f t="shared" si="10"/>
        <v>0</v>
      </c>
      <c r="N43" s="103">
        <f t="shared" si="11"/>
        <v>0</v>
      </c>
      <c r="O43" s="70" t="str">
        <f t="shared" si="12"/>
        <v/>
      </c>
      <c r="P43" s="70" t="str">
        <f t="shared" si="13"/>
        <v/>
      </c>
      <c r="Q43" s="70" t="str">
        <f t="shared" si="14"/>
        <v/>
      </c>
      <c r="R43" s="72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9"/>
      <c r="B44" s="159"/>
      <c r="C44" s="3" t="s">
        <v>98</v>
      </c>
      <c r="D44" s="161" t="s">
        <v>99</v>
      </c>
      <c r="E44" s="102">
        <v>-135.16999999999999</v>
      </c>
      <c r="F44" s="102">
        <v>101764.89999999999</v>
      </c>
      <c r="G44" s="103"/>
      <c r="H44" s="102">
        <v>3000</v>
      </c>
      <c r="I44" s="134">
        <v>1289.6900000000001</v>
      </c>
      <c r="J44" s="102">
        <v>1289.6900000000001</v>
      </c>
      <c r="K44" s="102">
        <f t="shared" si="8"/>
        <v>1424.8600000000001</v>
      </c>
      <c r="L44" s="102">
        <f t="shared" si="9"/>
        <v>1289.6900000000001</v>
      </c>
      <c r="M44" s="102">
        <f t="shared" si="10"/>
        <v>-100475.20999999999</v>
      </c>
      <c r="N44" s="102">
        <f t="shared" si="11"/>
        <v>-1710.3099999999999</v>
      </c>
      <c r="O44" s="69">
        <f t="shared" si="12"/>
        <v>-9.5412443589553906</v>
      </c>
      <c r="P44" s="70">
        <f t="shared" si="13"/>
        <v>0.4298966666666667</v>
      </c>
      <c r="Q44" s="71" t="str">
        <f t="shared" si="14"/>
        <v/>
      </c>
      <c r="R44" s="72">
        <f t="shared" si="15"/>
        <v>0.012673230160890446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9"/>
      <c r="B45" s="159"/>
      <c r="C45" s="135" t="s">
        <v>100</v>
      </c>
      <c r="D45" s="136" t="s">
        <v>101</v>
      </c>
      <c r="E45" s="102">
        <v>0</v>
      </c>
      <c r="F45" s="102">
        <v>0</v>
      </c>
      <c r="G45" s="102"/>
      <c r="H45" s="102">
        <v>0</v>
      </c>
      <c r="I45" s="102">
        <v>0</v>
      </c>
      <c r="J45" s="102">
        <v>0</v>
      </c>
      <c r="K45" s="102">
        <f t="shared" si="8"/>
        <v>0</v>
      </c>
      <c r="L45" s="102">
        <f t="shared" si="9"/>
        <v>0</v>
      </c>
      <c r="M45" s="102">
        <f t="shared" si="10"/>
        <v>0</v>
      </c>
      <c r="N45" s="103">
        <f t="shared" si="11"/>
        <v>0</v>
      </c>
      <c r="O45" s="70" t="str">
        <f t="shared" si="12"/>
        <v/>
      </c>
      <c r="P45" s="70" t="str">
        <f t="shared" si="13"/>
        <v/>
      </c>
      <c r="Q45" s="70" t="str">
        <f t="shared" si="14"/>
        <v/>
      </c>
      <c r="R45" s="72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9"/>
      <c r="B46" s="159"/>
      <c r="C46" s="73" t="s">
        <v>54</v>
      </c>
      <c r="D46" s="160" t="s">
        <v>55</v>
      </c>
      <c r="E46" s="102">
        <v>310.04000000000002</v>
      </c>
      <c r="F46" s="125">
        <v>8380.6000000000004</v>
      </c>
      <c r="G46" s="103"/>
      <c r="H46" s="102">
        <v>0</v>
      </c>
      <c r="I46" s="134">
        <v>143.47</v>
      </c>
      <c r="J46" s="102">
        <v>143.47</v>
      </c>
      <c r="K46" s="102">
        <f t="shared" si="8"/>
        <v>-166.57000000000002</v>
      </c>
      <c r="L46" s="102">
        <f t="shared" si="9"/>
        <v>143.47</v>
      </c>
      <c r="M46" s="103">
        <f t="shared" si="10"/>
        <v>-8237.130000000001</v>
      </c>
      <c r="N46" s="102">
        <f t="shared" si="11"/>
        <v>143.47</v>
      </c>
      <c r="O46" s="69">
        <f t="shared" si="12"/>
        <v>0.46274674235582502</v>
      </c>
      <c r="P46" s="70" t="str">
        <f t="shared" si="13"/>
        <v/>
      </c>
      <c r="Q46" s="71" t="str">
        <f t="shared" si="14"/>
        <v/>
      </c>
      <c r="R46" s="72">
        <f t="shared" si="15"/>
        <v>0.017119299334176549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9"/>
      <c r="B47" s="159"/>
      <c r="C47" s="73" t="s">
        <v>102</v>
      </c>
      <c r="D47" s="101" t="s">
        <v>103</v>
      </c>
      <c r="E47" s="102">
        <v>2682.2600000000002</v>
      </c>
      <c r="F47" s="102">
        <v>77364.100000000006</v>
      </c>
      <c r="G47" s="102"/>
      <c r="H47" s="103">
        <v>4500</v>
      </c>
      <c r="I47" s="102">
        <v>2498.1700000000001</v>
      </c>
      <c r="J47" s="102">
        <v>2498.1700000000001</v>
      </c>
      <c r="K47" s="102">
        <f t="shared" si="8"/>
        <v>-184.09000000000015</v>
      </c>
      <c r="L47" s="103">
        <f t="shared" si="9"/>
        <v>2498.1700000000001</v>
      </c>
      <c r="M47" s="102">
        <f t="shared" si="10"/>
        <v>-74865.930000000008</v>
      </c>
      <c r="N47" s="103">
        <f t="shared" si="11"/>
        <v>-2001.8299999999999</v>
      </c>
      <c r="O47" s="70">
        <f t="shared" si="12"/>
        <v>0.93136757808713544</v>
      </c>
      <c r="P47" s="69">
        <f t="shared" si="13"/>
        <v>0.55514888888888891</v>
      </c>
      <c r="Q47" s="70" t="str">
        <f t="shared" si="14"/>
        <v/>
      </c>
      <c r="R47" s="72">
        <f t="shared" si="15"/>
        <v>0.032291075576397835</v>
      </c>
      <c r="S47" s="1"/>
      <c r="T47" s="1"/>
      <c r="U47" s="1"/>
      <c r="V47" s="1"/>
      <c r="W47" s="1"/>
      <c r="X47" s="1"/>
      <c r="Y47" s="1"/>
      <c r="Z47" s="1"/>
    </row>
    <row r="48" s="107" customFormat="1" ht="17.25">
      <c r="A48" s="99"/>
      <c r="B48" s="162"/>
      <c r="C48" s="109"/>
      <c r="D48" s="128" t="s">
        <v>56</v>
      </c>
      <c r="E48" s="83">
        <f>SUM(E35:E47)</f>
        <v>33906.530000000006</v>
      </c>
      <c r="F48" s="83">
        <f>SUM(F35:F47)</f>
        <v>968792.00000000012</v>
      </c>
      <c r="G48" s="163">
        <f>SUM(G35:G47)</f>
        <v>0</v>
      </c>
      <c r="H48" s="85">
        <f>SUM(H35:H47)</f>
        <v>22297.5</v>
      </c>
      <c r="I48" s="83">
        <f>SUM(I35:I47)</f>
        <v>11696.289999999999</v>
      </c>
      <c r="J48" s="83">
        <f>SUM(J35:J47)</f>
        <v>11696.289999999999</v>
      </c>
      <c r="K48" s="83">
        <f>SUM(K35:K47)</f>
        <v>-22210.240000000002</v>
      </c>
      <c r="L48" s="83">
        <f t="shared" si="9"/>
        <v>11696.289999999999</v>
      </c>
      <c r="M48" s="163">
        <f>SUM(M35:M47)</f>
        <v>-957095.71000000008</v>
      </c>
      <c r="N48" s="83">
        <f>SUM(N35:N47)</f>
        <v>-10601.210000000001</v>
      </c>
      <c r="O48" s="129">
        <f t="shared" si="12"/>
        <v>0.34495685639314894</v>
      </c>
      <c r="P48" s="113">
        <f t="shared" si="13"/>
        <v>0.52455611615651976</v>
      </c>
      <c r="Q48" s="130" t="str">
        <f t="shared" si="14"/>
        <v/>
      </c>
      <c r="R48" s="114">
        <f t="shared" si="15"/>
        <v>0.012073066251579284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</row>
    <row r="49" ht="17.25">
      <c r="A49" s="164" t="s">
        <v>104</v>
      </c>
      <c r="B49" s="165" t="s">
        <v>105</v>
      </c>
      <c r="C49" s="131" t="s">
        <v>106</v>
      </c>
      <c r="D49" s="166" t="s">
        <v>107</v>
      </c>
      <c r="E49" s="55">
        <v>1582.48</v>
      </c>
      <c r="F49" s="158">
        <v>672351.5</v>
      </c>
      <c r="G49" s="55"/>
      <c r="H49" s="56">
        <v>56695.5</v>
      </c>
      <c r="I49" s="55">
        <v>109.98</v>
      </c>
      <c r="J49" s="55">
        <v>109.98</v>
      </c>
      <c r="K49" s="55">
        <f t="shared" ref="K49:K83" si="16">I49-E49</f>
        <v>-1472.5</v>
      </c>
      <c r="L49" s="55">
        <f t="shared" si="9"/>
        <v>109.98</v>
      </c>
      <c r="M49" s="55">
        <f t="shared" ref="M49:M83" si="17">I49-F49</f>
        <v>-672241.52000000002</v>
      </c>
      <c r="N49" s="55">
        <f t="shared" ref="N49:N83" si="18">J49-H49</f>
        <v>-56585.519999999997</v>
      </c>
      <c r="O49" s="58">
        <f t="shared" si="12"/>
        <v>0.069498508669935802</v>
      </c>
      <c r="P49" s="58">
        <f t="shared" si="13"/>
        <v>0.0019398364949599176</v>
      </c>
      <c r="Q49" s="58" t="str">
        <f t="shared" si="14"/>
        <v/>
      </c>
      <c r="R49" s="60">
        <f t="shared" si="15"/>
        <v>0.00016357515377001466</v>
      </c>
      <c r="S49" s="1"/>
      <c r="T49" s="1"/>
      <c r="U49" s="1"/>
      <c r="V49" s="1"/>
      <c r="W49" s="1"/>
      <c r="X49" s="1"/>
      <c r="Y49" s="1"/>
      <c r="Z49" s="1"/>
    </row>
    <row r="50" ht="17.25">
      <c r="A50" s="99"/>
      <c r="B50" s="167"/>
      <c r="C50" s="63" t="s">
        <v>108</v>
      </c>
      <c r="D50" s="160" t="s">
        <v>109</v>
      </c>
      <c r="E50" s="102">
        <v>1483.3199999999999</v>
      </c>
      <c r="F50" s="125">
        <v>494433.20000000001</v>
      </c>
      <c r="G50" s="102"/>
      <c r="H50" s="102">
        <v>49698.099999999999</v>
      </c>
      <c r="I50" s="102">
        <v>0</v>
      </c>
      <c r="J50" s="102">
        <v>0</v>
      </c>
      <c r="K50" s="102">
        <f t="shared" si="16"/>
        <v>-1483.3199999999999</v>
      </c>
      <c r="L50" s="102">
        <f t="shared" si="9"/>
        <v>0</v>
      </c>
      <c r="M50" s="102">
        <f t="shared" si="17"/>
        <v>-494433.20000000001</v>
      </c>
      <c r="N50" s="102">
        <f t="shared" si="18"/>
        <v>-49698.099999999999</v>
      </c>
      <c r="O50" s="70">
        <f t="shared" si="12"/>
        <v>0</v>
      </c>
      <c r="P50" s="70">
        <f t="shared" si="13"/>
        <v>0</v>
      </c>
      <c r="Q50" s="70" t="str">
        <f t="shared" si="14"/>
        <v/>
      </c>
      <c r="R50" s="72">
        <f t="shared" si="15"/>
        <v>0</v>
      </c>
      <c r="S50" s="1"/>
      <c r="T50" s="1"/>
      <c r="U50" s="1"/>
      <c r="V50" s="1"/>
      <c r="W50" s="1"/>
      <c r="X50" s="1"/>
      <c r="Y50" s="1"/>
      <c r="Z50" s="1"/>
    </row>
    <row r="51" ht="17.25">
      <c r="A51" s="99"/>
      <c r="B51" s="167"/>
      <c r="C51" s="63" t="s">
        <v>110</v>
      </c>
      <c r="D51" s="160" t="s">
        <v>111</v>
      </c>
      <c r="E51" s="102">
        <v>29264.830000000002</v>
      </c>
      <c r="F51" s="125">
        <v>4658773.5</v>
      </c>
      <c r="G51" s="102"/>
      <c r="H51" s="102">
        <v>301369.79999999999</v>
      </c>
      <c r="I51" s="102">
        <v>85617.779999999999</v>
      </c>
      <c r="J51" s="102">
        <v>85617.779999999999</v>
      </c>
      <c r="K51" s="102">
        <f t="shared" si="16"/>
        <v>56352.949999999997</v>
      </c>
      <c r="L51" s="102">
        <f t="shared" si="9"/>
        <v>85617.779999999999</v>
      </c>
      <c r="M51" s="102">
        <f t="shared" si="17"/>
        <v>-4573155.7199999997</v>
      </c>
      <c r="N51" s="104">
        <f t="shared" si="18"/>
        <v>-215752.01999999999</v>
      </c>
      <c r="O51" s="70">
        <f t="shared" si="12"/>
        <v>2.9256202752587317</v>
      </c>
      <c r="P51" s="70">
        <f t="shared" si="13"/>
        <v>0.2840954203108606</v>
      </c>
      <c r="Q51" s="70" t="str">
        <f t="shared" si="14"/>
        <v/>
      </c>
      <c r="R51" s="72">
        <f t="shared" si="15"/>
        <v>0.018377751139865461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99"/>
      <c r="B52" s="167"/>
      <c r="C52" s="63"/>
      <c r="D52" s="168" t="s">
        <v>112</v>
      </c>
      <c r="E52" s="169">
        <f>E49+E50+E51</f>
        <v>32330.630000000001</v>
      </c>
      <c r="F52" s="170">
        <f>F49+F50+F51</f>
        <v>5825558.2000000002</v>
      </c>
      <c r="G52" s="170">
        <f>G51+G50+G49</f>
        <v>0</v>
      </c>
      <c r="H52" s="169">
        <f>H51+H50+H49</f>
        <v>407763.39999999997</v>
      </c>
      <c r="I52" s="170">
        <f>I51+I50+I49</f>
        <v>85727.759999999995</v>
      </c>
      <c r="J52" s="170">
        <f>J51+J50+J49</f>
        <v>85727.759999999995</v>
      </c>
      <c r="K52" s="169">
        <f t="shared" si="16"/>
        <v>53397.12999999999</v>
      </c>
      <c r="L52" s="169">
        <f t="shared" si="9"/>
        <v>85727.759999999995</v>
      </c>
      <c r="M52" s="169">
        <f t="shared" si="17"/>
        <v>-5739830.4400000004</v>
      </c>
      <c r="N52" s="171">
        <f t="shared" si="18"/>
        <v>-322035.63999999996</v>
      </c>
      <c r="O52" s="172">
        <f t="shared" si="12"/>
        <v>2.6515957158892354</v>
      </c>
      <c r="P52" s="172">
        <f t="shared" si="13"/>
        <v>0.21023897681841971</v>
      </c>
      <c r="Q52" s="172" t="str">
        <f t="shared" si="14"/>
        <v/>
      </c>
      <c r="R52" s="173">
        <f t="shared" si="15"/>
        <v>0.014715801826509946</v>
      </c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34.5">
      <c r="A53" s="164"/>
      <c r="B53" s="167"/>
      <c r="C53" s="174" t="s">
        <v>113</v>
      </c>
      <c r="D53" s="175" t="s">
        <v>114</v>
      </c>
      <c r="E53" s="102">
        <v>50.350000000000001</v>
      </c>
      <c r="F53" s="134">
        <v>2266.5999999999999</v>
      </c>
      <c r="G53" s="176"/>
      <c r="H53" s="103">
        <v>200</v>
      </c>
      <c r="I53" s="176">
        <v>135.88999999999999</v>
      </c>
      <c r="J53" s="176">
        <v>135.88999999999999</v>
      </c>
      <c r="K53" s="126">
        <f t="shared" si="16"/>
        <v>85.539999999999992</v>
      </c>
      <c r="L53" s="126">
        <f t="shared" si="9"/>
        <v>135.88999999999999</v>
      </c>
      <c r="M53" s="126">
        <f t="shared" si="17"/>
        <v>-2130.71</v>
      </c>
      <c r="N53" s="177">
        <f t="shared" si="18"/>
        <v>-64.110000000000014</v>
      </c>
      <c r="O53" s="86">
        <f t="shared" si="12"/>
        <v>2.6989076464746771</v>
      </c>
      <c r="P53" s="86">
        <f t="shared" si="13"/>
        <v>0.67944999999999989</v>
      </c>
      <c r="Q53" s="86" t="str">
        <f t="shared" si="14"/>
        <v/>
      </c>
      <c r="R53" s="87">
        <f t="shared" si="15"/>
        <v>0.059953233918644662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78"/>
      <c r="B54" s="167"/>
      <c r="C54" s="73" t="s">
        <v>115</v>
      </c>
      <c r="D54" s="179" t="s">
        <v>116</v>
      </c>
      <c r="E54" s="102">
        <v>0</v>
      </c>
      <c r="F54" s="102">
        <v>11763.299999999999</v>
      </c>
      <c r="G54" s="102"/>
      <c r="H54" s="102">
        <v>11763.299999999999</v>
      </c>
      <c r="I54" s="102">
        <v>0</v>
      </c>
      <c r="J54" s="102">
        <v>0</v>
      </c>
      <c r="K54" s="102">
        <f t="shared" si="16"/>
        <v>0</v>
      </c>
      <c r="L54" s="102">
        <f t="shared" si="9"/>
        <v>0</v>
      </c>
      <c r="M54" s="102">
        <f t="shared" si="17"/>
        <v>-11763.299999999999</v>
      </c>
      <c r="N54" s="104">
        <f t="shared" si="18"/>
        <v>-11763.299999999999</v>
      </c>
      <c r="O54" s="70" t="str">
        <f t="shared" si="12"/>
        <v/>
      </c>
      <c r="P54" s="70">
        <f t="shared" si="13"/>
        <v>0</v>
      </c>
      <c r="Q54" s="70" t="str">
        <f t="shared" si="14"/>
        <v/>
      </c>
      <c r="R54" s="72">
        <f t="shared" si="15"/>
        <v>0</v>
      </c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>
      <c r="A55" s="180"/>
      <c r="B55" s="167"/>
      <c r="C55" s="181" t="s">
        <v>117</v>
      </c>
      <c r="D55" s="182" t="s">
        <v>55</v>
      </c>
      <c r="E55" s="102">
        <v>714.99000000000001</v>
      </c>
      <c r="F55" s="183">
        <v>121884.89999999999</v>
      </c>
      <c r="G55" s="183"/>
      <c r="H55" s="125">
        <v>4500</v>
      </c>
      <c r="I55" s="103">
        <v>241.41</v>
      </c>
      <c r="J55" s="54">
        <v>241.41</v>
      </c>
      <c r="K55" s="54">
        <f t="shared" si="16"/>
        <v>-473.58000000000004</v>
      </c>
      <c r="L55" s="54">
        <f t="shared" si="9"/>
        <v>241.41</v>
      </c>
      <c r="M55" s="54">
        <f t="shared" si="17"/>
        <v>-121643.48999999999</v>
      </c>
      <c r="N55" s="184">
        <f t="shared" si="18"/>
        <v>-4258.5900000000001</v>
      </c>
      <c r="O55" s="185">
        <f t="shared" si="12"/>
        <v>0.33764108588931313</v>
      </c>
      <c r="P55" s="185">
        <f t="shared" si="13"/>
        <v>0.053646666666666669</v>
      </c>
      <c r="Q55" s="185" t="str">
        <f t="shared" si="14"/>
        <v/>
      </c>
      <c r="R55" s="186">
        <f t="shared" si="15"/>
        <v>0.0019806391111614318</v>
      </c>
      <c r="S55" s="1"/>
      <c r="T55" s="1"/>
      <c r="U55" s="1"/>
      <c r="V55" s="1"/>
      <c r="W55" s="1"/>
      <c r="X55" s="1"/>
      <c r="Y55" s="1"/>
      <c r="Z55" s="1"/>
    </row>
    <row r="56" s="107" customFormat="1" ht="17.25">
      <c r="A56" s="99"/>
      <c r="B56" s="187"/>
      <c r="C56" s="109"/>
      <c r="D56" s="110" t="s">
        <v>56</v>
      </c>
      <c r="E56" s="111">
        <f>E52+E53+E54+E55</f>
        <v>33095.970000000001</v>
      </c>
      <c r="F56" s="111">
        <f>F52+F53+F54+F55</f>
        <v>5961473</v>
      </c>
      <c r="G56" s="111">
        <f>G52+G53+G54+G55</f>
        <v>0</v>
      </c>
      <c r="H56" s="112">
        <f>H52+H53+H54+H55</f>
        <v>424226.69999999995</v>
      </c>
      <c r="I56" s="111">
        <f>I52+I53+I54+I55</f>
        <v>86105.059999999998</v>
      </c>
      <c r="J56" s="111">
        <f>J52+J53+J54+J55</f>
        <v>86105.059999999998</v>
      </c>
      <c r="K56" s="111">
        <f t="shared" si="16"/>
        <v>53009.089999999997</v>
      </c>
      <c r="L56" s="112">
        <f t="shared" si="9"/>
        <v>86105.059999999998</v>
      </c>
      <c r="M56" s="111">
        <f t="shared" si="17"/>
        <v>-5875367.9400000004</v>
      </c>
      <c r="N56" s="112">
        <f t="shared" si="18"/>
        <v>-338121.63999999996</v>
      </c>
      <c r="O56" s="113">
        <f t="shared" si="12"/>
        <v>2.6016780895075744</v>
      </c>
      <c r="P56" s="129">
        <f t="shared" si="13"/>
        <v>0.20296945006054548</v>
      </c>
      <c r="Q56" s="113" t="str">
        <f t="shared" si="14"/>
        <v/>
      </c>
      <c r="R56" s="114">
        <f t="shared" si="15"/>
        <v>0.014443588019269734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</row>
    <row r="57" ht="17.25">
      <c r="A57" s="115">
        <v>991</v>
      </c>
      <c r="B57" s="95" t="s">
        <v>118</v>
      </c>
      <c r="C57" s="157" t="s">
        <v>69</v>
      </c>
      <c r="D57" s="117" t="s">
        <v>119</v>
      </c>
      <c r="E57" s="55">
        <v>2027.48</v>
      </c>
      <c r="F57" s="158">
        <v>80120.600000000006</v>
      </c>
      <c r="G57" s="56"/>
      <c r="H57" s="54">
        <v>5000</v>
      </c>
      <c r="I57" s="98">
        <v>1634.3400000000001</v>
      </c>
      <c r="J57" s="188">
        <v>1634.3400000000001</v>
      </c>
      <c r="K57" s="55">
        <f t="shared" si="16"/>
        <v>-393.13999999999987</v>
      </c>
      <c r="L57" s="55">
        <f t="shared" si="9"/>
        <v>1634.3400000000001</v>
      </c>
      <c r="M57" s="56">
        <f t="shared" si="17"/>
        <v>-78486.260000000009</v>
      </c>
      <c r="N57" s="55">
        <f t="shared" si="18"/>
        <v>-3365.6599999999999</v>
      </c>
      <c r="O57" s="59">
        <f t="shared" si="12"/>
        <v>0.80609426480162572</v>
      </c>
      <c r="P57" s="58">
        <f t="shared" si="13"/>
        <v>0.32686800000000005</v>
      </c>
      <c r="Q57" s="118" t="str">
        <f t="shared" si="14"/>
        <v/>
      </c>
      <c r="R57" s="60">
        <f t="shared" si="15"/>
        <v>0.02039849926236199</v>
      </c>
      <c r="S57" s="1"/>
      <c r="T57" s="1"/>
      <c r="U57" s="1"/>
      <c r="V57" s="1"/>
      <c r="W57" s="1"/>
      <c r="X57" s="1"/>
      <c r="Y57" s="1"/>
      <c r="Z57" s="1"/>
    </row>
    <row r="58" ht="17.25">
      <c r="A58" s="119"/>
      <c r="B58" s="100"/>
      <c r="C58" s="63" t="s">
        <v>120</v>
      </c>
      <c r="D58" s="101" t="s">
        <v>121</v>
      </c>
      <c r="E58" s="102">
        <v>0</v>
      </c>
      <c r="F58" s="102">
        <v>0</v>
      </c>
      <c r="G58" s="102"/>
      <c r="H58" s="103">
        <v>0</v>
      </c>
      <c r="I58" s="102">
        <v>0</v>
      </c>
      <c r="J58" s="102">
        <v>0</v>
      </c>
      <c r="K58" s="103">
        <f t="shared" si="16"/>
        <v>0</v>
      </c>
      <c r="L58" s="102">
        <f t="shared" si="9"/>
        <v>0</v>
      </c>
      <c r="M58" s="102">
        <f t="shared" si="17"/>
        <v>0</v>
      </c>
      <c r="N58" s="103">
        <f t="shared" si="18"/>
        <v>0</v>
      </c>
      <c r="O58" s="70" t="str">
        <f t="shared" si="12"/>
        <v/>
      </c>
      <c r="P58" s="69" t="str">
        <f t="shared" si="13"/>
        <v/>
      </c>
      <c r="Q58" s="70" t="str">
        <f t="shared" si="14"/>
        <v/>
      </c>
      <c r="R58" s="72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7" customFormat="1" ht="17.25">
      <c r="A59" s="119"/>
      <c r="B59" s="108"/>
      <c r="C59" s="127"/>
      <c r="D59" s="128" t="s">
        <v>56</v>
      </c>
      <c r="E59" s="111">
        <f>SUM(E57:E58)</f>
        <v>2027.48</v>
      </c>
      <c r="F59" s="111">
        <f>SUM(F57:F58)</f>
        <v>80120.600000000006</v>
      </c>
      <c r="G59" s="112">
        <f>SUM(G57:G58)</f>
        <v>0</v>
      </c>
      <c r="H59" s="189">
        <f>SUM(H57:H58)</f>
        <v>5000</v>
      </c>
      <c r="I59" s="111">
        <f>SUM(I57:I58)</f>
        <v>1634.3400000000001</v>
      </c>
      <c r="J59" s="111">
        <f>SUM(J57:J58)</f>
        <v>1634.3400000000001</v>
      </c>
      <c r="K59" s="111">
        <f t="shared" si="16"/>
        <v>-393.13999999999987</v>
      </c>
      <c r="L59" s="112">
        <f t="shared" si="9"/>
        <v>1634.3400000000001</v>
      </c>
      <c r="M59" s="111">
        <f t="shared" si="17"/>
        <v>-78486.260000000009</v>
      </c>
      <c r="N59" s="111">
        <f t="shared" si="18"/>
        <v>-3365.6599999999999</v>
      </c>
      <c r="O59" s="129">
        <f t="shared" si="12"/>
        <v>0.80609426480162572</v>
      </c>
      <c r="P59" s="113">
        <f t="shared" si="13"/>
        <v>0.32686800000000005</v>
      </c>
      <c r="Q59" s="130" t="str">
        <f t="shared" si="14"/>
        <v/>
      </c>
      <c r="R59" s="114">
        <f t="shared" si="15"/>
        <v>0.02039849926236199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/>
    </row>
    <row r="60" ht="17.25">
      <c r="A60" s="164" t="s">
        <v>122</v>
      </c>
      <c r="B60" s="95" t="s">
        <v>123</v>
      </c>
      <c r="C60" s="131" t="s">
        <v>124</v>
      </c>
      <c r="D60" s="132" t="s">
        <v>125</v>
      </c>
      <c r="E60" s="55">
        <v>108.97</v>
      </c>
      <c r="F60" s="158">
        <v>3503</v>
      </c>
      <c r="G60" s="55"/>
      <c r="H60" s="56">
        <v>193.30000000000001</v>
      </c>
      <c r="I60" s="55">
        <v>9.75</v>
      </c>
      <c r="J60" s="55">
        <v>9.75</v>
      </c>
      <c r="K60" s="55">
        <f t="shared" si="16"/>
        <v>-99.219999999999999</v>
      </c>
      <c r="L60" s="55">
        <f t="shared" si="9"/>
        <v>9.75</v>
      </c>
      <c r="M60" s="56">
        <f t="shared" si="17"/>
        <v>-3493.25</v>
      </c>
      <c r="N60" s="55">
        <f t="shared" si="18"/>
        <v>-183.55000000000001</v>
      </c>
      <c r="O60" s="58">
        <f t="shared" si="12"/>
        <v>0.089474167201982202</v>
      </c>
      <c r="P60" s="59">
        <f t="shared" si="13"/>
        <v>0.050439730988101394</v>
      </c>
      <c r="Q60" s="58" t="str">
        <f t="shared" si="14"/>
        <v/>
      </c>
      <c r="R60" s="60">
        <f t="shared" si="15"/>
        <v>0.0027833285755067085</v>
      </c>
      <c r="S60" s="1"/>
      <c r="T60" s="1"/>
      <c r="U60" s="1"/>
      <c r="V60" s="1"/>
      <c r="W60" s="1"/>
      <c r="X60" s="1"/>
      <c r="Y60" s="1"/>
      <c r="Z60" s="1"/>
    </row>
    <row r="61" ht="17.25">
      <c r="A61" s="99"/>
      <c r="B61" s="100"/>
      <c r="C61" s="73" t="s">
        <v>102</v>
      </c>
      <c r="D61" s="160" t="s">
        <v>126</v>
      </c>
      <c r="E61" s="102">
        <v>0</v>
      </c>
      <c r="F61" s="125">
        <v>62240.599999999999</v>
      </c>
      <c r="G61" s="103"/>
      <c r="H61" s="106">
        <v>100</v>
      </c>
      <c r="I61" s="102">
        <v>0</v>
      </c>
      <c r="J61" s="102">
        <v>0</v>
      </c>
      <c r="K61" s="102">
        <f t="shared" si="16"/>
        <v>0</v>
      </c>
      <c r="L61" s="102">
        <f t="shared" si="9"/>
        <v>0</v>
      </c>
      <c r="M61" s="102">
        <f t="shared" si="17"/>
        <v>-62240.599999999999</v>
      </c>
      <c r="N61" s="103">
        <f t="shared" si="18"/>
        <v>-100</v>
      </c>
      <c r="O61" s="70" t="str">
        <f t="shared" si="12"/>
        <v/>
      </c>
      <c r="P61" s="70">
        <f t="shared" si="13"/>
        <v>0</v>
      </c>
      <c r="Q61" s="71" t="str">
        <f t="shared" si="14"/>
        <v/>
      </c>
      <c r="R61" s="72">
        <f t="shared" si="15"/>
        <v>0</v>
      </c>
      <c r="S61" s="1"/>
      <c r="T61" s="1"/>
      <c r="U61" s="1"/>
      <c r="V61" s="1"/>
      <c r="W61" s="1"/>
      <c r="X61" s="1"/>
      <c r="Y61" s="1"/>
      <c r="Z61" s="1"/>
    </row>
    <row r="62" s="107" customFormat="1" ht="17.25">
      <c r="A62" s="99"/>
      <c r="B62" s="108"/>
      <c r="C62" s="109"/>
      <c r="D62" s="110" t="s">
        <v>56</v>
      </c>
      <c r="E62" s="111">
        <f>SUM(E60:E61)</f>
        <v>108.97</v>
      </c>
      <c r="F62" s="111">
        <f>SUM(F60:F61)</f>
        <v>65743.600000000006</v>
      </c>
      <c r="G62" s="111">
        <f>SUM(G60:G61)</f>
        <v>0</v>
      </c>
      <c r="H62" s="112">
        <f>SUM(H60:H61)</f>
        <v>293.30000000000001</v>
      </c>
      <c r="I62" s="111">
        <f>SUM(I60:I61)</f>
        <v>9.75</v>
      </c>
      <c r="J62" s="111">
        <f>SUM(J60:J61)</f>
        <v>9.75</v>
      </c>
      <c r="K62" s="111">
        <f t="shared" si="16"/>
        <v>-99.219999999999999</v>
      </c>
      <c r="L62" s="112">
        <f t="shared" si="9"/>
        <v>9.75</v>
      </c>
      <c r="M62" s="111">
        <f t="shared" si="17"/>
        <v>-65733.850000000006</v>
      </c>
      <c r="N62" s="111">
        <f t="shared" si="18"/>
        <v>-283.55000000000001</v>
      </c>
      <c r="O62" s="129">
        <f t="shared" si="12"/>
        <v>0.089474167201982202</v>
      </c>
      <c r="P62" s="113">
        <f t="shared" si="13"/>
        <v>0.033242413910671668</v>
      </c>
      <c r="Q62" s="113" t="str">
        <f t="shared" si="14"/>
        <v/>
      </c>
      <c r="R62" s="114">
        <f t="shared" si="15"/>
        <v>0.00014830340900102822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7"/>
    </row>
    <row r="63" ht="17.25">
      <c r="A63" s="121"/>
      <c r="B63" s="156" t="s">
        <v>127</v>
      </c>
      <c r="C63" s="52" t="s">
        <v>128</v>
      </c>
      <c r="D63" s="190" t="s">
        <v>129</v>
      </c>
      <c r="E63" s="55">
        <v>0</v>
      </c>
      <c r="F63" s="55">
        <v>85977.5</v>
      </c>
      <c r="G63" s="56"/>
      <c r="H63" s="54">
        <v>5530.6000000000004</v>
      </c>
      <c r="I63" s="134">
        <v>29.02</v>
      </c>
      <c r="J63" s="55">
        <v>29.02</v>
      </c>
      <c r="K63" s="55">
        <f t="shared" si="16"/>
        <v>29.02</v>
      </c>
      <c r="L63" s="55">
        <f t="shared" si="9"/>
        <v>29.02</v>
      </c>
      <c r="M63" s="56">
        <f t="shared" si="17"/>
        <v>-85948.479999999996</v>
      </c>
      <c r="N63" s="55">
        <f t="shared" si="18"/>
        <v>-5501.5799999999999</v>
      </c>
      <c r="O63" s="58" t="str">
        <f t="shared" si="12"/>
        <v/>
      </c>
      <c r="P63" s="59">
        <f t="shared" si="13"/>
        <v>0.005247170288937909</v>
      </c>
      <c r="Q63" s="58" t="str">
        <f t="shared" si="14"/>
        <v/>
      </c>
      <c r="R63" s="60">
        <f t="shared" si="15"/>
        <v>0.00033753016777645316</v>
      </c>
      <c r="S63" s="1"/>
      <c r="T63" s="1"/>
      <c r="U63" s="1"/>
      <c r="V63" s="1"/>
      <c r="W63" s="1"/>
      <c r="X63" s="1"/>
      <c r="Y63" s="1"/>
      <c r="Z63" s="1"/>
    </row>
    <row r="64" ht="17.25">
      <c r="A64" s="119"/>
      <c r="B64" s="159"/>
      <c r="C64" s="63" t="s">
        <v>90</v>
      </c>
      <c r="D64" s="101" t="s">
        <v>130</v>
      </c>
      <c r="E64" s="102">
        <v>0</v>
      </c>
      <c r="F64" s="104">
        <v>44.399999999999999</v>
      </c>
      <c r="G64" s="104"/>
      <c r="H64" s="191">
        <v>0</v>
      </c>
      <c r="I64" s="102">
        <v>0</v>
      </c>
      <c r="J64" s="102">
        <v>0</v>
      </c>
      <c r="K64" s="102">
        <f t="shared" si="16"/>
        <v>0</v>
      </c>
      <c r="L64" s="102">
        <f t="shared" si="9"/>
        <v>0</v>
      </c>
      <c r="M64" s="102">
        <f t="shared" si="17"/>
        <v>-44.399999999999999</v>
      </c>
      <c r="N64" s="103">
        <f t="shared" si="18"/>
        <v>0</v>
      </c>
      <c r="O64" s="70" t="str">
        <f t="shared" si="12"/>
        <v/>
      </c>
      <c r="P64" s="70" t="str">
        <f t="shared" si="13"/>
        <v/>
      </c>
      <c r="Q64" s="71" t="str">
        <f t="shared" si="14"/>
        <v/>
      </c>
      <c r="R64" s="192">
        <f t="shared" si="15"/>
        <v>0</v>
      </c>
      <c r="S64" s="1"/>
      <c r="T64" s="1"/>
      <c r="U64" s="1"/>
      <c r="V64" s="1"/>
      <c r="W64" s="1"/>
      <c r="X64" s="1"/>
      <c r="Y64" s="1"/>
      <c r="Z64" s="1"/>
    </row>
    <row r="65" ht="13.5">
      <c r="A65" s="119"/>
      <c r="B65" s="159"/>
      <c r="C65" s="73" t="s">
        <v>52</v>
      </c>
      <c r="D65" s="105" t="s">
        <v>53</v>
      </c>
      <c r="E65" s="102">
        <v>0</v>
      </c>
      <c r="F65" s="102">
        <v>445</v>
      </c>
      <c r="G65" s="102"/>
      <c r="H65" s="102">
        <v>0</v>
      </c>
      <c r="I65" s="102">
        <v>0</v>
      </c>
      <c r="J65" s="102">
        <v>0</v>
      </c>
      <c r="K65" s="102">
        <f t="shared" si="16"/>
        <v>0</v>
      </c>
      <c r="L65" s="102">
        <f t="shared" si="9"/>
        <v>0</v>
      </c>
      <c r="M65" s="103">
        <f t="shared" si="17"/>
        <v>-445</v>
      </c>
      <c r="N65" s="102">
        <f t="shared" si="18"/>
        <v>0</v>
      </c>
      <c r="O65" s="69" t="str">
        <f t="shared" si="12"/>
        <v/>
      </c>
      <c r="P65" s="70" t="str">
        <f t="shared" si="13"/>
        <v/>
      </c>
      <c r="Q65" s="70" t="str">
        <f t="shared" si="14"/>
        <v/>
      </c>
      <c r="R65" s="72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19"/>
      <c r="B66" s="159"/>
      <c r="C66" s="63" t="s">
        <v>131</v>
      </c>
      <c r="D66" s="101" t="s">
        <v>132</v>
      </c>
      <c r="E66" s="102">
        <v>177.27000000000001</v>
      </c>
      <c r="F66" s="102">
        <v>1508.599999999255</v>
      </c>
      <c r="G66" s="102"/>
      <c r="H66" s="102">
        <v>41.000000000058208</v>
      </c>
      <c r="I66" s="103">
        <v>2492.6399999999999</v>
      </c>
      <c r="J66" s="102">
        <v>2492.6399999999999</v>
      </c>
      <c r="K66" s="102">
        <f t="shared" si="16"/>
        <v>2315.3699999999999</v>
      </c>
      <c r="L66" s="102">
        <f t="shared" si="9"/>
        <v>2492.6399999999999</v>
      </c>
      <c r="M66" s="102">
        <f t="shared" si="17"/>
        <v>984.04000000074484</v>
      </c>
      <c r="N66" s="103">
        <f t="shared" si="18"/>
        <v>2451.6399999999417</v>
      </c>
      <c r="O66" s="70">
        <f t="shared" si="12"/>
        <v>14.061262480961243</v>
      </c>
      <c r="P66" s="69">
        <f t="shared" si="13"/>
        <v>60.796097560889294</v>
      </c>
      <c r="Q66" s="70" t="str">
        <f t="shared" si="14"/>
        <v/>
      </c>
      <c r="R66" s="72">
        <f t="shared" si="15"/>
        <v>1.6522868885067155</v>
      </c>
      <c r="S66" s="1"/>
      <c r="T66" s="1"/>
      <c r="U66" s="1"/>
      <c r="V66" s="1"/>
      <c r="W66" s="1"/>
      <c r="X66" s="1"/>
      <c r="Y66" s="1"/>
      <c r="Z66" s="1"/>
    </row>
    <row r="67" ht="13.5">
      <c r="A67" s="119"/>
      <c r="B67" s="159"/>
      <c r="C67" s="73" t="s">
        <v>54</v>
      </c>
      <c r="D67" s="105" t="s">
        <v>55</v>
      </c>
      <c r="E67" s="102">
        <v>3702.9299999999998</v>
      </c>
      <c r="F67" s="102">
        <v>101553.59999999998</v>
      </c>
      <c r="G67" s="102"/>
      <c r="H67" s="102">
        <v>9089.8999999999978</v>
      </c>
      <c r="I67" s="102">
        <v>1074.55</v>
      </c>
      <c r="J67" s="102">
        <v>1074.55</v>
      </c>
      <c r="K67" s="102">
        <f t="shared" si="16"/>
        <v>-2628.3800000000001</v>
      </c>
      <c r="L67" s="102">
        <f t="shared" si="9"/>
        <v>1074.55</v>
      </c>
      <c r="M67" s="103">
        <f t="shared" si="17"/>
        <v>-100479.04999999997</v>
      </c>
      <c r="N67" s="102">
        <f t="shared" si="18"/>
        <v>-8015.3499999999976</v>
      </c>
      <c r="O67" s="69">
        <f t="shared" si="12"/>
        <v>0.29018912050727397</v>
      </c>
      <c r="P67" s="70">
        <f t="shared" si="13"/>
        <v>0.11821362171201005</v>
      </c>
      <c r="Q67" s="71" t="str">
        <f t="shared" si="14"/>
        <v/>
      </c>
      <c r="R67" s="72">
        <f t="shared" si="15"/>
        <v>0.01058111184635503</v>
      </c>
      <c r="S67" s="1"/>
      <c r="T67" s="1"/>
      <c r="U67" s="1"/>
      <c r="V67" s="1"/>
      <c r="W67" s="1"/>
      <c r="X67" s="1"/>
      <c r="Y67" s="1"/>
      <c r="Z67" s="1"/>
    </row>
    <row r="68" ht="13.5">
      <c r="A68" s="119"/>
      <c r="B68" s="159"/>
      <c r="C68" s="63" t="s">
        <v>133</v>
      </c>
      <c r="D68" s="101" t="s">
        <v>134</v>
      </c>
      <c r="E68" s="102">
        <v>610.15999999999997</v>
      </c>
      <c r="F68" s="125">
        <v>0</v>
      </c>
      <c r="G68" s="102">
        <v>0</v>
      </c>
      <c r="H68" s="103">
        <v>0</v>
      </c>
      <c r="I68" s="102">
        <v>-64.349999999999994</v>
      </c>
      <c r="J68" s="102">
        <v>-64.349999999999994</v>
      </c>
      <c r="K68" s="102">
        <f t="shared" si="16"/>
        <v>-674.50999999999999</v>
      </c>
      <c r="L68" s="102">
        <f t="shared" si="9"/>
        <v>-64.349999999999994</v>
      </c>
      <c r="M68" s="102">
        <f t="shared" si="17"/>
        <v>-64.349999999999994</v>
      </c>
      <c r="N68" s="103">
        <f t="shared" si="18"/>
        <v>-64.349999999999994</v>
      </c>
      <c r="O68" s="70">
        <f t="shared" si="12"/>
        <v>-0.10546414055329749</v>
      </c>
      <c r="P68" s="69" t="str">
        <f t="shared" si="13"/>
        <v/>
      </c>
      <c r="Q68" s="70" t="str">
        <f t="shared" si="14"/>
        <v/>
      </c>
      <c r="R68" s="72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19"/>
      <c r="B69" s="159"/>
      <c r="C69" s="73" t="s">
        <v>135</v>
      </c>
      <c r="D69" s="105" t="s">
        <v>136</v>
      </c>
      <c r="E69" s="102">
        <v>20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f t="shared" si="16"/>
        <v>-20</v>
      </c>
      <c r="L69" s="102">
        <f t="shared" si="9"/>
        <v>0</v>
      </c>
      <c r="M69" s="102">
        <f t="shared" si="17"/>
        <v>0</v>
      </c>
      <c r="N69" s="102">
        <f t="shared" si="18"/>
        <v>0</v>
      </c>
      <c r="O69" s="69">
        <f t="shared" si="12"/>
        <v>0</v>
      </c>
      <c r="P69" s="70" t="str">
        <f t="shared" si="13"/>
        <v/>
      </c>
      <c r="Q69" s="71" t="str">
        <f t="shared" si="14"/>
        <v/>
      </c>
      <c r="R69" s="72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19"/>
      <c r="B70" s="159"/>
      <c r="C70" s="63" t="s">
        <v>137</v>
      </c>
      <c r="D70" s="101" t="s">
        <v>138</v>
      </c>
      <c r="E70" s="102">
        <v>0</v>
      </c>
      <c r="F70" s="102">
        <v>0</v>
      </c>
      <c r="G70" s="102">
        <v>0</v>
      </c>
      <c r="H70" s="103">
        <v>0</v>
      </c>
      <c r="I70" s="102">
        <v>0</v>
      </c>
      <c r="J70" s="102">
        <v>0</v>
      </c>
      <c r="K70" s="102">
        <f t="shared" si="16"/>
        <v>0</v>
      </c>
      <c r="L70" s="103">
        <f t="shared" si="9"/>
        <v>0</v>
      </c>
      <c r="M70" s="102">
        <f t="shared" si="17"/>
        <v>0</v>
      </c>
      <c r="N70" s="103">
        <f t="shared" si="18"/>
        <v>0</v>
      </c>
      <c r="O70" s="70" t="str">
        <f t="shared" si="12"/>
        <v/>
      </c>
      <c r="P70" s="69" t="str">
        <f t="shared" si="13"/>
        <v/>
      </c>
      <c r="Q70" s="70" t="str">
        <f t="shared" si="14"/>
        <v/>
      </c>
      <c r="R70" s="72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7" customFormat="1" ht="13.5">
      <c r="A71" s="119"/>
      <c r="B71" s="193"/>
      <c r="C71" s="127"/>
      <c r="D71" s="128" t="s">
        <v>56</v>
      </c>
      <c r="E71" s="111">
        <f>SUM(E63:E70)</f>
        <v>4510.3599999999997</v>
      </c>
      <c r="F71" s="111">
        <f>SUM(F63:F70)</f>
        <v>189529.09999999922</v>
      </c>
      <c r="G71" s="112">
        <f>SUM(G63:G70)</f>
        <v>0</v>
      </c>
      <c r="H71" s="189">
        <f>SUM(H63:H70)</f>
        <v>14661.500000000056</v>
      </c>
      <c r="I71" s="111">
        <f>SUM(I63:I70)</f>
        <v>3531.8600000000001</v>
      </c>
      <c r="J71" s="111">
        <f>SUM(J63:J70)</f>
        <v>3531.8600000000001</v>
      </c>
      <c r="K71" s="112">
        <f t="shared" si="16"/>
        <v>-978.49999999999955</v>
      </c>
      <c r="L71" s="111">
        <f t="shared" si="9"/>
        <v>3531.8600000000001</v>
      </c>
      <c r="M71" s="112">
        <f t="shared" si="17"/>
        <v>-185997.23999999923</v>
      </c>
      <c r="N71" s="111">
        <f t="shared" si="18"/>
        <v>-11129.640000000056</v>
      </c>
      <c r="O71" s="129">
        <f t="shared" si="12"/>
        <v>0.78305501112993203</v>
      </c>
      <c r="P71" s="113">
        <f t="shared" si="13"/>
        <v>0.24089349657265535</v>
      </c>
      <c r="Q71" s="130" t="str">
        <f t="shared" si="14"/>
        <v/>
      </c>
      <c r="R71" s="114">
        <f t="shared" si="15"/>
        <v>0.018634922025166662</v>
      </c>
      <c r="S71" s="107"/>
      <c r="T71" s="107"/>
      <c r="U71" s="107"/>
      <c r="V71" s="107"/>
      <c r="W71" s="107"/>
      <c r="X71" s="107"/>
      <c r="Y71" s="107"/>
      <c r="Z71" s="107"/>
      <c r="AA71" s="107"/>
      <c r="AB71" s="107"/>
    </row>
    <row r="72" s="37" customFormat="1" ht="13.5">
      <c r="A72" s="194"/>
      <c r="B72" s="195" t="s">
        <v>139</v>
      </c>
      <c r="C72" s="196"/>
      <c r="D72" s="197"/>
      <c r="E72" s="92">
        <f>E5+E17</f>
        <v>361328.22999999998</v>
      </c>
      <c r="F72" s="92">
        <f>F5+F17</f>
        <v>37896282.600000001</v>
      </c>
      <c r="G72" s="92">
        <f>G5+G17</f>
        <v>0</v>
      </c>
      <c r="H72" s="93">
        <f>H5+H17</f>
        <v>1503745.2</v>
      </c>
      <c r="I72" s="92">
        <f>I5+I17</f>
        <v>192420.76000000001</v>
      </c>
      <c r="J72" s="92">
        <f>J5+J17</f>
        <v>192420.76000000001</v>
      </c>
      <c r="K72" s="92">
        <f t="shared" si="16"/>
        <v>-168907.46999999997</v>
      </c>
      <c r="L72" s="92">
        <f t="shared" si="9"/>
        <v>192420.76000000001</v>
      </c>
      <c r="M72" s="92">
        <f t="shared" si="17"/>
        <v>-37703861.840000004</v>
      </c>
      <c r="N72" s="93">
        <f t="shared" si="18"/>
        <v>-1311324.4399999999</v>
      </c>
      <c r="O72" s="47">
        <f t="shared" si="12"/>
        <v>0.53253729995024202</v>
      </c>
      <c r="P72" s="46">
        <f t="shared" si="13"/>
        <v>0.1279610136078905</v>
      </c>
      <c r="Q72" s="47" t="str">
        <f t="shared" si="14"/>
        <v/>
      </c>
      <c r="R72" s="49">
        <f t="shared" si="15"/>
        <v>0.005077562937532031</v>
      </c>
      <c r="S72" s="37"/>
      <c r="T72" s="37"/>
      <c r="U72" s="37"/>
      <c r="V72" s="37"/>
      <c r="W72" s="37"/>
      <c r="X72" s="37"/>
      <c r="Y72" s="37"/>
      <c r="Z72" s="37"/>
    </row>
    <row r="73" s="37" customFormat="1" ht="13.5">
      <c r="A73" s="198"/>
      <c r="B73" s="199" t="s">
        <v>140</v>
      </c>
      <c r="C73" s="200"/>
      <c r="D73" s="201"/>
      <c r="E73" s="202">
        <f>SUM(E74:E82)</f>
        <v>1076209.3300000001</v>
      </c>
      <c r="F73" s="170">
        <f>SUM(F74:F82)</f>
        <v>28829798.199999999</v>
      </c>
      <c r="G73" s="170">
        <f>SUM(G74:G82)</f>
        <v>0</v>
      </c>
      <c r="H73" s="170">
        <f>SUM(H74:H82)</f>
        <v>0</v>
      </c>
      <c r="I73" s="202">
        <f>SUM(I74:I82)</f>
        <v>1102305.1200000001</v>
      </c>
      <c r="J73" s="202">
        <f>SUM(J74:J82)</f>
        <v>1102305.1200000001</v>
      </c>
      <c r="K73" s="202">
        <f t="shared" si="16"/>
        <v>26095.790000000037</v>
      </c>
      <c r="L73" s="202">
        <f t="shared" si="9"/>
        <v>1102305.1200000001</v>
      </c>
      <c r="M73" s="203">
        <f t="shared" si="17"/>
        <v>-27727493.079999998</v>
      </c>
      <c r="N73" s="202">
        <f t="shared" si="18"/>
        <v>1102305.1200000001</v>
      </c>
      <c r="O73" s="204">
        <f t="shared" si="12"/>
        <v>1.0242478756433007</v>
      </c>
      <c r="P73" s="205" t="str">
        <f t="shared" si="13"/>
        <v/>
      </c>
      <c r="Q73" s="206" t="str">
        <f t="shared" si="14"/>
        <v/>
      </c>
      <c r="R73" s="207">
        <f t="shared" si="15"/>
        <v>0.038234923198317776</v>
      </c>
      <c r="S73" s="37"/>
      <c r="T73" s="37"/>
      <c r="U73" s="37"/>
      <c r="V73" s="37"/>
      <c r="W73" s="37"/>
      <c r="X73" s="37"/>
      <c r="Y73" s="37"/>
      <c r="Z73" s="37"/>
    </row>
    <row r="74" ht="13.5">
      <c r="A74" s="208"/>
      <c r="B74" s="209"/>
      <c r="C74" s="63" t="s">
        <v>141</v>
      </c>
      <c r="D74" s="210" t="s">
        <v>142</v>
      </c>
      <c r="E74" s="102">
        <v>0</v>
      </c>
      <c r="F74" s="102">
        <v>599211.69999999995</v>
      </c>
      <c r="G74" s="102"/>
      <c r="H74" s="102">
        <v>0</v>
      </c>
      <c r="I74" s="102">
        <v>0</v>
      </c>
      <c r="J74" s="102">
        <v>0</v>
      </c>
      <c r="K74" s="102">
        <f t="shared" si="16"/>
        <v>0</v>
      </c>
      <c r="L74" s="103">
        <f t="shared" ref="L74:L83" si="19">I74-G74</f>
        <v>0</v>
      </c>
      <c r="M74" s="102">
        <f t="shared" si="17"/>
        <v>-599211.69999999995</v>
      </c>
      <c r="N74" s="103">
        <f t="shared" si="18"/>
        <v>0</v>
      </c>
      <c r="O74" s="70" t="str">
        <f t="shared" ref="O74:O83" si="20">IFERROR(I74/E74,"")</f>
        <v/>
      </c>
      <c r="P74" s="69" t="str">
        <f t="shared" ref="P74:P83" si="21">IFERROR(J74/H74,"")</f>
        <v/>
      </c>
      <c r="Q74" s="70" t="str">
        <f t="shared" ref="Q74:Q83" si="22">IFERROR(I74/G74,"")</f>
        <v/>
      </c>
      <c r="R74" s="72">
        <f t="shared" ref="R74:R83" si="23">IFERROR(I74/F74,"")</f>
        <v>0</v>
      </c>
      <c r="S74" s="1"/>
      <c r="T74" s="1"/>
      <c r="U74" s="1"/>
      <c r="V74" s="1"/>
      <c r="W74" s="1"/>
      <c r="X74" s="1"/>
      <c r="Y74" s="1"/>
      <c r="Z74" s="1"/>
    </row>
    <row r="75" ht="13.5">
      <c r="A75" s="211"/>
      <c r="B75" s="212"/>
      <c r="C75" s="73" t="s">
        <v>143</v>
      </c>
      <c r="D75" s="213" t="s">
        <v>144</v>
      </c>
      <c r="E75" s="102">
        <v>0</v>
      </c>
      <c r="F75" s="102">
        <v>7959443.0999999996</v>
      </c>
      <c r="G75" s="214"/>
      <c r="H75" s="102">
        <v>0</v>
      </c>
      <c r="I75" s="102">
        <v>1447.9000000000001</v>
      </c>
      <c r="J75" s="102">
        <v>1447.9000000000001</v>
      </c>
      <c r="K75" s="102">
        <f t="shared" si="16"/>
        <v>1447.9000000000001</v>
      </c>
      <c r="L75" s="102">
        <f>I75-F78</f>
        <v>1447.9000000000001</v>
      </c>
      <c r="M75" s="102">
        <f t="shared" si="17"/>
        <v>-7957995.1999999993</v>
      </c>
      <c r="N75" s="102">
        <f t="shared" si="18"/>
        <v>1447.9000000000001</v>
      </c>
      <c r="O75" s="70" t="str">
        <f t="shared" si="20"/>
        <v/>
      </c>
      <c r="P75" s="70" t="str">
        <f t="shared" si="21"/>
        <v/>
      </c>
      <c r="Q75" s="71" t="str">
        <f>IFERROR(I75/F78,"")</f>
        <v/>
      </c>
      <c r="R75" s="72">
        <f t="shared" si="23"/>
        <v>0.00018190971174855187</v>
      </c>
      <c r="S75" s="1"/>
      <c r="T75" s="1"/>
      <c r="U75" s="1"/>
      <c r="V75" s="1"/>
      <c r="W75" s="1"/>
      <c r="X75" s="1"/>
      <c r="Y75" s="1"/>
      <c r="Z75" s="1"/>
    </row>
    <row r="76" ht="13.5">
      <c r="A76" s="211"/>
      <c r="B76" s="212"/>
      <c r="C76" s="63" t="s">
        <v>145</v>
      </c>
      <c r="D76" s="210" t="s">
        <v>146</v>
      </c>
      <c r="E76" s="102">
        <v>733336.56000000006</v>
      </c>
      <c r="F76" s="102">
        <v>17816506.699999999</v>
      </c>
      <c r="G76" s="215"/>
      <c r="H76" s="215">
        <v>0</v>
      </c>
      <c r="I76" s="102">
        <v>777398.56000000006</v>
      </c>
      <c r="J76" s="102">
        <v>777398.56000000006</v>
      </c>
      <c r="K76" s="102">
        <f t="shared" si="16"/>
        <v>44062</v>
      </c>
      <c r="L76" s="102">
        <f t="shared" si="19"/>
        <v>777398.56000000006</v>
      </c>
      <c r="M76" s="102">
        <f t="shared" si="17"/>
        <v>-17039108.140000001</v>
      </c>
      <c r="N76" s="102">
        <f t="shared" si="18"/>
        <v>777398.56000000006</v>
      </c>
      <c r="O76" s="70">
        <f t="shared" si="20"/>
        <v>1.0600842810837088</v>
      </c>
      <c r="P76" s="69" t="str">
        <f t="shared" si="21"/>
        <v/>
      </c>
      <c r="Q76" s="70" t="str">
        <f t="shared" si="22"/>
        <v/>
      </c>
      <c r="R76" s="72">
        <f t="shared" si="23"/>
        <v>0.043633613092065912</v>
      </c>
      <c r="S76" s="1"/>
      <c r="T76" s="1"/>
      <c r="U76" s="1"/>
      <c r="V76" s="1"/>
      <c r="W76" s="1"/>
      <c r="X76" s="1"/>
      <c r="Y76" s="1"/>
      <c r="Z76" s="1"/>
    </row>
    <row r="77" ht="13.5">
      <c r="A77" s="211"/>
      <c r="B77" s="212"/>
      <c r="C77" s="73" t="s">
        <v>147</v>
      </c>
      <c r="D77" s="216" t="s">
        <v>148</v>
      </c>
      <c r="E77" s="102">
        <v>0</v>
      </c>
      <c r="F77" s="102">
        <v>2454636.7000000002</v>
      </c>
      <c r="G77" s="215"/>
      <c r="H77" s="215">
        <v>0</v>
      </c>
      <c r="I77" s="102">
        <v>0</v>
      </c>
      <c r="J77" s="102">
        <v>0</v>
      </c>
      <c r="K77" s="102">
        <f t="shared" si="16"/>
        <v>0</v>
      </c>
      <c r="L77" s="102">
        <f t="shared" si="19"/>
        <v>0</v>
      </c>
      <c r="M77" s="102">
        <f t="shared" si="17"/>
        <v>-2454636.7000000002</v>
      </c>
      <c r="N77" s="102">
        <f t="shared" si="18"/>
        <v>0</v>
      </c>
      <c r="O77" s="70" t="str">
        <f t="shared" si="20"/>
        <v/>
      </c>
      <c r="P77" s="70" t="str">
        <f t="shared" si="21"/>
        <v/>
      </c>
      <c r="Q77" s="71" t="str">
        <f t="shared" si="22"/>
        <v/>
      </c>
      <c r="R77" s="72">
        <f t="shared" si="23"/>
        <v>0</v>
      </c>
      <c r="S77" s="1"/>
      <c r="T77" s="1"/>
      <c r="U77" s="1"/>
      <c r="V77" s="1"/>
      <c r="W77" s="1"/>
      <c r="X77" s="1"/>
      <c r="Y77" s="1"/>
      <c r="Z77" s="1"/>
    </row>
    <row r="78" ht="13.5">
      <c r="A78" s="211"/>
      <c r="B78" s="212"/>
      <c r="C78" s="63" t="s">
        <v>149</v>
      </c>
      <c r="D78" s="217" t="s">
        <v>150</v>
      </c>
      <c r="E78" s="102">
        <v>6466.3699999999999</v>
      </c>
      <c r="F78" s="215">
        <v>0</v>
      </c>
      <c r="G78" s="215">
        <v>0</v>
      </c>
      <c r="H78" s="215">
        <v>0</v>
      </c>
      <c r="I78" s="102">
        <v>0</v>
      </c>
      <c r="J78" s="102">
        <v>0</v>
      </c>
      <c r="K78" s="102">
        <f t="shared" si="16"/>
        <v>-6466.3699999999999</v>
      </c>
      <c r="L78" s="102">
        <f t="shared" si="19"/>
        <v>0</v>
      </c>
      <c r="M78" s="102">
        <f t="shared" si="17"/>
        <v>0</v>
      </c>
      <c r="N78" s="102">
        <f t="shared" si="18"/>
        <v>0</v>
      </c>
      <c r="O78" s="70">
        <f t="shared" si="20"/>
        <v>0</v>
      </c>
      <c r="P78" s="69" t="str">
        <f t="shared" si="21"/>
        <v/>
      </c>
      <c r="Q78" s="70" t="str">
        <f t="shared" si="22"/>
        <v/>
      </c>
      <c r="R78" s="72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11"/>
      <c r="B79" s="212"/>
      <c r="C79" s="63" t="s">
        <v>151</v>
      </c>
      <c r="D79" s="216" t="s">
        <v>152</v>
      </c>
      <c r="E79" s="102">
        <v>0</v>
      </c>
      <c r="F79" s="215">
        <v>0</v>
      </c>
      <c r="G79" s="215">
        <v>0</v>
      </c>
      <c r="H79" s="215">
        <v>0</v>
      </c>
      <c r="I79" s="102">
        <v>0</v>
      </c>
      <c r="J79" s="102">
        <v>0</v>
      </c>
      <c r="K79" s="102">
        <f t="shared" si="16"/>
        <v>0</v>
      </c>
      <c r="L79" s="102">
        <f t="shared" si="19"/>
        <v>0</v>
      </c>
      <c r="M79" s="102">
        <f t="shared" si="17"/>
        <v>0</v>
      </c>
      <c r="N79" s="102">
        <f t="shared" si="18"/>
        <v>0</v>
      </c>
      <c r="O79" s="70" t="str">
        <f t="shared" si="20"/>
        <v/>
      </c>
      <c r="P79" s="70" t="str">
        <f t="shared" si="21"/>
        <v/>
      </c>
      <c r="Q79" s="70" t="str">
        <f t="shared" si="22"/>
        <v/>
      </c>
      <c r="R79" s="72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18"/>
      <c r="B80" s="212"/>
      <c r="C80" s="63" t="s">
        <v>153</v>
      </c>
      <c r="D80" s="219" t="s">
        <v>154</v>
      </c>
      <c r="E80" s="65">
        <v>-6330.5900000000001</v>
      </c>
      <c r="F80" s="215">
        <v>0</v>
      </c>
      <c r="G80" s="215">
        <v>0</v>
      </c>
      <c r="H80" s="215">
        <v>0</v>
      </c>
      <c r="I80" s="65">
        <v>0</v>
      </c>
      <c r="J80" s="65">
        <v>0</v>
      </c>
      <c r="K80" s="65">
        <f t="shared" si="16"/>
        <v>6330.5900000000001</v>
      </c>
      <c r="L80" s="65">
        <f t="shared" si="19"/>
        <v>0</v>
      </c>
      <c r="M80" s="102">
        <f t="shared" si="17"/>
        <v>0</v>
      </c>
      <c r="N80" s="65">
        <f t="shared" si="18"/>
        <v>0</v>
      </c>
      <c r="O80" s="220">
        <f t="shared" si="20"/>
        <v>0</v>
      </c>
      <c r="P80" s="69" t="str">
        <f t="shared" si="21"/>
        <v/>
      </c>
      <c r="Q80" s="70" t="str">
        <f t="shared" si="22"/>
        <v/>
      </c>
      <c r="R80" s="72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11"/>
      <c r="B81" s="212"/>
      <c r="C81" s="221" t="s">
        <v>155</v>
      </c>
      <c r="D81" s="222" t="s">
        <v>156</v>
      </c>
      <c r="E81" s="102">
        <v>342736.98999999999</v>
      </c>
      <c r="F81" s="215">
        <v>0</v>
      </c>
      <c r="G81" s="215">
        <v>0</v>
      </c>
      <c r="H81" s="215">
        <v>0</v>
      </c>
      <c r="I81" s="102">
        <v>323458.66000000003</v>
      </c>
      <c r="J81" s="102">
        <v>323458.66000000003</v>
      </c>
      <c r="K81" s="102">
        <f t="shared" si="16"/>
        <v>-19278.329999999958</v>
      </c>
      <c r="L81" s="102">
        <f t="shared" si="19"/>
        <v>323458.66000000003</v>
      </c>
      <c r="M81" s="102">
        <f t="shared" si="17"/>
        <v>323458.66000000003</v>
      </c>
      <c r="N81" s="102">
        <f t="shared" si="18"/>
        <v>323458.66000000003</v>
      </c>
      <c r="O81" s="69">
        <f t="shared" si="20"/>
        <v>0.94375182556163562</v>
      </c>
      <c r="P81" s="70" t="str">
        <f t="shared" si="21"/>
        <v/>
      </c>
      <c r="Q81" s="71" t="str">
        <f t="shared" si="22"/>
        <v/>
      </c>
      <c r="R81" s="72" t="str">
        <f t="shared" si="23"/>
        <v/>
      </c>
      <c r="S81" s="1"/>
      <c r="T81" s="1"/>
      <c r="U81" s="1"/>
      <c r="V81" s="1"/>
      <c r="W81" s="1"/>
      <c r="X81" s="1"/>
      <c r="Y81" s="1"/>
      <c r="Z81" s="1"/>
    </row>
    <row r="82" ht="13.5">
      <c r="A82" s="211"/>
      <c r="B82" s="209"/>
      <c r="C82" s="223" t="s">
        <v>157</v>
      </c>
      <c r="D82" s="224" t="s">
        <v>158</v>
      </c>
      <c r="E82" s="126">
        <v>0</v>
      </c>
      <c r="F82" s="225">
        <v>0</v>
      </c>
      <c r="G82" s="225">
        <v>0</v>
      </c>
      <c r="H82" s="225">
        <v>0</v>
      </c>
      <c r="I82" s="126">
        <v>0</v>
      </c>
      <c r="J82" s="126">
        <v>0</v>
      </c>
      <c r="K82" s="126">
        <f t="shared" si="16"/>
        <v>0</v>
      </c>
      <c r="L82" s="103">
        <f t="shared" si="19"/>
        <v>0</v>
      </c>
      <c r="M82" s="126">
        <f t="shared" si="17"/>
        <v>0</v>
      </c>
      <c r="N82" s="103">
        <f t="shared" si="18"/>
        <v>0</v>
      </c>
      <c r="O82" s="86" t="str">
        <f t="shared" si="20"/>
        <v/>
      </c>
      <c r="P82" s="69" t="str">
        <f t="shared" si="21"/>
        <v/>
      </c>
      <c r="Q82" s="86" t="str">
        <f t="shared" si="22"/>
        <v/>
      </c>
      <c r="R82" s="87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7" customFormat="1" ht="13.5">
      <c r="A83" s="226"/>
      <c r="B83" s="195" t="s">
        <v>159</v>
      </c>
      <c r="C83" s="196"/>
      <c r="D83" s="197"/>
      <c r="E83" s="92">
        <f>E72+E73</f>
        <v>1437537.5600000001</v>
      </c>
      <c r="F83" s="92">
        <f>F72+F73</f>
        <v>66726080.799999997</v>
      </c>
      <c r="G83" s="92">
        <f>G72+G73</f>
        <v>0</v>
      </c>
      <c r="H83" s="92">
        <f>H72+H73</f>
        <v>1503745.2</v>
      </c>
      <c r="I83" s="92">
        <f>I72+I73</f>
        <v>1294725.8800000001</v>
      </c>
      <c r="J83" s="92">
        <f>J72+J73</f>
        <v>1294725.8800000001</v>
      </c>
      <c r="K83" s="92">
        <f t="shared" si="16"/>
        <v>-142811.67999999993</v>
      </c>
      <c r="L83" s="92">
        <f t="shared" si="19"/>
        <v>1294725.8800000001</v>
      </c>
      <c r="M83" s="92">
        <f t="shared" si="17"/>
        <v>-65431354.919999994</v>
      </c>
      <c r="N83" s="92">
        <f t="shared" si="18"/>
        <v>-209019.31999999983</v>
      </c>
      <c r="O83" s="47">
        <f t="shared" si="20"/>
        <v>0.90065534009420944</v>
      </c>
      <c r="P83" s="47">
        <f t="shared" si="21"/>
        <v>0.86100083976992925</v>
      </c>
      <c r="Q83" s="47" t="str">
        <f t="shared" si="22"/>
        <v/>
      </c>
      <c r="R83" s="49">
        <f t="shared" si="23"/>
        <v>0.01940359548286253</v>
      </c>
      <c r="S83" s="37"/>
      <c r="T83" s="37"/>
      <c r="U83" s="37"/>
      <c r="V83" s="37"/>
      <c r="W83" s="37"/>
      <c r="X83" s="37"/>
      <c r="Y83" s="37"/>
      <c r="Z83" s="37"/>
    </row>
    <row r="84" ht="13.5">
      <c r="A84" s="227" t="s">
        <v>160</v>
      </c>
      <c r="B84" s="228" t="s">
        <v>161</v>
      </c>
      <c r="C84" s="3"/>
      <c r="D84" s="229"/>
      <c r="E84" s="230"/>
      <c r="F84" s="231"/>
      <c r="G84" s="231"/>
      <c r="H84" s="231"/>
      <c r="I84" s="232"/>
      <c r="J84" s="232"/>
      <c r="K84" s="232"/>
      <c r="L84" s="232"/>
      <c r="M84" s="231"/>
      <c r="N84" s="231"/>
      <c r="O84" s="231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23622047244094491" bottom="0.094488188976377938" header="0.19685039370078738" footer="0.15748031496062992"/>
  <pageSetup paperSize="9" scale="6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227</cp:revision>
  <dcterms:created xsi:type="dcterms:W3CDTF">2015-02-26T11:08:47Z</dcterms:created>
  <dcterms:modified xsi:type="dcterms:W3CDTF">2026-01-19T05:07:38Z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