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16.02." sheetId="1" state="visible" r:id="rId1"/>
  </sheets>
  <definedNames>
    <definedName name="_xlnm._FilterDatabase" localSheetId="0" hidden="1">'на 16.02.'!$A$4:$S$84</definedName>
    <definedName name="_xlnm.Print_Area" localSheetId="0" hidden="0">'на 16.02.'!$A$1:$R$84</definedName>
    <definedName name="Print_Titles" localSheetId="0" hidden="0">'на 16.02.'!$3:$4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16.02.'!$A$4:$S$84</definedName>
  </definedNames>
  <calcPr/>
</workbook>
</file>

<file path=xl/sharedStrings.xml><?xml version="1.0" encoding="utf-8"?>
<sst xmlns="http://schemas.openxmlformats.org/spreadsheetml/2006/main" count="165" uniqueCount="165">
  <si>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</si>
  <si>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</si>
  <si>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</si>
  <si>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</si>
  <si>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</si>
  <si>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</si>
  <si>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на 16.02.2025 (по 13.02.2025) 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</si>
  <si>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</si>
  <si>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</si>
  <si>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</si>
  <si>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</si>
  <si>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</si>
  <si>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</si>
  <si>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</si>
  <si>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</si>
  <si>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февраль</t>
  </si>
  <si>
    <t>февраль</t>
  </si>
  <si>
    <t xml:space="preserve">с нач. года на 16.02.2026 (по 13.02.2026 вкл.) 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</si>
  <si>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</si>
  <si>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</si>
  <si>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</si>
  <si>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февраль от плана февраля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</si>
  <si>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</si>
  <si>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</si>
  <si>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</si>
  <si>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</si>
  <si>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</si>
  <si>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</si>
  <si>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</si>
  <si>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</si>
  <si>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</si>
  <si>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</si>
  <si>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</si>
  <si>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</si>
  <si>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</si>
  <si>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</si>
  <si>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</si>
  <si>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</si>
  <si>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</si>
  <si>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</si>
  <si>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</si>
  <si>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</si>
  <si>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</si>
  <si>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</si>
  <si>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</si>
  <si>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</si>
  <si>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</si>
  <si>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</si>
  <si>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</si>
  <si>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</si>
  <si>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</si>
  <si>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</si>
  <si>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</si>
  <si>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</si>
  <si>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</si>
  <si>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</si>
  <si>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</si>
  <si>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</si>
  <si>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</si>
  <si>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</si>
  <si>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</si>
  <si>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</si>
  <si>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</si>
  <si>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</si>
  <si>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</si>
  <si>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</si>
  <si>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</si>
  <si>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</si>
  <si>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</si>
  <si>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</si>
  <si>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</si>
  <si>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</si>
  <si>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</si>
  <si>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</si>
  <si>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</si>
  <si>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</si>
  <si>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</si>
  <si>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</si>
  <si>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</si>
  <si>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</si>
  <si>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</si>
  <si>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</si>
  <si>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</si>
  <si>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</si>
  <si>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</si>
  <si>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</si>
  <si>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</si>
  <si>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</si>
  <si>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</si>
  <si>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</si>
  <si>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</si>
  <si>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</si>
  <si>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</si>
  <si>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</si>
  <si>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</si>
  <si>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</si>
  <si>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</si>
  <si>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</si>
  <si>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</si>
  <si>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</si>
  <si>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</si>
  <si>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</si>
  <si>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</si>
  <si>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</si>
  <si>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</si>
  <si>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</si>
  <si>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</si>
  <si>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</si>
  <si>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</si>
  <si>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</si>
  <si>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</si>
  <si>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</si>
  <si>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</si>
  <si>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</si>
  <si>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</si>
  <si>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</si>
  <si>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</si>
  <si>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</si>
  <si>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</si>
  <si>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</si>
  <si>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</si>
  <si>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</si>
  <si>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</si>
  <si>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</si>
  <si>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</si>
  <si>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</si>
  <si>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</si>
  <si>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</si>
  <si>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</si>
  <si>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</si>
  <si>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</si>
  <si>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</si>
  <si>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05300(400)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</si>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</sst>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2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name val="Times New Roman"/>
    </font>
    <font>
      <sz val="14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1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46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top"/>
    </xf>
    <xf fontId="7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9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 wrapText="1"/>
    </xf>
    <xf fontId="10" fillId="0" borderId="0" numFmtId="0" xfId="0" applyFont="1" applyAlignment="1">
      <alignment horizontal="center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top" wrapText="1"/>
    </xf>
    <xf fontId="7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8" fillId="0" borderId="0" numFmtId="162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 wrapText="1"/>
    </xf>
    <xf fontId="5" fillId="0" borderId="0" numFmtId="163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/>
    </xf>
    <xf fontId="12" fillId="0" borderId="0" numFmtId="0" xfId="0" applyFont="1" applyAlignment="1">
      <alignment vertical="center"/>
    </xf>
    <xf fontId="12" fillId="0" borderId="1" numFmtId="49" xfId="0" applyNumberFormat="1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3" numFmtId="49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center" wrapText="1"/>
    </xf>
    <xf fontId="13" fillId="0" borderId="3" numFmtId="162" xfId="0" applyNumberFormat="1" applyFont="1" applyBorder="1" applyAlignment="1">
      <alignment horizontal="center" vertical="center" wrapText="1"/>
    </xf>
    <xf fontId="12" fillId="0" borderId="4" numFmtId="162" xfId="0" applyNumberFormat="1" applyFont="1" applyBorder="1" applyAlignment="1">
      <alignment horizontal="center" vertical="center" wrapText="1"/>
    </xf>
    <xf fontId="12" fillId="0" borderId="5" numFmtId="162" xfId="0" applyNumberFormat="1" applyFont="1" applyBorder="1" applyAlignment="1">
      <alignment horizontal="center" vertical="center" wrapText="1"/>
    </xf>
    <xf fontId="12" fillId="0" borderId="6" numFmtId="162" xfId="0" applyNumberFormat="1" applyFont="1" applyBorder="1" applyAlignment="1">
      <alignment horizontal="center" vertical="center" wrapText="1"/>
    </xf>
    <xf fontId="12" fillId="0" borderId="4" numFmtId="163" xfId="0" applyNumberFormat="1" applyFont="1" applyBorder="1" applyAlignment="1">
      <alignment horizontal="center" vertical="center" wrapText="1"/>
    </xf>
    <xf fontId="12" fillId="0" borderId="6" numFmtId="163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top" wrapText="1"/>
    </xf>
    <xf fontId="12" fillId="0" borderId="3" numFmtId="164" xfId="105" applyNumberFormat="1" applyFont="1" applyBorder="1" applyAlignment="1" applyProtection="1">
      <alignment horizontal="center" vertical="top" wrapText="1"/>
    </xf>
    <xf fontId="12" fillId="0" borderId="3" numFmtId="163" xfId="0" applyNumberFormat="1" applyFont="1" applyBorder="1" applyAlignment="1">
      <alignment horizontal="center" vertical="center" wrapText="1"/>
    </xf>
    <xf fontId="12" fillId="0" borderId="0" numFmtId="163" xfId="0" applyNumberFormat="1" applyFont="1" applyAlignment="1">
      <alignment horizontal="center" vertical="center" wrapText="1"/>
    </xf>
    <xf fontId="13" fillId="0" borderId="3" numFmtId="163" xfId="0" applyNumberFormat="1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2" fillId="0" borderId="0" numFmtId="162" xfId="0" applyNumberFormat="1" applyFont="1" applyAlignment="1">
      <alignment horizontal="center" vertical="center" wrapText="1"/>
    </xf>
    <xf fontId="12" fillId="0" borderId="0" numFmtId="162" xfId="0" applyNumberFormat="1" applyFont="1" applyAlignment="1">
      <alignment horizontal="center" vertical="top" wrapText="1"/>
    </xf>
    <xf fontId="14" fillId="0" borderId="0" numFmtId="0" xfId="0" applyFont="1" applyAlignment="1">
      <alignment vertical="center"/>
    </xf>
    <xf fontId="14" fillId="0" borderId="7" numFmtId="49" xfId="0" applyNumberFormat="1" applyFont="1" applyBorder="1" applyAlignment="1">
      <alignment horizontal="center" vertical="center" wrapText="1"/>
    </xf>
    <xf fontId="14" fillId="0" borderId="8" numFmtId="0" xfId="0" applyFont="1" applyBorder="1" applyAlignment="1">
      <alignment horizontal="center" vertical="center" wrapText="1"/>
    </xf>
    <xf fontId="14" fillId="0" borderId="9" numFmtId="0" xfId="0" applyFont="1" applyBorder="1" applyAlignment="1">
      <alignment horizontal="left" vertical="center" wrapText="1"/>
    </xf>
    <xf fontId="14" fillId="0" borderId="10" numFmtId="0" xfId="0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vertical="center" wrapText="1"/>
    </xf>
    <xf fontId="14" fillId="0" borderId="12" numFmtId="162" xfId="0" applyNumberFormat="1" applyFont="1" applyBorder="1" applyAlignment="1">
      <alignment vertical="center" wrapText="1"/>
    </xf>
    <xf fontId="14" fillId="0" borderId="10" numFmtId="162" xfId="0" applyNumberFormat="1" applyFont="1" applyBorder="1" applyAlignment="1">
      <alignment vertical="center" wrapText="1"/>
    </xf>
    <xf fontId="14" fillId="0" borderId="9" numFmtId="162" xfId="0" applyNumberFormat="1" applyFont="1" applyBorder="1" applyAlignment="1">
      <alignment vertical="center" wrapText="1"/>
    </xf>
    <xf fontId="14" fillId="0" borderId="9" numFmtId="164" xfId="0" applyNumberFormat="1" applyFont="1" applyBorder="1" applyAlignment="1">
      <alignment horizontal="right" vertical="center" wrapText="1"/>
    </xf>
    <xf fontId="14" fillId="0" borderId="11" numFmtId="164" xfId="0" applyNumberFormat="1" applyFont="1" applyBorder="1" applyAlignment="1">
      <alignment horizontal="right" vertical="center" wrapText="1"/>
    </xf>
    <xf fontId="14" fillId="0" borderId="10" numFmtId="164" xfId="0" applyNumberFormat="1" applyFont="1" applyBorder="1" applyAlignment="1">
      <alignment horizontal="right" vertical="center" wrapText="1"/>
    </xf>
    <xf fontId="14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 wrapText="1"/>
    </xf>
    <xf fontId="5" fillId="0" borderId="16" numFmtId="0" xfId="0" applyFont="1" applyBorder="1" applyAlignment="1">
      <alignment vertical="center" wrapText="1"/>
    </xf>
    <xf fontId="5" fillId="3" borderId="16" numFmtId="162" xfId="0" applyNumberFormat="1" applyFont="1" applyFill="1" applyBorder="1" applyAlignment="1">
      <alignment horizontal="right" vertical="center" wrapText="1"/>
    </xf>
    <xf fontId="5" fillId="0" borderId="16" numFmtId="162" xfId="0" applyNumberFormat="1" applyFont="1" applyBorder="1" applyAlignment="1">
      <alignment horizontal="right"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7" numFmtId="164" xfId="0" applyNumberFormat="1" applyFont="1" applyBorder="1" applyAlignment="1">
      <alignment horizontal="right" vertical="center" wrapText="1"/>
    </xf>
    <xf fontId="5" fillId="0" borderId="18" numFmtId="49" xfId="0" applyNumberFormat="1" applyFont="1" applyBorder="1" applyAlignment="1">
      <alignment horizontal="center" vertical="center" wrapText="1"/>
    </xf>
    <xf fontId="6" fillId="0" borderId="19" numFmtId="0" xfId="0" applyFont="1" applyBorder="1" applyAlignment="1">
      <alignment horizontal="center" vertical="center" wrapText="1"/>
    </xf>
    <xf fontId="7" fillId="0" borderId="19" numFmtId="49" xfId="0" applyNumberFormat="1" applyFont="1" applyBorder="1" applyAlignment="1">
      <alignment horizontal="left" vertical="center" wrapText="1"/>
    </xf>
    <xf fontId="5" fillId="0" borderId="19" numFmtId="0" xfId="0" applyFont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0" borderId="19" numFmtId="162" xfId="0" applyNumberFormat="1" applyFont="1" applyBorder="1" applyAlignment="1">
      <alignment vertical="center" wrapText="1"/>
    </xf>
    <xf fontId="5" fillId="0" borderId="20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0" numFmtId="164" xfId="0" applyNumberFormat="1" applyFont="1" applyBorder="1" applyAlignment="1">
      <alignment horizontal="right" vertical="center" wrapText="1"/>
    </xf>
    <xf fontId="5" fillId="0" borderId="22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 wrapText="1"/>
    </xf>
    <xf fontId="5" fillId="3" borderId="19" numFmtId="162" xfId="0" applyNumberFormat="1" applyFont="1" applyFill="1" applyBorder="1" applyAlignment="1">
      <alignment vertical="center" wrapText="1"/>
    </xf>
    <xf fontId="5" fillId="0" borderId="4" numFmtId="0" xfId="0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0" borderId="23" numFmtId="162" xfId="0" applyNumberFormat="1" applyFont="1" applyBorder="1" applyAlignment="1">
      <alignment vertical="center" wrapText="1"/>
    </xf>
    <xf fontId="5" fillId="0" borderId="0" numFmtId="0" xfId="0" applyFont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19" numFmtId="4" xfId="0" applyNumberFormat="1" applyFont="1" applyBorder="1" applyAlignment="1">
      <alignment vertical="center" wrapText="1"/>
    </xf>
    <xf fontId="5" fillId="0" borderId="24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5" numFmtId="0" xfId="0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0" borderId="26" numFmtId="162" xfId="0" applyNumberFormat="1" applyFont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27" numFmtId="164" xfId="0" applyNumberFormat="1" applyFont="1" applyBorder="1" applyAlignment="1">
      <alignment horizontal="right" vertical="center" wrapText="1"/>
    </xf>
    <xf fontId="14" fillId="0" borderId="8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center" vertical="center" wrapText="1"/>
    </xf>
    <xf fontId="14" fillId="0" borderId="9" numFmtId="165" xfId="0" applyNumberFormat="1" applyFont="1" applyBorder="1" applyAlignment="1">
      <alignment horizontal="left" vertical="center" wrapText="1"/>
    </xf>
    <xf fontId="14" fillId="0" borderId="10" numFmtId="165" xfId="0" applyNumberFormat="1" applyFont="1" applyBorder="1" applyAlignment="1">
      <alignment horizontal="center" vertical="center" wrapText="1"/>
    </xf>
    <xf fontId="14" fillId="0" borderId="11" numFmtId="162" xfId="0" applyNumberFormat="1" applyFont="1" applyBorder="1" applyAlignment="1">
      <alignment horizontal="right" vertical="center" wrapText="1"/>
    </xf>
    <xf fontId="14" fillId="0" borderId="9" numFmtId="162" xfId="0" applyNumberFormat="1" applyFont="1" applyBorder="1" applyAlignment="1">
      <alignment horizontal="right" vertical="center" wrapText="1"/>
    </xf>
    <xf fontId="5" fillId="0" borderId="28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0" borderId="29" numFmtId="162" xfId="0" applyNumberFormat="1" applyFont="1" applyBorder="1" applyAlignment="1">
      <alignment horizontal="right" vertical="center" wrapText="1"/>
    </xf>
    <xf fontId="5" fillId="0" borderId="30" numFmtId="49" xfId="0" applyNumberFormat="1" applyFont="1" applyBorder="1" applyAlignment="1">
      <alignment horizontal="center" vertical="center" wrapText="1"/>
    </xf>
    <xf fontId="6" fillId="0" borderId="18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0" borderId="19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19" numFmtId="4" xfId="0" applyNumberFormat="1" applyFont="1" applyBorder="1" applyAlignment="1">
      <alignment horizontal="right" vertical="center" wrapText="1"/>
    </xf>
    <xf fontId="5" fillId="0" borderId="19" numFmtId="165" xfId="0" applyNumberFormat="1" applyFont="1" applyBorder="1" applyAlignment="1">
      <alignment vertical="center" wrapText="1"/>
    </xf>
    <xf fontId="5" fillId="0" borderId="5" numFmtId="162" xfId="0" applyNumberFormat="1" applyFont="1" applyBorder="1" applyAlignment="1">
      <alignment horizontal="right" vertical="center" wrapText="1"/>
    </xf>
    <xf fontId="15" fillId="0" borderId="0" numFmtId="0" xfId="0" applyFont="1" applyAlignment="1">
      <alignment vertical="center"/>
    </xf>
    <xf fontId="15" fillId="0" borderId="30" numFmtId="49" xfId="0" applyNumberFormat="1" applyFont="1" applyBorder="1" applyAlignment="1">
      <alignment horizontal="center" vertical="center" wrapText="1"/>
    </xf>
    <xf fontId="15" fillId="0" borderId="31" numFmtId="0" xfId="0" applyFont="1" applyBorder="1" applyAlignment="1">
      <alignment horizontal="center" vertical="center" wrapText="1"/>
    </xf>
    <xf fontId="15" fillId="0" borderId="32" numFmtId="49" xfId="0" applyNumberFormat="1" applyFont="1" applyBorder="1" applyAlignment="1">
      <alignment horizontal="left" vertical="center" wrapText="1"/>
    </xf>
    <xf fontId="15" fillId="0" borderId="33" numFmtId="0" xfId="0" applyFont="1" applyBorder="1" applyAlignment="1">
      <alignment vertical="center" wrapText="1"/>
    </xf>
    <xf fontId="15" fillId="0" borderId="32" numFmtId="162" xfId="0" applyNumberFormat="1" applyFont="1" applyBorder="1" applyAlignment="1">
      <alignment horizontal="right" vertical="center" wrapText="1"/>
    </xf>
    <xf fontId="15" fillId="0" borderId="33" numFmtId="162" xfId="0" applyNumberFormat="1" applyFont="1" applyBorder="1" applyAlignment="1">
      <alignment horizontal="right" vertical="center" wrapText="1"/>
    </xf>
    <xf fontId="15" fillId="0" borderId="32" numFmtId="164" xfId="0" applyNumberFormat="1" applyFont="1" applyBorder="1" applyAlignment="1">
      <alignment horizontal="right" vertical="center" wrapText="1"/>
    </xf>
    <xf fontId="15" fillId="0" borderId="34" numFmtId="164" xfId="0" applyNumberFormat="1" applyFont="1" applyBorder="1" applyAlignment="1">
      <alignment horizontal="right" vertical="center" wrapText="1"/>
    </xf>
    <xf fontId="5" fillId="0" borderId="35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 wrapText="1"/>
    </xf>
    <xf fontId="5" fillId="0" borderId="36" numFmtId="0" xfId="0" applyFont="1" applyBorder="1" applyAlignment="1">
      <alignment horizontal="left" vertical="center" wrapText="1"/>
    </xf>
    <xf fontId="5" fillId="0" borderId="29" numFmtId="164" xfId="0" applyNumberFormat="1" applyFont="1" applyBorder="1" applyAlignment="1">
      <alignment horizontal="right" vertical="center" wrapText="1"/>
    </xf>
    <xf fontId="5" fillId="0" borderId="30" numFmtId="0" xfId="0" applyFont="1" applyBorder="1" applyAlignment="1">
      <alignment horizontal="center" vertical="center" wrapText="1"/>
    </xf>
    <xf fontId="7" fillId="0" borderId="19" numFmtId="0" xfId="0" applyFont="1" applyBorder="1" applyAlignment="1">
      <alignment horizontal="left" vertical="center" wrapText="1"/>
    </xf>
    <xf fontId="5" fillId="0" borderId="35" numFmtId="0" xfId="0" applyFont="1" applyBorder="1" applyAlignment="1">
      <alignment horizontal="center" vertical="center" wrapText="1"/>
    </xf>
    <xf fontId="6" fillId="0" borderId="24" numFmtId="0" xfId="0" applyFont="1" applyBorder="1" applyAlignment="1">
      <alignment horizontal="center" vertical="center" wrapText="1"/>
    </xf>
    <xf fontId="7" fillId="0" borderId="19" numFmtId="166" xfId="0" applyNumberFormat="1" applyFont="1" applyBorder="1" applyAlignment="1">
      <alignment vertical="center" wrapText="1"/>
    </xf>
    <xf fontId="16" fillId="0" borderId="19" numFmtId="165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15" fillId="0" borderId="35" numFmtId="0" xfId="0" applyFont="1" applyBorder="1" applyAlignment="1">
      <alignment horizontal="center" vertical="center" wrapText="1"/>
    </xf>
    <xf fontId="15" fillId="0" borderId="33" numFmtId="49" xfId="0" applyNumberFormat="1" applyFont="1" applyBorder="1" applyAlignment="1">
      <alignment horizontal="left" vertical="center" wrapText="1"/>
    </xf>
    <xf fontId="15" fillId="0" borderId="32" numFmtId="0" xfId="0" applyFont="1" applyBorder="1" applyAlignment="1">
      <alignment vertical="center" wrapText="1"/>
    </xf>
    <xf fontId="15" fillId="0" borderId="33" numFmtId="164" xfId="0" applyNumberFormat="1" applyFont="1" applyBorder="1" applyAlignment="1">
      <alignment horizontal="right" vertical="center" wrapText="1"/>
    </xf>
    <xf fontId="15" fillId="0" borderId="37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 wrapText="1"/>
    </xf>
    <xf fontId="5" fillId="0" borderId="15" numFmtId="165" xfId="0" applyNumberFormat="1" applyFont="1" applyBorder="1" applyAlignment="1">
      <alignment vertical="center" wrapText="1"/>
    </xf>
    <xf fontId="5" fillId="0" borderId="4" numFmtId="165" xfId="0" applyNumberFormat="1" applyFont="1" applyBorder="1" applyAlignment="1">
      <alignment horizontal="left" vertical="center" wrapText="1"/>
    </xf>
    <xf fontId="5" fillId="0" borderId="20" numFmtId="162" xfId="0" applyNumberFormat="1" applyFont="1" applyBorder="1" applyAlignment="1">
      <alignment horizontal="right" vertical="center" wrapText="1"/>
    </xf>
    <xf fontId="7" fillId="0" borderId="19" numFmtId="0" xfId="0" applyFont="1" applyBorder="1" applyAlignment="1">
      <alignment horizontal="left" vertical="center"/>
    </xf>
    <xf fontId="5" fillId="0" borderId="0" numFmtId="0" xfId="0" applyFont="1" applyAlignment="1">
      <alignment horizontal="left" vertical="center" wrapText="1"/>
    </xf>
    <xf fontId="5" fillId="0" borderId="19" numFmtId="0" xfId="0" applyFont="1" applyBorder="1" applyAlignment="1">
      <alignment horizontal="left" vertical="center" wrapText="1"/>
    </xf>
    <xf fontId="17" fillId="0" borderId="0" numFmtId="0" xfId="0" applyFont="1" applyAlignment="1">
      <alignment vertical="center"/>
    </xf>
    <xf fontId="15" fillId="0" borderId="28" numFmtId="49" xfId="0" applyNumberFormat="1" applyFont="1" applyBorder="1" applyAlignment="1">
      <alignment horizontal="center" vertical="center" wrapText="1"/>
    </xf>
    <xf fontId="18" fillId="0" borderId="18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3" borderId="19" numFmtId="162" xfId="0" applyNumberFormat="1" applyFont="1" applyFill="1" applyBorder="1" applyAlignment="1">
      <alignment horizontal="right" vertical="center" wrapText="1"/>
    </xf>
    <xf fontId="17" fillId="0" borderId="19" numFmtId="162" xfId="0" applyNumberFormat="1" applyFont="1" applyBorder="1" applyAlignment="1">
      <alignment horizontal="right" vertical="center" wrapText="1"/>
    </xf>
    <xf fontId="17" fillId="0" borderId="5" numFmtId="162" xfId="0" applyNumberFormat="1" applyFont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5" fillId="0" borderId="0" numFmtId="164" xfId="0" applyNumberFormat="1" applyFont="1" applyAlignment="1">
      <alignment horizontal="right" vertical="center" wrapText="1"/>
    </xf>
    <xf fontId="17" fillId="0" borderId="19" numFmtId="164" xfId="0" applyNumberFormat="1" applyFont="1" applyBorder="1" applyAlignment="1">
      <alignment horizontal="right" vertical="center" wrapText="1"/>
    </xf>
    <xf fontId="17" fillId="0" borderId="20" numFmtId="164" xfId="0" applyNumberFormat="1" applyFont="1" applyBorder="1" applyAlignment="1">
      <alignment horizontal="right" vertical="center" wrapText="1"/>
    </xf>
    <xf fontId="17" fillId="0" borderId="22" numFmtId="164" xfId="0" applyNumberFormat="1" applyFont="1" applyBorder="1" applyAlignment="1">
      <alignment horizontal="right" vertical="center" wrapText="1"/>
    </xf>
    <xf fontId="19" fillId="0" borderId="19" numFmtId="0" xfId="0" applyFont="1" applyBorder="1" applyAlignment="1">
      <alignment horizontal="left" vertical="center"/>
    </xf>
    <xf fontId="17" fillId="0" borderId="0" numFmtId="0" xfId="0" applyFont="1" applyAlignment="1">
      <alignment horizontal="left" vertical="center" wrapText="1"/>
    </xf>
    <xf fontId="15" fillId="0" borderId="19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15" fillId="0" borderId="31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top" wrapText="1"/>
    </xf>
    <xf fontId="7" fillId="0" borderId="15" numFmtId="0" xfId="0" applyFont="1" applyBorder="1" applyAlignment="1">
      <alignment horizontal="left" vertical="center"/>
    </xf>
    <xf fontId="5" fillId="3" borderId="14" numFmtId="162" xfId="0" applyNumberFormat="1" applyFont="1" applyFill="1" applyBorder="1" applyAlignment="1">
      <alignment horizontal="right" vertical="center" wrapText="1"/>
    </xf>
    <xf fontId="5" fillId="0" borderId="38" numFmtId="162" xfId="0" applyNumberFormat="1" applyFont="1" applyBorder="1" applyAlignment="1">
      <alignment horizontal="right" vertical="center" wrapText="1"/>
    </xf>
    <xf fontId="6" fillId="0" borderId="18" numFmtId="0" xfId="0" applyFont="1" applyBorder="1" applyAlignment="1">
      <alignment horizontal="center" vertical="top" wrapText="1"/>
    </xf>
    <xf fontId="5" fillId="0" borderId="4" numFmtId="165" xfId="0" applyNumberFormat="1" applyFont="1" applyBorder="1" applyAlignment="1">
      <alignment vertical="center" wrapText="1"/>
    </xf>
    <xf fontId="5" fillId="0" borderId="4" numFmtId="0" xfId="0" applyFont="1" applyBorder="1" applyAlignment="1">
      <alignment horizontal="left" vertical="center" wrapText="1"/>
    </xf>
    <xf fontId="15" fillId="0" borderId="31" numFmtId="49" xfId="0" applyNumberFormat="1" applyFont="1" applyBorder="1" applyAlignment="1">
      <alignment horizontal="center" vertical="top" wrapText="1"/>
    </xf>
    <xf fontId="15" fillId="0" borderId="32" numFmtId="162" xfId="0" applyNumberFormat="1" applyFont="1" applyBorder="1" applyAlignment="1">
      <alignment vertical="center" wrapText="1"/>
    </xf>
    <xf fontId="15" fillId="0" borderId="26" numFmtId="162" xfId="0" applyNumberFormat="1" applyFont="1" applyBorder="1" applyAlignment="1">
      <alignment vertical="center" wrapText="1"/>
    </xf>
    <xf fontId="15" fillId="0" borderId="33" numFmtId="162" xfId="0" applyNumberFormat="1" applyFont="1" applyBorder="1" applyAlignment="1">
      <alignment vertical="center" wrapText="1"/>
    </xf>
    <xf fontId="5" fillId="0" borderId="35" numFmtId="49" xfId="0" applyNumberFormat="1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5" fillId="0" borderId="36" numFmtId="165" xfId="0" applyNumberFormat="1" applyFont="1" applyBorder="1" applyAlignment="1">
      <alignment vertical="center" wrapText="1"/>
    </xf>
    <xf fontId="6" fillId="0" borderId="39" numFmtId="0" xfId="0" applyFont="1" applyBorder="1" applyAlignment="1">
      <alignment horizontal="center" vertical="center" wrapText="1"/>
    </xf>
    <xf fontId="20" fillId="0" borderId="19" numFmtId="165" xfId="0" applyNumberFormat="1" applyFont="1" applyBorder="1" applyAlignment="1">
      <alignment horizontal="right" vertical="center" wrapText="1"/>
    </xf>
    <xf fontId="14" fillId="0" borderId="16" numFmtId="162" xfId="0" applyNumberFormat="1" applyFont="1" applyBorder="1" applyAlignment="1">
      <alignment horizontal="right" vertical="center" wrapText="1"/>
    </xf>
    <xf fontId="14" fillId="0" borderId="19" numFmtId="162" xfId="0" applyNumberFormat="1" applyFont="1" applyBorder="1" applyAlignment="1">
      <alignment horizontal="right" vertical="center" wrapText="1"/>
    </xf>
    <xf fontId="14" fillId="0" borderId="19" numFmtId="4" xfId="0" applyNumberFormat="1" applyFont="1" applyBorder="1" applyAlignment="1">
      <alignment horizontal="right" vertical="center" wrapText="1"/>
    </xf>
    <xf fontId="14" fillId="0" borderId="19" numFmtId="164" xfId="0" applyNumberFormat="1" applyFont="1" applyBorder="1" applyAlignment="1">
      <alignment horizontal="right" vertical="center" wrapText="1"/>
    </xf>
    <xf fontId="14" fillId="0" borderId="22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 wrapText="1"/>
    </xf>
    <xf fontId="5" fillId="0" borderId="23" numFmtId="165" xfId="0" applyNumberFormat="1" applyFont="1" applyBorder="1" applyAlignment="1">
      <alignment vertical="center" wrapText="1"/>
    </xf>
    <xf fontId="5" fillId="3" borderId="19" numFmtId="4" xfId="0" applyNumberFormat="1" applyFont="1" applyFill="1" applyBorder="1" applyAlignment="1">
      <alignment horizontal="right"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39" numFmtId="49" xfId="0" applyNumberFormat="1" applyFont="1" applyBorder="1" applyAlignment="1">
      <alignment horizontal="center" vertical="center" wrapText="1"/>
    </xf>
    <xf fontId="5" fillId="0" borderId="19" numFmtId="165" xfId="0" applyNumberFormat="1" applyFont="1" applyBorder="1" applyAlignment="1">
      <alignment horizontal="left" vertical="center" wrapText="1"/>
    </xf>
    <xf fontId="5" fillId="0" borderId="40" numFmtId="49" xfId="0" applyNumberFormat="1" applyFont="1" applyBorder="1" applyAlignment="1">
      <alignment horizontal="center" vertical="center" wrapText="1"/>
    </xf>
    <xf fontId="7" fillId="0" borderId="16" numFmtId="166" xfId="0" applyNumberFormat="1" applyFont="1" applyBorder="1" applyAlignment="1">
      <alignment vertical="center" wrapText="1"/>
    </xf>
    <xf fontId="5" fillId="0" borderId="16" numFmtId="165" xfId="0" applyNumberFormat="1" applyFont="1" applyBorder="1" applyAlignment="1">
      <alignment horizontal="left" vertical="center" wrapText="1"/>
    </xf>
    <xf fontId="5" fillId="0" borderId="41" numFmtId="162" xfId="0" applyNumberFormat="1" applyFont="1" applyBorder="1" applyAlignment="1">
      <alignment horizontal="right" vertical="center" wrapText="1"/>
    </xf>
    <xf fontId="5" fillId="0" borderId="16" numFmtId="4" xfId="0" applyNumberFormat="1" applyFont="1" applyBorder="1" applyAlignment="1">
      <alignment horizontal="right" vertical="center" wrapText="1"/>
    </xf>
    <xf fontId="5" fillId="0" borderId="16" numFmtId="164" xfId="0" applyNumberFormat="1" applyFont="1" applyBorder="1" applyAlignment="1">
      <alignment horizontal="right" vertical="center" wrapText="1"/>
    </xf>
    <xf fontId="5" fillId="0" borderId="42" numFmtId="164" xfId="0" applyNumberFormat="1" applyFont="1" applyBorder="1" applyAlignment="1">
      <alignment horizontal="right" vertical="center" wrapText="1"/>
    </xf>
    <xf fontId="18" fillId="0" borderId="43" numFmtId="0" xfId="0" applyFont="1" applyBorder="1" applyAlignment="1">
      <alignment horizontal="center" vertical="center" wrapText="1"/>
    </xf>
    <xf fontId="5" fillId="0" borderId="44" numFmtId="162" xfId="0" applyNumberFormat="1" applyFont="1" applyBorder="1" applyAlignment="1">
      <alignment horizontal="right" vertical="center" wrapText="1"/>
    </xf>
    <xf fontId="15" fillId="0" borderId="30" numFmtId="0" xfId="0" applyFont="1" applyBorder="1" applyAlignment="1">
      <alignment horizontal="center" vertical="center" wrapText="1"/>
    </xf>
    <xf fontId="5" fillId="0" borderId="14" numFmtId="165" xfId="0" applyNumberFormat="1" applyFont="1" applyBorder="1" applyAlignment="1">
      <alignment horizontal="left" vertical="center" wrapText="1"/>
    </xf>
    <xf fontId="5" fillId="0" borderId="0" numFmtId="4" xfId="0" applyNumberFormat="1" applyFont="1" applyAlignment="1">
      <alignment horizontal="right" vertical="center" wrapText="1"/>
    </xf>
    <xf fontId="11" fillId="0" borderId="22" numFmtId="164" xfId="0" applyNumberFormat="1" applyFont="1" applyBorder="1" applyAlignment="1">
      <alignment horizontal="right" vertical="center" wrapText="1"/>
    </xf>
    <xf fontId="15" fillId="0" borderId="31" numFmtId="0" xfId="0" applyFont="1" applyBorder="1" applyAlignment="1">
      <alignment horizontal="center" vertical="top" wrapText="1"/>
    </xf>
    <xf fontId="15" fillId="0" borderId="19" numFmtId="162" xfId="0" applyNumberFormat="1" applyFont="1" applyBorder="1" applyAlignment="1">
      <alignment horizontal="right" vertical="center" wrapText="1"/>
    </xf>
    <xf fontId="15" fillId="0" borderId="26" numFmtId="162" xfId="0" applyNumberFormat="1" applyFont="1" applyBorder="1" applyAlignment="1">
      <alignment horizontal="right" vertical="center" wrapText="1"/>
    </xf>
    <xf fontId="14" fillId="0" borderId="30" numFmtId="0" xfId="0" applyFont="1" applyBorder="1" applyAlignment="1">
      <alignment vertical="center"/>
    </xf>
    <xf fontId="14" fillId="0" borderId="8" numFmtId="167" xfId="0" applyNumberFormat="1" applyFont="1" applyBorder="1" applyAlignment="1">
      <alignment horizontal="center" vertical="center" wrapText="1"/>
    </xf>
    <xf fontId="14" fillId="0" borderId="9" numFmtId="167" xfId="0" applyNumberFormat="1" applyFont="1" applyBorder="1" applyAlignment="1">
      <alignment horizontal="left" vertical="center" wrapText="1"/>
    </xf>
    <xf fontId="14" fillId="0" borderId="10" numFmtId="167" xfId="0" applyNumberFormat="1" applyFont="1" applyBorder="1" applyAlignment="1">
      <alignment horizontal="center" vertical="center" wrapText="1"/>
    </xf>
    <xf fontId="14" fillId="0" borderId="45" numFmtId="162" xfId="0" applyNumberFormat="1" applyFont="1" applyBorder="1" applyAlignment="1">
      <alignment horizontal="right" vertical="center" wrapText="1"/>
    </xf>
    <xf fontId="14" fillId="0" borderId="30" numFmtId="49" xfId="0" applyNumberFormat="1" applyFont="1" applyBorder="1" applyAlignment="1">
      <alignment vertical="center" wrapText="1"/>
    </xf>
    <xf fontId="14" fillId="0" borderId="46" numFmtId="165" xfId="0" applyNumberFormat="1" applyFont="1" applyBorder="1" applyAlignment="1">
      <alignment horizontal="center" vertical="center" wrapText="1"/>
    </xf>
    <xf fontId="14" fillId="0" borderId="47" numFmtId="165" xfId="0" applyNumberFormat="1" applyFont="1" applyBorder="1" applyAlignment="1">
      <alignment horizontal="left" vertical="center" wrapText="1"/>
    </xf>
    <xf fontId="14" fillId="0" borderId="38" numFmtId="165" xfId="0" applyNumberFormat="1" applyFont="1" applyBorder="1" applyAlignment="1">
      <alignment horizontal="center" vertical="center" wrapText="1"/>
    </xf>
    <xf fontId="14" fillId="0" borderId="14" numFmtId="162" xfId="0" applyNumberFormat="1" applyFont="1" applyBorder="1" applyAlignment="1">
      <alignment horizontal="right" vertical="center" wrapText="1"/>
    </xf>
    <xf fontId="14" fillId="0" borderId="0" numFmtId="162" xfId="0" applyNumberFormat="1" applyFont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4" fillId="0" borderId="14" numFmtId="164" xfId="0" applyNumberFormat="1" applyFont="1" applyBorder="1" applyAlignment="1">
      <alignment horizontal="right" vertical="center" wrapText="1"/>
    </xf>
    <xf fontId="14" fillId="0" borderId="20" numFmtId="164" xfId="0" applyNumberFormat="1" applyFont="1" applyBorder="1" applyAlignment="1">
      <alignment horizontal="right" vertical="center" wrapText="1"/>
    </xf>
    <xf fontId="14" fillId="0" borderId="17" numFmtId="164" xfId="0" applyNumberFormat="1" applyFont="1" applyBorder="1" applyAlignment="1">
      <alignment horizontal="right" vertical="center" wrapText="1"/>
    </xf>
    <xf fontId="5" fillId="0" borderId="48" numFmtId="49" xfId="0" applyNumberFormat="1" applyFont="1" applyBorder="1" applyAlignment="1">
      <alignment horizontal="center" vertical="center" wrapText="1"/>
    </xf>
    <xf fontId="13" fillId="0" borderId="24" numFmtId="0" xfId="0" applyFont="1" applyBorder="1" applyAlignment="1">
      <alignment horizontal="center" vertical="top" wrapText="1"/>
    </xf>
    <xf fontId="16" fillId="0" borderId="0" numFmtId="162" xfId="0" applyNumberFormat="1" applyFont="1" applyAlignment="1">
      <alignment vertical="center" wrapText="1"/>
    </xf>
    <xf fontId="5" fillId="0" borderId="49" numFmtId="49" xfId="0" applyNumberFormat="1" applyFont="1" applyBorder="1" applyAlignment="1">
      <alignment horizontal="center" vertical="center" wrapText="1"/>
    </xf>
    <xf fontId="13" fillId="0" borderId="18" numFmtId="0" xfId="0" applyFont="1" applyBorder="1" applyAlignment="1">
      <alignment horizontal="center" vertical="top" wrapText="1"/>
    </xf>
    <xf fontId="16" fillId="0" borderId="4" numFmtId="162" xfId="0" applyNumberFormat="1" applyFont="1" applyBorder="1" applyAlignment="1">
      <alignment vertical="center" wrapText="1"/>
    </xf>
    <xf fontId="16" fillId="0" borderId="4" numFmtId="0" xfId="0" applyFont="1" applyBorder="1" applyAlignment="1">
      <alignment horizontal="left" vertical="center" wrapText="1"/>
    </xf>
    <xf fontId="16" fillId="0" borderId="19" numFmtId="0" xfId="0" applyFont="1" applyBorder="1" applyAlignment="1">
      <alignment horizontal="left" vertical="center" wrapText="1"/>
    </xf>
    <xf fontId="21" fillId="0" borderId="19" numFmtId="162" xfId="0" applyNumberFormat="1" applyFont="1" applyBorder="1" applyAlignment="1">
      <alignment horizontal="right" vertical="center" wrapText="1"/>
    </xf>
    <xf fontId="14" fillId="0" borderId="49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top" wrapText="1"/>
    </xf>
    <xf fontId="7" fillId="0" borderId="41" numFmtId="49" xfId="0" applyNumberFormat="1" applyFont="1" applyBorder="1" applyAlignment="1">
      <alignment horizontal="left" vertical="center" wrapText="1"/>
    </xf>
    <xf fontId="16" fillId="0" borderId="4" numFmtId="165" xfId="0" applyNumberFormat="1" applyFont="1" applyBorder="1" applyAlignment="1">
      <alignment vertical="center" wrapText="1"/>
    </xf>
    <xf fontId="7" fillId="0" borderId="20" numFmtId="49" xfId="0" applyNumberFormat="1" applyFont="1" applyBorder="1" applyAlignment="1">
      <alignment horizontal="left" vertical="center" wrapText="1"/>
    </xf>
    <xf fontId="16" fillId="0" borderId="0" numFmtId="165" xfId="0" applyNumberFormat="1" applyFont="1" applyAlignment="1">
      <alignment vertical="center" wrapText="1"/>
    </xf>
    <xf fontId="21" fillId="0" borderId="3" numFmtId="162" xfId="0" applyNumberFormat="1" applyFont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14" fillId="0" borderId="50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11" fillId="0" borderId="0" numFmtId="168" xfId="0" applyNumberFormat="1" applyFont="1" applyAlignment="1">
      <alignment horizontal="left" vertical="top"/>
    </xf>
    <xf fontId="5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5" topLeftCell="E6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2.140625"/>
    <col customWidth="1" min="4" max="4" style="1" width="74.140625"/>
    <col customWidth="1" min="5" max="5" style="4" width="16.140625"/>
    <col customWidth="1" min="6" max="6" style="1" width="16.140625"/>
    <col customWidth="1" min="7" max="7" style="1" width="16.5703125"/>
    <col customWidth="1" min="8" max="8" style="5" width="16.00390625"/>
    <col customWidth="1" min="9" max="9" style="6" width="16.28125"/>
    <col customWidth="1" min="10" max="11" style="6" width="15.28515625"/>
    <col customWidth="1" min="12" max="12" style="6" width="15.7109375"/>
    <col customWidth="1" min="13" max="13" style="1" width="17.5703125"/>
    <col customWidth="1" min="14" max="14" style="1" width="15.8515625"/>
    <col customWidth="1" min="15" max="15" style="1" width="12.8515625"/>
    <col customWidth="1" min="16" max="18" style="1" width="11.42578125"/>
    <col customWidth="1" min="19" max="32" style="1" width="9.140625"/>
    <col min="33" max="16384" style="1" width="9.140625"/>
  </cols>
  <sheetData>
    <row r="1" ht="17.25">
      <c r="A1" s="7" t="s">
        <v>0</v>
      </c>
      <c r="B1" s="7"/>
      <c r="C1" s="8"/>
      <c r="D1" s="7"/>
      <c r="E1" s="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1"/>
      <c r="U1" s="1"/>
      <c r="V1" s="1"/>
      <c r="W1" s="1"/>
      <c r="X1" s="1"/>
      <c r="Y1" s="1"/>
      <c r="Z1" s="1"/>
    </row>
    <row r="2" ht="15">
      <c r="A2" s="10"/>
      <c r="B2" s="11"/>
      <c r="C2" s="12"/>
      <c r="D2" s="13"/>
      <c r="E2" s="14"/>
      <c r="F2" s="13"/>
      <c r="G2" s="13"/>
      <c r="H2" s="15"/>
      <c r="I2" s="16"/>
      <c r="J2" s="16"/>
      <c r="K2" s="16"/>
      <c r="L2" s="16"/>
      <c r="M2" s="13"/>
      <c r="N2" s="13"/>
      <c r="O2" s="13"/>
      <c r="P2" s="15"/>
      <c r="Q2" s="15"/>
      <c r="R2" s="17" t="s">
        <v>1</v>
      </c>
      <c r="S2" s="1"/>
      <c r="T2" s="1"/>
      <c r="U2" s="1"/>
      <c r="V2" s="1"/>
      <c r="W2" s="1"/>
      <c r="X2" s="1"/>
      <c r="Y2" s="1"/>
      <c r="Z2" s="1"/>
    </row>
    <row r="3" s="18" customFormat="1" ht="15">
      <c r="A3" s="19" t="s">
        <v>2</v>
      </c>
      <c r="B3" s="20" t="s">
        <v>3</v>
      </c>
      <c r="C3" s="21" t="s">
        <v>4</v>
      </c>
      <c r="D3" s="22" t="s">
        <v>5</v>
      </c>
      <c r="E3" s="23" t="s">
        <v>6</v>
      </c>
      <c r="F3" s="24" t="s">
        <v>7</v>
      </c>
      <c r="G3" s="25"/>
      <c r="H3" s="26"/>
      <c r="I3" s="27" t="s">
        <v>8</v>
      </c>
      <c r="J3" s="28"/>
      <c r="K3" s="24" t="s">
        <v>9</v>
      </c>
      <c r="L3" s="25"/>
      <c r="M3" s="25"/>
      <c r="N3" s="26"/>
      <c r="O3" s="29" t="s">
        <v>10</v>
      </c>
      <c r="P3" s="30" t="s">
        <v>11</v>
      </c>
      <c r="Q3" s="30" t="s">
        <v>12</v>
      </c>
      <c r="R3" s="29" t="s">
        <v>13</v>
      </c>
      <c r="S3" s="18"/>
      <c r="T3" s="18"/>
      <c r="U3" s="18"/>
      <c r="V3" s="18"/>
      <c r="W3" s="18"/>
      <c r="X3" s="18"/>
      <c r="Y3" s="18"/>
      <c r="Z3" s="18"/>
    </row>
    <row r="4" s="18" customFormat="1" ht="66" customHeight="1">
      <c r="A4" s="19"/>
      <c r="B4" s="20"/>
      <c r="C4" s="21"/>
      <c r="D4" s="22"/>
      <c r="E4" s="23"/>
      <c r="F4" s="31" t="s">
        <v>14</v>
      </c>
      <c r="G4" s="31" t="s">
        <v>15</v>
      </c>
      <c r="H4" s="32" t="s">
        <v>16</v>
      </c>
      <c r="I4" s="33" t="s">
        <v>17</v>
      </c>
      <c r="J4" s="33" t="s">
        <v>16</v>
      </c>
      <c r="K4" s="34" t="s">
        <v>18</v>
      </c>
      <c r="L4" s="35" t="s">
        <v>19</v>
      </c>
      <c r="M4" s="34" t="s">
        <v>20</v>
      </c>
      <c r="N4" s="36" t="s">
        <v>21</v>
      </c>
      <c r="O4" s="29"/>
      <c r="P4" s="30"/>
      <c r="Q4" s="30"/>
      <c r="R4" s="29"/>
      <c r="S4" s="18"/>
      <c r="T4" s="18"/>
      <c r="U4" s="18"/>
      <c r="V4" s="18"/>
      <c r="W4" s="18"/>
      <c r="X4" s="18"/>
      <c r="Y4" s="18"/>
      <c r="Z4" s="18"/>
    </row>
    <row r="5" s="37" customFormat="1" ht="17.25">
      <c r="A5" s="38"/>
      <c r="B5" s="39" t="s">
        <v>22</v>
      </c>
      <c r="C5" s="40"/>
      <c r="D5" s="41"/>
      <c r="E5" s="42">
        <f>SUM(E6:E16)</f>
        <v>1417269.6699999999</v>
      </c>
      <c r="F5" s="42">
        <f>SUM(F6:F16)</f>
        <v>29887228.900000002</v>
      </c>
      <c r="G5" s="42">
        <f>SUM(G6:G16)</f>
        <v>2601570.8000000003</v>
      </c>
      <c r="H5" s="43">
        <f>SUM(H6:H16)</f>
        <v>1608487.1000000001</v>
      </c>
      <c r="I5" s="44">
        <f>SUM(I6:I16)</f>
        <v>1394841.0100000002</v>
      </c>
      <c r="J5" s="42">
        <f>SUM(J6:J16)</f>
        <v>437894.07999999996</v>
      </c>
      <c r="K5" s="42">
        <f>SUM(K6:K16)</f>
        <v>-22428.659999999862</v>
      </c>
      <c r="L5" s="42">
        <f>SUM(L6:L16)</f>
        <v>-1206729.79</v>
      </c>
      <c r="M5" s="45">
        <f>SUM(M6:M16)</f>
        <v>-28492387.890000001</v>
      </c>
      <c r="N5" s="42">
        <f>SUM(N6:N16)</f>
        <v>-1170593.0200000003</v>
      </c>
      <c r="O5" s="46">
        <f t="shared" ref="O5:O9" si="0">IFERROR(I5/E5,"")</f>
        <v>0.98417474071818689</v>
      </c>
      <c r="P5" s="47">
        <f t="shared" ref="P5:P9" si="1">IFERROR(J5/H5,"")</f>
        <v>0.2722397214127486</v>
      </c>
      <c r="Q5" s="48">
        <f t="shared" ref="Q5:Q9" si="2">IFERROR(I5/G5,"")</f>
        <v>0.53615339240431203</v>
      </c>
      <c r="R5" s="49">
        <f t="shared" ref="R5:R9" si="3">IFERROR(I5/F5,"")</f>
        <v>0.046670135082346166</v>
      </c>
      <c r="S5" s="37"/>
      <c r="T5" s="37"/>
      <c r="U5" s="37"/>
      <c r="V5" s="37"/>
      <c r="W5" s="37"/>
      <c r="X5" s="37"/>
      <c r="Y5" s="37"/>
      <c r="Z5" s="37"/>
      <c r="AA5" s="37"/>
    </row>
    <row r="6" ht="18.75" customHeight="1">
      <c r="A6" s="50"/>
      <c r="B6" s="51" t="s">
        <v>23</v>
      </c>
      <c r="C6" s="52" t="s">
        <v>24</v>
      </c>
      <c r="D6" s="53" t="s">
        <v>25</v>
      </c>
      <c r="E6" s="54">
        <v>1123478.8799999999</v>
      </c>
      <c r="F6" s="55">
        <v>22841274.899999999</v>
      </c>
      <c r="G6" s="55">
        <v>2233011.7000000002</v>
      </c>
      <c r="H6" s="55">
        <v>1333769.1000000001</v>
      </c>
      <c r="I6" s="56">
        <v>1267717.04</v>
      </c>
      <c r="J6" s="56">
        <v>398170.69</v>
      </c>
      <c r="K6" s="56">
        <f t="shared" ref="K6:K9" si="4">I6-E6</f>
        <v>144238.16000000015</v>
      </c>
      <c r="L6" s="57">
        <f t="shared" ref="L6:L9" si="5">I6-G6</f>
        <v>-965294.66000000015</v>
      </c>
      <c r="M6" s="55">
        <f t="shared" ref="M6:M9" si="6">I6-F6</f>
        <v>-21573557.859999999</v>
      </c>
      <c r="N6" s="58">
        <f t="shared" ref="N6:N9" si="7">J6-H6</f>
        <v>-935598.41000000015</v>
      </c>
      <c r="O6" s="59">
        <f t="shared" si="0"/>
        <v>1.1283852883821013</v>
      </c>
      <c r="P6" s="60">
        <f t="shared" si="1"/>
        <v>0.29853045028558539</v>
      </c>
      <c r="Q6" s="59">
        <f t="shared" si="2"/>
        <v>0.56771625513650459</v>
      </c>
      <c r="R6" s="61">
        <f t="shared" si="3"/>
        <v>0.055501150682267748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62"/>
      <c r="B7" s="63" t="s">
        <v>26</v>
      </c>
      <c r="C7" s="64" t="s">
        <v>27</v>
      </c>
      <c r="D7" s="65" t="s">
        <v>28</v>
      </c>
      <c r="E7" s="66">
        <v>7181.6300000000001</v>
      </c>
      <c r="F7" s="67">
        <v>58676</v>
      </c>
      <c r="G7" s="67">
        <v>5817.5</v>
      </c>
      <c r="H7" s="67">
        <v>1405</v>
      </c>
      <c r="I7" s="68">
        <v>5339.7400000000007</v>
      </c>
      <c r="J7" s="67">
        <v>63.719999999999999</v>
      </c>
      <c r="K7" s="69">
        <f t="shared" si="4"/>
        <v>-1841.8899999999994</v>
      </c>
      <c r="L7" s="67">
        <f t="shared" si="5"/>
        <v>-477.75999999999931</v>
      </c>
      <c r="M7" s="70">
        <f t="shared" si="6"/>
        <v>-53336.260000000002</v>
      </c>
      <c r="N7" s="67">
        <f t="shared" si="7"/>
        <v>-1341.28</v>
      </c>
      <c r="O7" s="71">
        <f t="shared" si="0"/>
        <v>0.74352758357086068</v>
      </c>
      <c r="P7" s="72">
        <f t="shared" si="1"/>
        <v>0.045352313167259788</v>
      </c>
      <c r="Q7" s="73">
        <f t="shared" si="2"/>
        <v>0.91787537602062752</v>
      </c>
      <c r="R7" s="74">
        <f t="shared" si="3"/>
        <v>0.0910038175744768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62"/>
      <c r="B8" s="63" t="s">
        <v>23</v>
      </c>
      <c r="C8" s="75" t="s">
        <v>29</v>
      </c>
      <c r="D8" s="65" t="s">
        <v>30</v>
      </c>
      <c r="E8" s="76">
        <v>0</v>
      </c>
      <c r="F8" s="67">
        <v>38381</v>
      </c>
      <c r="G8" s="67">
        <v>7700</v>
      </c>
      <c r="H8" s="67">
        <v>400</v>
      </c>
      <c r="I8" s="67">
        <v>9438</v>
      </c>
      <c r="J8" s="67">
        <v>1132.95</v>
      </c>
      <c r="K8" s="67">
        <f t="shared" si="4"/>
        <v>9438</v>
      </c>
      <c r="L8" s="69">
        <f t="shared" si="5"/>
        <v>1738</v>
      </c>
      <c r="M8" s="67">
        <f t="shared" si="6"/>
        <v>-28943</v>
      </c>
      <c r="N8" s="69">
        <f t="shared" si="7"/>
        <v>732.95000000000005</v>
      </c>
      <c r="O8" s="72" t="str">
        <f t="shared" si="0"/>
        <v/>
      </c>
      <c r="P8" s="71">
        <f t="shared" si="1"/>
        <v>2.8323750000000003</v>
      </c>
      <c r="Q8" s="72">
        <f t="shared" si="2"/>
        <v>1.2257142857142858</v>
      </c>
      <c r="R8" s="74">
        <f t="shared" si="3"/>
        <v>0.24590292071597927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62"/>
      <c r="B9" s="63" t="s">
        <v>23</v>
      </c>
      <c r="C9" s="64" t="s">
        <v>31</v>
      </c>
      <c r="D9" s="65" t="s">
        <v>32</v>
      </c>
      <c r="E9" s="66">
        <v>4888.3000000000002</v>
      </c>
      <c r="F9" s="67">
        <v>1319195.1000000001</v>
      </c>
      <c r="G9" s="67">
        <v>6700</v>
      </c>
      <c r="H9" s="67">
        <v>6300</v>
      </c>
      <c r="I9" s="67">
        <v>4598.7399999999998</v>
      </c>
      <c r="J9" s="67">
        <v>717.47999999999956</v>
      </c>
      <c r="K9" s="69">
        <f t="shared" si="4"/>
        <v>-289.5600000000004</v>
      </c>
      <c r="L9" s="67">
        <f t="shared" si="5"/>
        <v>-2101.2600000000002</v>
      </c>
      <c r="M9" s="70">
        <f t="shared" si="6"/>
        <v>-1314596.3600000001</v>
      </c>
      <c r="N9" s="67">
        <f t="shared" si="7"/>
        <v>-5582.5200000000004</v>
      </c>
      <c r="O9" s="71">
        <f t="shared" si="0"/>
        <v>0.94076468301863625</v>
      </c>
      <c r="P9" s="72">
        <f t="shared" si="1"/>
        <v>0.11388571428571422</v>
      </c>
      <c r="Q9" s="73">
        <f t="shared" si="2"/>
        <v>0.68637910447761186</v>
      </c>
      <c r="R9" s="74">
        <f t="shared" si="3"/>
        <v>0.0034860196190843943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62"/>
      <c r="B10" s="63" t="s">
        <v>23</v>
      </c>
      <c r="C10" s="75" t="s">
        <v>33</v>
      </c>
      <c r="D10" s="77" t="s">
        <v>34</v>
      </c>
      <c r="E10" s="76">
        <v>-5.9699999999999998</v>
      </c>
      <c r="F10" s="78">
        <v>0</v>
      </c>
      <c r="G10" s="69">
        <v>0</v>
      </c>
      <c r="H10" s="67">
        <v>0</v>
      </c>
      <c r="I10" s="68">
        <v>29.109999999999999</v>
      </c>
      <c r="J10" s="79">
        <v>20.039999999999999</v>
      </c>
      <c r="K10" s="67">
        <f t="shared" ref="K10:K47" si="8">I10-E10</f>
        <v>35.079999999999998</v>
      </c>
      <c r="L10" s="69">
        <f t="shared" ref="L10:L73" si="9">I10-G10</f>
        <v>29.109999999999999</v>
      </c>
      <c r="M10" s="67">
        <f t="shared" ref="M10:M47" si="10">I10-F10</f>
        <v>29.109999999999999</v>
      </c>
      <c r="N10" s="69">
        <f t="shared" ref="N10:N47" si="11">J10-H10</f>
        <v>20.039999999999999</v>
      </c>
      <c r="O10" s="72">
        <f t="shared" ref="O10:O73" si="12">IFERROR(I10/E10,"")</f>
        <v>-4.8760469011725291</v>
      </c>
      <c r="P10" s="71" t="str">
        <f t="shared" ref="P10:P73" si="13">IFERROR(J10/H10,"")</f>
        <v/>
      </c>
      <c r="Q10" s="72" t="str">
        <f t="shared" ref="Q10:Q73" si="14">IFERROR(I10/G10,"")</f>
        <v/>
      </c>
      <c r="R10" s="74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62"/>
      <c r="B11" s="63" t="s">
        <v>23</v>
      </c>
      <c r="C11" s="64" t="s">
        <v>35</v>
      </c>
      <c r="D11" s="65" t="s">
        <v>36</v>
      </c>
      <c r="E11" s="66">
        <v>-10</v>
      </c>
      <c r="F11" s="67">
        <v>1515.3</v>
      </c>
      <c r="G11" s="67">
        <v>0</v>
      </c>
      <c r="H11" s="67">
        <v>0</v>
      </c>
      <c r="I11" s="67">
        <v>0</v>
      </c>
      <c r="J11" s="67">
        <v>0</v>
      </c>
      <c r="K11" s="69">
        <f t="shared" si="8"/>
        <v>10</v>
      </c>
      <c r="L11" s="67">
        <f t="shared" si="9"/>
        <v>0</v>
      </c>
      <c r="M11" s="70">
        <f t="shared" si="10"/>
        <v>-1515.3</v>
      </c>
      <c r="N11" s="67">
        <f t="shared" si="11"/>
        <v>0</v>
      </c>
      <c r="O11" s="71">
        <f t="shared" si="12"/>
        <v>0</v>
      </c>
      <c r="P11" s="72" t="str">
        <f t="shared" si="13"/>
        <v/>
      </c>
      <c r="Q11" s="73" t="str">
        <f t="shared" si="14"/>
        <v/>
      </c>
      <c r="R11" s="74">
        <f t="shared" si="15"/>
        <v>0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62"/>
      <c r="B12" s="63" t="s">
        <v>23</v>
      </c>
      <c r="C12" s="75" t="s">
        <v>37</v>
      </c>
      <c r="D12" s="65" t="s">
        <v>38</v>
      </c>
      <c r="E12" s="76">
        <v>167418.56</v>
      </c>
      <c r="F12" s="67">
        <v>446509.79999999999</v>
      </c>
      <c r="G12" s="67">
        <v>6815.6000000000004</v>
      </c>
      <c r="H12" s="67">
        <v>1000</v>
      </c>
      <c r="I12" s="68">
        <v>1686.4100000000001</v>
      </c>
      <c r="J12" s="79">
        <v>2374.6999999999998</v>
      </c>
      <c r="K12" s="67">
        <f t="shared" si="8"/>
        <v>-165732.14999999999</v>
      </c>
      <c r="L12" s="69">
        <f t="shared" si="9"/>
        <v>-5129.1900000000005</v>
      </c>
      <c r="M12" s="67">
        <f t="shared" si="10"/>
        <v>-444823.39000000001</v>
      </c>
      <c r="N12" s="69">
        <f t="shared" si="11"/>
        <v>1374.6999999999998</v>
      </c>
      <c r="O12" s="72">
        <f t="shared" si="12"/>
        <v>0.010073016994053706</v>
      </c>
      <c r="P12" s="71">
        <f t="shared" si="13"/>
        <v>2.3746999999999998</v>
      </c>
      <c r="Q12" s="72">
        <f t="shared" si="14"/>
        <v>0.2474338282763073</v>
      </c>
      <c r="R12" s="74">
        <f t="shared" si="15"/>
        <v>0.003776871190733104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62"/>
      <c r="B13" s="63" t="s">
        <v>39</v>
      </c>
      <c r="C13" s="64" t="s">
        <v>40</v>
      </c>
      <c r="D13" s="80" t="s">
        <v>41</v>
      </c>
      <c r="E13" s="76">
        <v>39931.25</v>
      </c>
      <c r="F13" s="67">
        <v>1866643.8</v>
      </c>
      <c r="G13" s="67">
        <v>51000</v>
      </c>
      <c r="H13" s="69">
        <v>20000</v>
      </c>
      <c r="I13" s="67">
        <v>34254</v>
      </c>
      <c r="J13" s="67">
        <v>7282.3500000000004</v>
      </c>
      <c r="K13" s="69">
        <f t="shared" si="8"/>
        <v>-5677.25</v>
      </c>
      <c r="L13" s="67">
        <f t="shared" si="9"/>
        <v>-16746</v>
      </c>
      <c r="M13" s="70">
        <f t="shared" si="10"/>
        <v>-1832389.8</v>
      </c>
      <c r="N13" s="67">
        <f t="shared" si="11"/>
        <v>-12717.65</v>
      </c>
      <c r="O13" s="71">
        <f t="shared" si="12"/>
        <v>0.85782438566285801</v>
      </c>
      <c r="P13" s="72">
        <f t="shared" si="13"/>
        <v>0.36411750000000004</v>
      </c>
      <c r="Q13" s="73">
        <f t="shared" si="14"/>
        <v>0.67164705882352937</v>
      </c>
      <c r="R13" s="74">
        <f t="shared" si="15"/>
        <v>0.018350581937485875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62"/>
      <c r="B14" s="63" t="s">
        <v>39</v>
      </c>
      <c r="C14" s="75" t="s">
        <v>42</v>
      </c>
      <c r="D14" s="77" t="s">
        <v>43</v>
      </c>
      <c r="E14" s="76">
        <v>8790.1000000000004</v>
      </c>
      <c r="F14" s="67">
        <v>2628818</v>
      </c>
      <c r="G14" s="69">
        <v>202500</v>
      </c>
      <c r="H14" s="67">
        <v>195000</v>
      </c>
      <c r="I14" s="68">
        <v>3058.3699999999999</v>
      </c>
      <c r="J14" s="79">
        <v>298.94999999999999</v>
      </c>
      <c r="K14" s="67">
        <f t="shared" si="8"/>
        <v>-5731.7300000000005</v>
      </c>
      <c r="L14" s="69">
        <f t="shared" si="9"/>
        <v>-199441.63</v>
      </c>
      <c r="M14" s="67">
        <f t="shared" si="10"/>
        <v>-2625759.6299999999</v>
      </c>
      <c r="N14" s="81">
        <f t="shared" si="11"/>
        <v>-194701.04999999999</v>
      </c>
      <c r="O14" s="72">
        <f t="shared" si="12"/>
        <v>0.34793347060898056</v>
      </c>
      <c r="P14" s="71">
        <f t="shared" si="13"/>
        <v>0.001533076923076923</v>
      </c>
      <c r="Q14" s="72">
        <f t="shared" si="14"/>
        <v>0.015103061728395061</v>
      </c>
      <c r="R14" s="74">
        <f t="shared" si="15"/>
        <v>0.0011634011939966936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62"/>
      <c r="B15" s="63"/>
      <c r="C15" s="64" t="s">
        <v>44</v>
      </c>
      <c r="D15" s="80" t="s">
        <v>45</v>
      </c>
      <c r="E15" s="76">
        <v>65596.919999999998</v>
      </c>
      <c r="F15" s="67">
        <v>686215</v>
      </c>
      <c r="G15" s="67">
        <v>88026</v>
      </c>
      <c r="H15" s="69">
        <v>50613</v>
      </c>
      <c r="I15" s="67">
        <v>68719.600000000006</v>
      </c>
      <c r="J15" s="67">
        <v>27833.199999999997</v>
      </c>
      <c r="K15" s="69">
        <f t="shared" si="8"/>
        <v>3122.6800000000076</v>
      </c>
      <c r="L15" s="67">
        <f t="shared" si="9"/>
        <v>-19306.399999999994</v>
      </c>
      <c r="M15" s="67">
        <f t="shared" si="10"/>
        <v>-617495.40000000002</v>
      </c>
      <c r="N15" s="82">
        <f t="shared" si="11"/>
        <v>-22779.800000000003</v>
      </c>
      <c r="O15" s="72">
        <f t="shared" si="12"/>
        <v>1.0476040643371671</v>
      </c>
      <c r="P15" s="72">
        <f t="shared" si="13"/>
        <v>0.54992195680951528</v>
      </c>
      <c r="Q15" s="72">
        <f t="shared" si="14"/>
        <v>0.78067389180469415</v>
      </c>
      <c r="R15" s="74">
        <f t="shared" si="15"/>
        <v>0.10014295811079618</v>
      </c>
      <c r="S15" s="1"/>
      <c r="T15" s="1"/>
      <c r="U15" s="1"/>
      <c r="V15" s="1"/>
      <c r="W15" s="1"/>
      <c r="X15" s="1"/>
      <c r="Y15" s="1"/>
      <c r="Z15" s="1"/>
    </row>
    <row r="16" ht="21" hidden="1">
      <c r="A16" s="83"/>
      <c r="B16" s="84" t="s">
        <v>39</v>
      </c>
      <c r="C16" s="75" t="s">
        <v>46</v>
      </c>
      <c r="D16" s="85" t="s">
        <v>47</v>
      </c>
      <c r="E16" s="76">
        <v>0</v>
      </c>
      <c r="F16" s="86">
        <v>0</v>
      </c>
      <c r="G16" s="69">
        <v>0</v>
      </c>
      <c r="H16" s="87">
        <v>0</v>
      </c>
      <c r="I16" s="86">
        <v>0</v>
      </c>
      <c r="J16" s="86">
        <v>0</v>
      </c>
      <c r="K16" s="86">
        <f t="shared" si="8"/>
        <v>0</v>
      </c>
      <c r="L16" s="69">
        <f t="shared" si="9"/>
        <v>0</v>
      </c>
      <c r="M16" s="86">
        <f t="shared" si="10"/>
        <v>0</v>
      </c>
      <c r="N16" s="69">
        <f t="shared" si="11"/>
        <v>0</v>
      </c>
      <c r="O16" s="88" t="str">
        <f t="shared" si="12"/>
        <v/>
      </c>
      <c r="P16" s="71" t="str">
        <f t="shared" si="13"/>
        <v/>
      </c>
      <c r="Q16" s="88" t="str">
        <f t="shared" si="14"/>
        <v/>
      </c>
      <c r="R16" s="89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7" customFormat="1" ht="17.25">
      <c r="A17" s="90" t="s">
        <v>48</v>
      </c>
      <c r="B17" s="91"/>
      <c r="C17" s="92"/>
      <c r="D17" s="93"/>
      <c r="E17" s="42">
        <f>E21+E25+E34+E48+E56+E59+E62+E71</f>
        <v>690147.29000000004</v>
      </c>
      <c r="F17" s="42">
        <f>F21+F25+F34+F48+F56+F59+F62+F71</f>
        <v>8009053.6999999993</v>
      </c>
      <c r="G17" s="94">
        <f>G21+G25+G34+G48+G56+G59+G62+G71</f>
        <v>1200785.3</v>
      </c>
      <c r="H17" s="95">
        <f>H21+H25+H34+H48+H56+H59+H62+H71</f>
        <v>690123.79999999993</v>
      </c>
      <c r="I17" s="42">
        <f>I21+I25+I34+I48+I56+I59+I62+I71</f>
        <v>815692.51000000013</v>
      </c>
      <c r="J17" s="42">
        <f>J21+J25+J34+J48+J56+J59+J62+J71</f>
        <v>290922.89999999997</v>
      </c>
      <c r="K17" s="42">
        <f t="shared" si="8"/>
        <v>125545.22000000009</v>
      </c>
      <c r="L17" s="94">
        <f t="shared" si="9"/>
        <v>-385092.78999999992</v>
      </c>
      <c r="M17" s="95">
        <f t="shared" si="10"/>
        <v>-7193361.1899999995</v>
      </c>
      <c r="N17" s="94">
        <f t="shared" si="11"/>
        <v>-399200.89999999997</v>
      </c>
      <c r="O17" s="46">
        <f t="shared" si="12"/>
        <v>1.1819107628460006</v>
      </c>
      <c r="P17" s="47">
        <f t="shared" si="13"/>
        <v>0.4215517563660317</v>
      </c>
      <c r="Q17" s="48">
        <f t="shared" si="14"/>
        <v>0.67929921360629586</v>
      </c>
      <c r="R17" s="49">
        <f t="shared" si="15"/>
        <v>0.10184630301579826</v>
      </c>
      <c r="S17" s="37"/>
      <c r="T17" s="37"/>
      <c r="U17" s="37"/>
      <c r="V17" s="37"/>
      <c r="W17" s="37"/>
      <c r="X17" s="37"/>
      <c r="Y17" s="37"/>
      <c r="Z17" s="37"/>
      <c r="AA17" s="37"/>
    </row>
    <row r="18" ht="17.25">
      <c r="A18" s="96" t="s">
        <v>49</v>
      </c>
      <c r="B18" s="97" t="s">
        <v>26</v>
      </c>
      <c r="C18" s="98" t="s">
        <v>50</v>
      </c>
      <c r="D18" s="99" t="s">
        <v>51</v>
      </c>
      <c r="E18" s="100">
        <v>29476.849999999999</v>
      </c>
      <c r="F18" s="56">
        <v>295538.79999999999</v>
      </c>
      <c r="G18" s="57">
        <v>43000</v>
      </c>
      <c r="H18" s="56">
        <v>23000</v>
      </c>
      <c r="I18" s="101">
        <v>38375.919999999998</v>
      </c>
      <c r="J18" s="56">
        <v>15569.880000000001</v>
      </c>
      <c r="K18" s="57">
        <f t="shared" si="8"/>
        <v>8899.0699999999997</v>
      </c>
      <c r="L18" s="56">
        <f t="shared" si="9"/>
        <v>-4624.0800000000017</v>
      </c>
      <c r="M18" s="56">
        <f t="shared" si="10"/>
        <v>-257162.88</v>
      </c>
      <c r="N18" s="58">
        <f t="shared" si="11"/>
        <v>-7430.119999999999</v>
      </c>
      <c r="O18" s="59">
        <f t="shared" si="12"/>
        <v>1.3019003048154738</v>
      </c>
      <c r="P18" s="60">
        <f t="shared" si="13"/>
        <v>0.67695130434782613</v>
      </c>
      <c r="Q18" s="59">
        <f t="shared" si="14"/>
        <v>0.89246325581395347</v>
      </c>
      <c r="R18" s="61">
        <f t="shared" si="15"/>
        <v>0.12985069980659053</v>
      </c>
      <c r="S18" s="1"/>
      <c r="T18" s="1"/>
      <c r="U18" s="1"/>
      <c r="V18" s="1"/>
      <c r="W18" s="1"/>
      <c r="X18" s="1"/>
      <c r="Y18" s="1"/>
      <c r="Z18" s="1"/>
    </row>
    <row r="19" ht="21" hidden="1">
      <c r="A19" s="102"/>
      <c r="B19" s="103"/>
      <c r="C19" s="64" t="s">
        <v>52</v>
      </c>
      <c r="D19" s="104" t="s">
        <v>53</v>
      </c>
      <c r="E19" s="105">
        <v>0</v>
      </c>
      <c r="F19" s="106">
        <v>0</v>
      </c>
      <c r="G19" s="106">
        <v>0</v>
      </c>
      <c r="H19" s="107">
        <v>0</v>
      </c>
      <c r="I19" s="106">
        <v>0</v>
      </c>
      <c r="J19" s="106">
        <v>0</v>
      </c>
      <c r="K19" s="106">
        <f t="shared" si="8"/>
        <v>0</v>
      </c>
      <c r="L19" s="107">
        <f t="shared" si="9"/>
        <v>0</v>
      </c>
      <c r="M19" s="106">
        <f t="shared" si="10"/>
        <v>0</v>
      </c>
      <c r="N19" s="108">
        <f t="shared" si="11"/>
        <v>0</v>
      </c>
      <c r="O19" s="71" t="str">
        <f t="shared" si="12"/>
        <v/>
      </c>
      <c r="P19" s="72" t="str">
        <f t="shared" si="13"/>
        <v/>
      </c>
      <c r="Q19" s="73" t="str">
        <f t="shared" si="14"/>
        <v/>
      </c>
      <c r="R19" s="74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21">
      <c r="A20" s="102"/>
      <c r="B20" s="103"/>
      <c r="C20" s="75" t="s">
        <v>54</v>
      </c>
      <c r="D20" s="109" t="s">
        <v>55</v>
      </c>
      <c r="E20" s="105">
        <v>23485.040000000001</v>
      </c>
      <c r="F20" s="106">
        <v>253415.20000000001</v>
      </c>
      <c r="G20" s="106">
        <v>37415.199999999997</v>
      </c>
      <c r="H20" s="110">
        <v>20000</v>
      </c>
      <c r="I20" s="106">
        <v>33604.18</v>
      </c>
      <c r="J20" s="106">
        <v>16076.119999999999</v>
      </c>
      <c r="K20" s="106">
        <f t="shared" si="8"/>
        <v>10119.139999999999</v>
      </c>
      <c r="L20" s="106">
        <f t="shared" si="9"/>
        <v>-3811.0199999999968</v>
      </c>
      <c r="M20" s="106">
        <f t="shared" si="10"/>
        <v>-219811.02000000002</v>
      </c>
      <c r="N20" s="106">
        <f t="shared" si="11"/>
        <v>-3923.880000000001</v>
      </c>
      <c r="O20" s="72">
        <f t="shared" si="12"/>
        <v>1.4308759959531685</v>
      </c>
      <c r="P20" s="71">
        <f t="shared" si="13"/>
        <v>0.80380599999999991</v>
      </c>
      <c r="Q20" s="72">
        <f t="shared" si="14"/>
        <v>0.89814246616348448</v>
      </c>
      <c r="R20" s="74">
        <f t="shared" si="15"/>
        <v>0.13260522652153461</v>
      </c>
      <c r="S20" s="1"/>
      <c r="T20" s="1"/>
      <c r="U20" s="1"/>
      <c r="V20" s="1"/>
      <c r="W20" s="1"/>
      <c r="X20" s="1"/>
      <c r="Y20" s="1"/>
      <c r="Z20" s="1"/>
    </row>
    <row r="21" s="111" customFormat="1" ht="17.25">
      <c r="A21" s="112"/>
      <c r="B21" s="113"/>
      <c r="C21" s="114"/>
      <c r="D21" s="115" t="s">
        <v>56</v>
      </c>
      <c r="E21" s="116">
        <f>SUM(E18:E20)</f>
        <v>52961.889999999999</v>
      </c>
      <c r="F21" s="116">
        <f>SUM(F18:F20)</f>
        <v>548954</v>
      </c>
      <c r="G21" s="116">
        <f>SUM(G18:G20)</f>
        <v>80415.199999999997</v>
      </c>
      <c r="H21" s="117">
        <f>SUM(H18:H20)</f>
        <v>43000</v>
      </c>
      <c r="I21" s="116">
        <f>SUM(I18:I20)</f>
        <v>71980.100000000006</v>
      </c>
      <c r="J21" s="116">
        <f>SUM(J18:J20)</f>
        <v>31646</v>
      </c>
      <c r="K21" s="116">
        <f t="shared" si="8"/>
        <v>19018.210000000006</v>
      </c>
      <c r="L21" s="116">
        <f t="shared" si="9"/>
        <v>-8435.0999999999913</v>
      </c>
      <c r="M21" s="116">
        <f t="shared" si="10"/>
        <v>-476973.90000000002</v>
      </c>
      <c r="N21" s="116">
        <f t="shared" si="11"/>
        <v>-11354</v>
      </c>
      <c r="O21" s="118">
        <f t="shared" si="12"/>
        <v>1.3590923586752663</v>
      </c>
      <c r="P21" s="118">
        <f t="shared" si="13"/>
        <v>0.73595348837209307</v>
      </c>
      <c r="Q21" s="118">
        <f t="shared" si="14"/>
        <v>0.89510565166784395</v>
      </c>
      <c r="R21" s="119">
        <f t="shared" si="15"/>
        <v>0.13112227982672503</v>
      </c>
      <c r="S21" s="111"/>
      <c r="T21" s="111"/>
      <c r="U21" s="111"/>
      <c r="V21" s="111"/>
      <c r="W21" s="111"/>
      <c r="X21" s="111"/>
      <c r="Y21" s="111"/>
      <c r="Z21" s="111"/>
      <c r="AA21" s="111"/>
    </row>
    <row r="22" ht="21">
      <c r="A22" s="120">
        <v>951</v>
      </c>
      <c r="B22" s="97" t="s">
        <v>23</v>
      </c>
      <c r="C22" s="121" t="s">
        <v>57</v>
      </c>
      <c r="D22" s="122" t="s">
        <v>58</v>
      </c>
      <c r="E22" s="105">
        <v>11707.190000000001</v>
      </c>
      <c r="F22" s="56">
        <v>119058.5</v>
      </c>
      <c r="G22" s="57">
        <v>13457.9</v>
      </c>
      <c r="H22" s="56">
        <v>9357.6000000000004</v>
      </c>
      <c r="I22" s="101">
        <v>17381.330000000002</v>
      </c>
      <c r="J22" s="56">
        <v>9479.8400000000001</v>
      </c>
      <c r="K22" s="56">
        <f t="shared" si="8"/>
        <v>5674.1400000000012</v>
      </c>
      <c r="L22" s="56">
        <f t="shared" si="9"/>
        <v>3923.4300000000021</v>
      </c>
      <c r="M22" s="57">
        <f t="shared" si="10"/>
        <v>-101677.17</v>
      </c>
      <c r="N22" s="56">
        <f t="shared" si="11"/>
        <v>122.23999999999978</v>
      </c>
      <c r="O22" s="60">
        <f t="shared" si="12"/>
        <v>1.484671385703999</v>
      </c>
      <c r="P22" s="59">
        <f t="shared" si="13"/>
        <v>1.0130631785928015</v>
      </c>
      <c r="Q22" s="123">
        <f t="shared" si="14"/>
        <v>1.2915335973666027</v>
      </c>
      <c r="R22" s="61">
        <f t="shared" si="15"/>
        <v>0.14598982852967241</v>
      </c>
      <c r="S22" s="1"/>
      <c r="T22" s="1"/>
      <c r="U22" s="1"/>
      <c r="V22" s="1"/>
      <c r="W22" s="1"/>
      <c r="X22" s="1"/>
      <c r="Y22" s="1"/>
      <c r="Z22" s="1"/>
    </row>
    <row r="23" ht="21">
      <c r="A23" s="124"/>
      <c r="B23" s="103"/>
      <c r="C23" s="125" t="s">
        <v>59</v>
      </c>
      <c r="D23" s="104" t="s">
        <v>60</v>
      </c>
      <c r="E23" s="105">
        <v>903.88999999999999</v>
      </c>
      <c r="F23" s="106">
        <v>10589.6</v>
      </c>
      <c r="G23" s="106">
        <v>225.40000000000001</v>
      </c>
      <c r="H23" s="106">
        <v>46.200000000000003</v>
      </c>
      <c r="I23" s="106">
        <v>353.37</v>
      </c>
      <c r="J23" s="106">
        <v>63.579999999999998</v>
      </c>
      <c r="K23" s="106">
        <f t="shared" si="8"/>
        <v>-550.51999999999998</v>
      </c>
      <c r="L23" s="106">
        <f t="shared" si="9"/>
        <v>127.97</v>
      </c>
      <c r="M23" s="106">
        <f t="shared" si="10"/>
        <v>-10236.23</v>
      </c>
      <c r="N23" s="106">
        <f t="shared" si="11"/>
        <v>17.379999999999995</v>
      </c>
      <c r="O23" s="72">
        <f t="shared" si="12"/>
        <v>0.39094358826848402</v>
      </c>
      <c r="P23" s="72">
        <f t="shared" si="13"/>
        <v>1.376190476190476</v>
      </c>
      <c r="Q23" s="72">
        <f t="shared" si="14"/>
        <v>1.5677462289263531</v>
      </c>
      <c r="R23" s="74">
        <f t="shared" si="15"/>
        <v>0.033369532371383244</v>
      </c>
      <c r="S23" s="1"/>
      <c r="T23" s="1"/>
      <c r="U23" s="1"/>
      <c r="V23" s="1"/>
      <c r="W23" s="1"/>
      <c r="X23" s="1"/>
      <c r="Y23" s="1"/>
      <c r="Z23" s="1"/>
    </row>
    <row r="24" ht="21">
      <c r="A24" s="126"/>
      <c r="B24" s="127"/>
      <c r="C24" s="128" t="s">
        <v>61</v>
      </c>
      <c r="D24" s="129" t="s">
        <v>62</v>
      </c>
      <c r="E24" s="105">
        <v>265.97000000000003</v>
      </c>
      <c r="F24" s="130">
        <v>2512.1999999999998</v>
      </c>
      <c r="G24" s="130">
        <v>380</v>
      </c>
      <c r="H24" s="130">
        <v>200</v>
      </c>
      <c r="I24" s="106">
        <v>161.44</v>
      </c>
      <c r="J24" s="131">
        <v>67.099999999999994</v>
      </c>
      <c r="K24" s="106">
        <f t="shared" si="8"/>
        <v>-104.53000000000003</v>
      </c>
      <c r="L24" s="106">
        <f t="shared" si="9"/>
        <v>-218.56</v>
      </c>
      <c r="M24" s="106">
        <f t="shared" si="10"/>
        <v>-2350.7599999999998</v>
      </c>
      <c r="N24" s="107">
        <f t="shared" si="11"/>
        <v>-132.90000000000001</v>
      </c>
      <c r="O24" s="72">
        <f t="shared" si="12"/>
        <v>0.60698575027258705</v>
      </c>
      <c r="P24" s="71">
        <f t="shared" si="13"/>
        <v>0.33549999999999996</v>
      </c>
      <c r="Q24" s="72">
        <f t="shared" si="14"/>
        <v>0.42484210526315791</v>
      </c>
      <c r="R24" s="74">
        <f t="shared" si="15"/>
        <v>0.064262399490486427</v>
      </c>
      <c r="S24" s="1"/>
      <c r="T24" s="1"/>
      <c r="U24" s="1"/>
      <c r="V24" s="1"/>
      <c r="W24" s="1"/>
      <c r="X24" s="1"/>
      <c r="Y24" s="1"/>
      <c r="Z24" s="1"/>
    </row>
    <row r="25" s="111" customFormat="1" ht="17.25">
      <c r="A25" s="132"/>
      <c r="B25" s="113"/>
      <c r="C25" s="133"/>
      <c r="D25" s="134" t="s">
        <v>56</v>
      </c>
      <c r="E25" s="116">
        <f>E22+E23+E24</f>
        <v>12877.049999999999</v>
      </c>
      <c r="F25" s="116">
        <f>F22+F23+F24</f>
        <v>132160.30000000002</v>
      </c>
      <c r="G25" s="116">
        <f>G22+G23+G24</f>
        <v>14063.299999999999</v>
      </c>
      <c r="H25" s="117">
        <f>H22+H23+H24</f>
        <v>9603.8000000000011</v>
      </c>
      <c r="I25" s="116">
        <f>I22+I23+I24</f>
        <v>17896.139999999999</v>
      </c>
      <c r="J25" s="116">
        <f>J22+J23+J24</f>
        <v>9610.5200000000004</v>
      </c>
      <c r="K25" s="116">
        <f t="shared" si="8"/>
        <v>5019.0900000000001</v>
      </c>
      <c r="L25" s="116">
        <f t="shared" si="9"/>
        <v>3832.8400000000001</v>
      </c>
      <c r="M25" s="117">
        <f t="shared" si="10"/>
        <v>-114264.16000000002</v>
      </c>
      <c r="N25" s="116">
        <f t="shared" si="11"/>
        <v>6.7199999999993452</v>
      </c>
      <c r="O25" s="135">
        <f t="shared" si="12"/>
        <v>1.3897701725162208</v>
      </c>
      <c r="P25" s="118">
        <f t="shared" si="13"/>
        <v>1.0006997230263019</v>
      </c>
      <c r="Q25" s="136">
        <f t="shared" si="14"/>
        <v>1.2725420064991859</v>
      </c>
      <c r="R25" s="119">
        <f t="shared" si="15"/>
        <v>0.13541237421525221</v>
      </c>
      <c r="S25" s="111"/>
      <c r="T25" s="111"/>
      <c r="U25" s="111"/>
      <c r="V25" s="111"/>
      <c r="W25" s="111"/>
      <c r="X25" s="111"/>
      <c r="Y25" s="111"/>
      <c r="Z25" s="111"/>
      <c r="AA25" s="111"/>
    </row>
    <row r="26" ht="21">
      <c r="A26" s="96" t="s">
        <v>63</v>
      </c>
      <c r="B26" s="97" t="s">
        <v>64</v>
      </c>
      <c r="C26" s="137" t="s">
        <v>65</v>
      </c>
      <c r="D26" s="138" t="s">
        <v>66</v>
      </c>
      <c r="E26" s="105">
        <v>0</v>
      </c>
      <c r="F26" s="56">
        <v>66</v>
      </c>
      <c r="G26" s="56">
        <v>0</v>
      </c>
      <c r="H26" s="56">
        <v>0</v>
      </c>
      <c r="I26" s="56">
        <v>0</v>
      </c>
      <c r="J26" s="56">
        <v>0</v>
      </c>
      <c r="K26" s="56">
        <f t="shared" si="8"/>
        <v>0</v>
      </c>
      <c r="L26" s="57">
        <f t="shared" si="9"/>
        <v>0</v>
      </c>
      <c r="M26" s="56">
        <f t="shared" si="10"/>
        <v>-66</v>
      </c>
      <c r="N26" s="57">
        <f t="shared" si="11"/>
        <v>0</v>
      </c>
      <c r="O26" s="59" t="str">
        <f t="shared" si="12"/>
        <v/>
      </c>
      <c r="P26" s="60" t="str">
        <f t="shared" si="13"/>
        <v/>
      </c>
      <c r="Q26" s="59" t="str">
        <f t="shared" si="14"/>
        <v/>
      </c>
      <c r="R26" s="61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21">
      <c r="A27" s="96"/>
      <c r="B27" s="103"/>
      <c r="C27" s="75" t="s">
        <v>67</v>
      </c>
      <c r="D27" s="139" t="s">
        <v>68</v>
      </c>
      <c r="E27" s="105">
        <v>7001.8000000000002</v>
      </c>
      <c r="F27" s="130">
        <v>85184</v>
      </c>
      <c r="G27" s="107">
        <v>11800</v>
      </c>
      <c r="H27" s="106">
        <v>6300</v>
      </c>
      <c r="I27" s="140">
        <v>6518.9899999999998</v>
      </c>
      <c r="J27" s="106">
        <v>1375.6600000000001</v>
      </c>
      <c r="K27" s="106">
        <f t="shared" si="8"/>
        <v>-482.8100000000004</v>
      </c>
      <c r="L27" s="106">
        <f t="shared" si="9"/>
        <v>-5281.0100000000002</v>
      </c>
      <c r="M27" s="107">
        <f t="shared" si="10"/>
        <v>-78665.009999999995</v>
      </c>
      <c r="N27" s="106">
        <f t="shared" si="11"/>
        <v>-4924.3400000000001</v>
      </c>
      <c r="O27" s="71">
        <f t="shared" si="12"/>
        <v>0.93104487417521198</v>
      </c>
      <c r="P27" s="72">
        <f t="shared" si="13"/>
        <v>0.21835873015873017</v>
      </c>
      <c r="Q27" s="73">
        <f t="shared" si="14"/>
        <v>0.55245677966101692</v>
      </c>
      <c r="R27" s="74">
        <f t="shared" si="15"/>
        <v>0.076528338655146508</v>
      </c>
      <c r="S27" s="1"/>
      <c r="T27" s="1"/>
      <c r="U27" s="1"/>
      <c r="V27" s="1"/>
      <c r="W27" s="1"/>
      <c r="X27" s="1"/>
      <c r="Y27" s="1"/>
      <c r="Z27" s="1"/>
    </row>
    <row r="28" ht="17.25">
      <c r="A28" s="96"/>
      <c r="B28" s="103"/>
      <c r="C28" s="141" t="s">
        <v>69</v>
      </c>
      <c r="D28" s="142" t="s">
        <v>70</v>
      </c>
      <c r="E28" s="105">
        <v>281.75999999999999</v>
      </c>
      <c r="F28" s="106">
        <v>557</v>
      </c>
      <c r="G28" s="106">
        <v>92.799999999999997</v>
      </c>
      <c r="H28" s="107">
        <v>46.399999999999999</v>
      </c>
      <c r="I28" s="106">
        <v>117.45</v>
      </c>
      <c r="J28" s="106">
        <v>7.0700000000000003</v>
      </c>
      <c r="K28" s="106">
        <f t="shared" si="8"/>
        <v>-164.31</v>
      </c>
      <c r="L28" s="107">
        <f t="shared" si="9"/>
        <v>24.650000000000006</v>
      </c>
      <c r="M28" s="106">
        <f t="shared" si="10"/>
        <v>-439.55000000000001</v>
      </c>
      <c r="N28" s="107">
        <f t="shared" si="11"/>
        <v>-39.329999999999998</v>
      </c>
      <c r="O28" s="72">
        <f t="shared" si="12"/>
        <v>0.41684412265758092</v>
      </c>
      <c r="P28" s="71">
        <f t="shared" si="13"/>
        <v>0.15237068965517242</v>
      </c>
      <c r="Q28" s="72">
        <f t="shared" si="14"/>
        <v>1.265625</v>
      </c>
      <c r="R28" s="74">
        <f t="shared" si="15"/>
        <v>0.21086175942549373</v>
      </c>
      <c r="S28" s="1"/>
      <c r="T28" s="1"/>
      <c r="U28" s="1"/>
      <c r="V28" s="1"/>
      <c r="W28" s="1"/>
      <c r="X28" s="1"/>
      <c r="Y28" s="1"/>
      <c r="Z28" s="1"/>
    </row>
    <row r="29" ht="17.25">
      <c r="A29" s="96"/>
      <c r="B29" s="103"/>
      <c r="C29" s="3" t="s">
        <v>71</v>
      </c>
      <c r="D29" s="143" t="s">
        <v>72</v>
      </c>
      <c r="E29" s="100">
        <v>0</v>
      </c>
      <c r="F29" s="106">
        <v>11082.299999999999</v>
      </c>
      <c r="G29" s="106">
        <v>0</v>
      </c>
      <c r="H29" s="110">
        <v>0</v>
      </c>
      <c r="I29" s="106">
        <v>0</v>
      </c>
      <c r="J29" s="106">
        <v>0</v>
      </c>
      <c r="K29" s="106">
        <f t="shared" si="8"/>
        <v>0</v>
      </c>
      <c r="L29" s="106">
        <f t="shared" si="9"/>
        <v>0</v>
      </c>
      <c r="M29" s="107">
        <f t="shared" si="10"/>
        <v>-11082.299999999999</v>
      </c>
      <c r="N29" s="106">
        <f t="shared" si="11"/>
        <v>0</v>
      </c>
      <c r="O29" s="71" t="str">
        <f t="shared" si="12"/>
        <v/>
      </c>
      <c r="P29" s="72" t="str">
        <f t="shared" si="13"/>
        <v/>
      </c>
      <c r="Q29" s="73" t="str">
        <f t="shared" si="14"/>
        <v/>
      </c>
      <c r="R29" s="74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96"/>
      <c r="B30" s="103"/>
      <c r="C30" s="141" t="s">
        <v>73</v>
      </c>
      <c r="D30" s="142" t="s">
        <v>74</v>
      </c>
      <c r="E30" s="106">
        <f>E31+E33+E32</f>
        <v>11987.84</v>
      </c>
      <c r="F30" s="106">
        <f>F31+F33+F32</f>
        <v>50575.799999999996</v>
      </c>
      <c r="G30" s="106">
        <f>G31+G33+G32</f>
        <v>10377.700000000001</v>
      </c>
      <c r="H30" s="107">
        <f>H31+H33+H32</f>
        <v>8116.3000000000002</v>
      </c>
      <c r="I30" s="106">
        <f>I31+I33+I32</f>
        <v>3485.0500000000002</v>
      </c>
      <c r="J30" s="106">
        <f>J31+J33+J32</f>
        <v>2078.2399999999998</v>
      </c>
      <c r="K30" s="106">
        <f t="shared" si="8"/>
        <v>-8502.7900000000009</v>
      </c>
      <c r="L30" s="107">
        <f t="shared" si="9"/>
        <v>-6892.6500000000005</v>
      </c>
      <c r="M30" s="106">
        <f t="shared" si="10"/>
        <v>-47090.749999999993</v>
      </c>
      <c r="N30" s="107">
        <f t="shared" si="11"/>
        <v>-6038.0600000000004</v>
      </c>
      <c r="O30" s="72">
        <f t="shared" si="12"/>
        <v>0.29071542496396352</v>
      </c>
      <c r="P30" s="71">
        <f t="shared" si="13"/>
        <v>0.25605756317533851</v>
      </c>
      <c r="Q30" s="72">
        <f t="shared" si="14"/>
        <v>0.33582103934397795</v>
      </c>
      <c r="R30" s="74">
        <f t="shared" si="15"/>
        <v>0.068907461671392251</v>
      </c>
      <c r="S30" s="1"/>
      <c r="T30" s="1"/>
      <c r="U30" s="1"/>
      <c r="V30" s="1"/>
      <c r="W30" s="1"/>
      <c r="X30" s="1"/>
      <c r="Y30" s="1"/>
      <c r="Z30" s="1"/>
      <c r="AA30" s="1"/>
    </row>
    <row r="31" s="144" customFormat="1" ht="17.25">
      <c r="A31" s="145"/>
      <c r="B31" s="146"/>
      <c r="C31" s="147" t="s">
        <v>75</v>
      </c>
      <c r="D31" s="148" t="s">
        <v>76</v>
      </c>
      <c r="E31" s="149">
        <v>6700</v>
      </c>
      <c r="F31" s="150">
        <v>21192.900000000001</v>
      </c>
      <c r="G31" s="150">
        <v>5650</v>
      </c>
      <c r="H31" s="151">
        <v>5650</v>
      </c>
      <c r="I31" s="150">
        <v>0</v>
      </c>
      <c r="J31" s="150">
        <v>0</v>
      </c>
      <c r="K31" s="150">
        <f t="shared" si="8"/>
        <v>-6700</v>
      </c>
      <c r="L31" s="150">
        <f t="shared" si="9"/>
        <v>-5650</v>
      </c>
      <c r="M31" s="152">
        <f t="shared" si="10"/>
        <v>-21192.900000000001</v>
      </c>
      <c r="N31" s="150">
        <f t="shared" si="11"/>
        <v>-5650</v>
      </c>
      <c r="O31" s="153">
        <f t="shared" si="12"/>
        <v>0</v>
      </c>
      <c r="P31" s="154">
        <f t="shared" si="13"/>
        <v>0</v>
      </c>
      <c r="Q31" s="155">
        <f t="shared" si="14"/>
        <v>0</v>
      </c>
      <c r="R31" s="156">
        <f t="shared" si="15"/>
        <v>0</v>
      </c>
      <c r="S31" s="144"/>
      <c r="T31" s="144"/>
      <c r="U31" s="144"/>
      <c r="V31" s="144"/>
      <c r="W31" s="144"/>
      <c r="X31" s="144"/>
      <c r="Y31" s="144"/>
      <c r="Z31" s="144"/>
    </row>
    <row r="32" s="144" customFormat="1" ht="17.25">
      <c r="A32" s="145"/>
      <c r="B32" s="146"/>
      <c r="C32" s="157" t="s">
        <v>77</v>
      </c>
      <c r="D32" s="158" t="s">
        <v>78</v>
      </c>
      <c r="E32" s="149">
        <v>0</v>
      </c>
      <c r="F32" s="150">
        <v>159.09999999999999</v>
      </c>
      <c r="G32" s="150">
        <v>0</v>
      </c>
      <c r="H32" s="152">
        <v>0</v>
      </c>
      <c r="I32" s="150">
        <v>0</v>
      </c>
      <c r="J32" s="150">
        <v>0</v>
      </c>
      <c r="K32" s="150">
        <f t="shared" si="8"/>
        <v>0</v>
      </c>
      <c r="L32" s="152">
        <f t="shared" si="9"/>
        <v>0</v>
      </c>
      <c r="M32" s="150">
        <f t="shared" si="10"/>
        <v>-159.09999999999999</v>
      </c>
      <c r="N32" s="152">
        <f t="shared" si="11"/>
        <v>0</v>
      </c>
      <c r="O32" s="159" t="str">
        <f t="shared" si="12"/>
        <v/>
      </c>
      <c r="P32" s="160" t="str">
        <f t="shared" si="13"/>
        <v/>
      </c>
      <c r="Q32" s="154" t="str">
        <f t="shared" si="14"/>
        <v/>
      </c>
      <c r="R32" s="156">
        <f t="shared" si="15"/>
        <v>0</v>
      </c>
      <c r="S32" s="144"/>
      <c r="T32" s="144"/>
      <c r="U32" s="144"/>
      <c r="V32" s="144"/>
      <c r="W32" s="144"/>
      <c r="X32" s="144"/>
      <c r="Y32" s="144"/>
      <c r="Z32" s="144"/>
    </row>
    <row r="33" s="144" customFormat="1" ht="17.25">
      <c r="A33" s="145"/>
      <c r="B33" s="146"/>
      <c r="C33" s="147" t="s">
        <v>79</v>
      </c>
      <c r="D33" s="148" t="s">
        <v>80</v>
      </c>
      <c r="E33" s="149">
        <v>5287.8400000000001</v>
      </c>
      <c r="F33" s="161">
        <v>29223.799999999999</v>
      </c>
      <c r="G33" s="152">
        <v>4727.6999999999998</v>
      </c>
      <c r="H33" s="150">
        <v>2466.3000000000002</v>
      </c>
      <c r="I33" s="152">
        <v>3485.0500000000002</v>
      </c>
      <c r="J33" s="150">
        <v>2078.2399999999998</v>
      </c>
      <c r="K33" s="150">
        <f t="shared" si="8"/>
        <v>-1802.79</v>
      </c>
      <c r="L33" s="150">
        <f t="shared" si="9"/>
        <v>-1242.6499999999996</v>
      </c>
      <c r="M33" s="152">
        <f t="shared" si="10"/>
        <v>-25738.75</v>
      </c>
      <c r="N33" s="150">
        <f t="shared" si="11"/>
        <v>-388.0600000000004</v>
      </c>
      <c r="O33" s="153">
        <f t="shared" si="12"/>
        <v>0.65906873127779964</v>
      </c>
      <c r="P33" s="154">
        <f t="shared" si="13"/>
        <v>0.84265498925515936</v>
      </c>
      <c r="Q33" s="155">
        <f t="shared" si="14"/>
        <v>0.73715548786936569</v>
      </c>
      <c r="R33" s="156">
        <f t="shared" si="15"/>
        <v>0.11925382735989161</v>
      </c>
      <c r="S33" s="144"/>
      <c r="T33" s="144"/>
      <c r="U33" s="144"/>
      <c r="V33" s="144"/>
      <c r="W33" s="144"/>
      <c r="X33" s="144"/>
      <c r="Y33" s="144"/>
      <c r="Z33" s="144"/>
    </row>
    <row r="34" s="111" customFormat="1" ht="17.25">
      <c r="A34" s="145"/>
      <c r="B34" s="162"/>
      <c r="C34" s="114"/>
      <c r="D34" s="115" t="s">
        <v>56</v>
      </c>
      <c r="E34" s="116">
        <f>SUM(E26:E30)</f>
        <v>19271.400000000001</v>
      </c>
      <c r="F34" s="116">
        <f>SUM(F26:F30)</f>
        <v>147465.10000000001</v>
      </c>
      <c r="G34" s="116">
        <f>SUM(G26:G30)</f>
        <v>22270.5</v>
      </c>
      <c r="H34" s="117">
        <f>SUM(H26:H30)</f>
        <v>14462.700000000001</v>
      </c>
      <c r="I34" s="116">
        <f>SUM(I26:I30)</f>
        <v>10121.49</v>
      </c>
      <c r="J34" s="117">
        <f>SUM(J26:J30)</f>
        <v>3460.9699999999998</v>
      </c>
      <c r="K34" s="116">
        <f t="shared" si="8"/>
        <v>-9149.9100000000017</v>
      </c>
      <c r="L34" s="117">
        <f t="shared" si="9"/>
        <v>-12149.01</v>
      </c>
      <c r="M34" s="116">
        <f t="shared" si="10"/>
        <v>-137343.61000000002</v>
      </c>
      <c r="N34" s="117">
        <f t="shared" si="11"/>
        <v>-11001.730000000001</v>
      </c>
      <c r="O34" s="118">
        <f t="shared" si="12"/>
        <v>0.52520782091596874</v>
      </c>
      <c r="P34" s="135">
        <f t="shared" si="13"/>
        <v>0.23930317298982898</v>
      </c>
      <c r="Q34" s="118">
        <f t="shared" si="14"/>
        <v>0.45447969286724588</v>
      </c>
      <c r="R34" s="119">
        <f t="shared" si="15"/>
        <v>0.068636511283008655</v>
      </c>
      <c r="S34" s="111"/>
      <c r="T34" s="111"/>
      <c r="U34" s="111"/>
      <c r="V34" s="111"/>
      <c r="W34" s="111"/>
      <c r="X34" s="111"/>
      <c r="Y34" s="111"/>
      <c r="Z34" s="111"/>
      <c r="AA34" s="111"/>
    </row>
    <row r="35" ht="17.25">
      <c r="A35" s="96" t="s">
        <v>81</v>
      </c>
      <c r="B35" s="163" t="s">
        <v>39</v>
      </c>
      <c r="C35" s="164" t="s">
        <v>82</v>
      </c>
      <c r="D35" s="122" t="s">
        <v>83</v>
      </c>
      <c r="E35" s="165">
        <v>58275.769999999997</v>
      </c>
      <c r="F35" s="166">
        <v>306696.20000000001</v>
      </c>
      <c r="G35" s="57">
        <v>62850</v>
      </c>
      <c r="H35" s="56">
        <v>49700</v>
      </c>
      <c r="I35" s="101">
        <v>58524.470000000001</v>
      </c>
      <c r="J35" s="56">
        <v>42721.880000000005</v>
      </c>
      <c r="K35" s="56">
        <f t="shared" si="8"/>
        <v>248.70000000000437</v>
      </c>
      <c r="L35" s="56">
        <f t="shared" si="9"/>
        <v>-4325.5299999999988</v>
      </c>
      <c r="M35" s="57">
        <f t="shared" si="10"/>
        <v>-248171.73000000001</v>
      </c>
      <c r="N35" s="56">
        <f t="shared" si="11"/>
        <v>-6978.1199999999953</v>
      </c>
      <c r="O35" s="60">
        <f t="shared" si="12"/>
        <v>1.0042676398784607</v>
      </c>
      <c r="P35" s="59">
        <f t="shared" si="13"/>
        <v>0.85959517102615701</v>
      </c>
      <c r="Q35" s="123">
        <f t="shared" si="14"/>
        <v>0.93117692919649964</v>
      </c>
      <c r="R35" s="61">
        <f t="shared" si="15"/>
        <v>0.19082228602767168</v>
      </c>
      <c r="S35" s="1"/>
      <c r="T35" s="1"/>
      <c r="U35" s="1"/>
      <c r="V35" s="1"/>
      <c r="W35" s="1"/>
      <c r="X35" s="1"/>
      <c r="Y35" s="1"/>
      <c r="Z35" s="1"/>
    </row>
    <row r="36" ht="34.5">
      <c r="A36" s="102"/>
      <c r="B36" s="167"/>
      <c r="C36" s="64" t="s">
        <v>84</v>
      </c>
      <c r="D36" s="142" t="s">
        <v>85</v>
      </c>
      <c r="E36" s="105">
        <v>43450.190000000002</v>
      </c>
      <c r="F36" s="106">
        <v>106559.10000000001</v>
      </c>
      <c r="G36" s="106">
        <v>17596.700000000001</v>
      </c>
      <c r="H36" s="106">
        <v>16705</v>
      </c>
      <c r="I36" s="106">
        <v>38284.43</v>
      </c>
      <c r="J36" s="106">
        <v>26382.48</v>
      </c>
      <c r="K36" s="106">
        <f t="shared" si="8"/>
        <v>-5165.760000000002</v>
      </c>
      <c r="L36" s="107">
        <f t="shared" si="9"/>
        <v>20687.73</v>
      </c>
      <c r="M36" s="106">
        <f t="shared" si="10"/>
        <v>-68274.670000000013</v>
      </c>
      <c r="N36" s="107">
        <f t="shared" si="11"/>
        <v>9677.4799999999996</v>
      </c>
      <c r="O36" s="72">
        <f t="shared" si="12"/>
        <v>0.88111076154097367</v>
      </c>
      <c r="P36" s="71">
        <f t="shared" si="13"/>
        <v>1.5793163723436097</v>
      </c>
      <c r="Q36" s="72">
        <f t="shared" si="14"/>
        <v>2.175659640728091</v>
      </c>
      <c r="R36" s="74">
        <f t="shared" si="15"/>
        <v>0.35927884150673195</v>
      </c>
      <c r="S36" s="1"/>
      <c r="T36" s="1"/>
      <c r="U36" s="1"/>
      <c r="V36" s="1"/>
      <c r="W36" s="1"/>
      <c r="X36" s="1"/>
      <c r="Y36" s="1"/>
      <c r="Z36" s="1"/>
    </row>
    <row r="37" ht="34.5">
      <c r="A37" s="102"/>
      <c r="B37" s="167"/>
      <c r="C37" s="75" t="s">
        <v>86</v>
      </c>
      <c r="D37" s="168" t="s">
        <v>87</v>
      </c>
      <c r="E37" s="105">
        <v>8841.5300000000007</v>
      </c>
      <c r="F37" s="106">
        <v>58127.599999999999</v>
      </c>
      <c r="G37" s="107">
        <v>9390</v>
      </c>
      <c r="H37" s="106">
        <v>9340</v>
      </c>
      <c r="I37" s="140">
        <v>13367.41</v>
      </c>
      <c r="J37" s="106">
        <v>13233.889999999999</v>
      </c>
      <c r="K37" s="106">
        <f t="shared" si="8"/>
        <v>4525.8799999999992</v>
      </c>
      <c r="L37" s="106">
        <f t="shared" si="9"/>
        <v>3977.4099999999999</v>
      </c>
      <c r="M37" s="107">
        <f t="shared" si="10"/>
        <v>-44760.190000000002</v>
      </c>
      <c r="N37" s="106">
        <f t="shared" si="11"/>
        <v>3893.8899999999994</v>
      </c>
      <c r="O37" s="71">
        <f t="shared" si="12"/>
        <v>1.5118887794307092</v>
      </c>
      <c r="P37" s="72">
        <f t="shared" si="13"/>
        <v>1.4169047109207709</v>
      </c>
      <c r="Q37" s="73">
        <f t="shared" si="14"/>
        <v>1.4235793397231096</v>
      </c>
      <c r="R37" s="74">
        <f t="shared" si="15"/>
        <v>0.22996665955587364</v>
      </c>
      <c r="S37" s="1"/>
      <c r="T37" s="1"/>
      <c r="U37" s="1"/>
      <c r="V37" s="1"/>
      <c r="W37" s="1"/>
      <c r="X37" s="1"/>
      <c r="Y37" s="1"/>
      <c r="Z37" s="1"/>
    </row>
    <row r="38" ht="34.5">
      <c r="A38" s="102"/>
      <c r="B38" s="167"/>
      <c r="C38" s="64" t="s">
        <v>88</v>
      </c>
      <c r="D38" s="142" t="s">
        <v>89</v>
      </c>
      <c r="E38" s="105">
        <v>10778.75</v>
      </c>
      <c r="F38" s="106">
        <v>86367.300000000003</v>
      </c>
      <c r="G38" s="106">
        <v>4610</v>
      </c>
      <c r="H38" s="106">
        <v>4610</v>
      </c>
      <c r="I38" s="106">
        <v>4283.1000000000004</v>
      </c>
      <c r="J38" s="106">
        <v>4593.7799999999997</v>
      </c>
      <c r="K38" s="106">
        <f t="shared" si="8"/>
        <v>-6495.6499999999996</v>
      </c>
      <c r="L38" s="106">
        <f t="shared" si="9"/>
        <v>-326.89999999999964</v>
      </c>
      <c r="M38" s="106">
        <f t="shared" si="10"/>
        <v>-82084.199999999997</v>
      </c>
      <c r="N38" s="106">
        <f t="shared" si="11"/>
        <v>-16.220000000000255</v>
      </c>
      <c r="O38" s="72">
        <f t="shared" si="12"/>
        <v>0.39736518613011718</v>
      </c>
      <c r="P38" s="72">
        <f t="shared" si="13"/>
        <v>0.99648156182212577</v>
      </c>
      <c r="Q38" s="72">
        <f t="shared" si="14"/>
        <v>0.92908893709327556</v>
      </c>
      <c r="R38" s="74">
        <f t="shared" si="15"/>
        <v>0.049591685742173257</v>
      </c>
      <c r="S38" s="1"/>
      <c r="T38" s="1"/>
      <c r="U38" s="1"/>
      <c r="V38" s="1"/>
      <c r="W38" s="1"/>
      <c r="X38" s="1"/>
      <c r="Y38" s="1"/>
      <c r="Z38" s="1"/>
    </row>
    <row r="39" s="1" customFormat="1" ht="21">
      <c r="A39" s="102"/>
      <c r="B39" s="167"/>
      <c r="C39" s="75" t="s">
        <v>90</v>
      </c>
      <c r="D39" s="168" t="s">
        <v>91</v>
      </c>
      <c r="E39" s="105">
        <v>945.14999999999998</v>
      </c>
      <c r="F39" s="106">
        <v>3217.3000000000002</v>
      </c>
      <c r="G39" s="107">
        <v>0</v>
      </c>
      <c r="H39" s="106">
        <v>0</v>
      </c>
      <c r="I39" s="140">
        <v>1447.3099999999999</v>
      </c>
      <c r="J39" s="106">
        <v>855.91999999999996</v>
      </c>
      <c r="K39" s="106">
        <f t="shared" si="8"/>
        <v>502.15999999999997</v>
      </c>
      <c r="L39" s="106">
        <f t="shared" si="9"/>
        <v>1447.3099999999999</v>
      </c>
      <c r="M39" s="107">
        <f t="shared" si="10"/>
        <v>-1769.9900000000002</v>
      </c>
      <c r="N39" s="106">
        <f t="shared" si="11"/>
        <v>855.91999999999996</v>
      </c>
      <c r="O39" s="71">
        <f t="shared" si="12"/>
        <v>1.5313019097497751</v>
      </c>
      <c r="P39" s="72" t="str">
        <f t="shared" si="13"/>
        <v/>
      </c>
      <c r="Q39" s="73" t="str">
        <f t="shared" si="14"/>
        <v/>
      </c>
      <c r="R39" s="74">
        <f t="shared" si="15"/>
        <v>0.4498523606751002</v>
      </c>
      <c r="S39" s="1"/>
      <c r="T39" s="1"/>
      <c r="U39" s="1"/>
      <c r="V39" s="1"/>
      <c r="W39" s="1"/>
      <c r="X39" s="1"/>
      <c r="Y39" s="1"/>
      <c r="Z39" s="1"/>
    </row>
    <row r="40" s="1" customFormat="1" ht="21">
      <c r="A40" s="102"/>
      <c r="B40" s="167"/>
      <c r="C40" s="64" t="s">
        <v>92</v>
      </c>
      <c r="D40" s="104" t="s">
        <v>93</v>
      </c>
      <c r="E40" s="105">
        <v>214.97999999999999</v>
      </c>
      <c r="F40" s="106">
        <v>0</v>
      </c>
      <c r="G40" s="106">
        <v>0</v>
      </c>
      <c r="H40" s="106">
        <v>0</v>
      </c>
      <c r="I40" s="106">
        <v>229.12</v>
      </c>
      <c r="J40" s="106">
        <v>197.16999999999999</v>
      </c>
      <c r="K40" s="106">
        <f t="shared" si="8"/>
        <v>14.140000000000015</v>
      </c>
      <c r="L40" s="106">
        <f t="shared" si="9"/>
        <v>229.12</v>
      </c>
      <c r="M40" s="106">
        <f t="shared" si="10"/>
        <v>229.12</v>
      </c>
      <c r="N40" s="106">
        <f t="shared" si="11"/>
        <v>197.16999999999999</v>
      </c>
      <c r="O40" s="72">
        <f t="shared" si="12"/>
        <v>1.0657735603311937</v>
      </c>
      <c r="P40" s="72" t="str">
        <f t="shared" si="13"/>
        <v/>
      </c>
      <c r="Q40" s="72" t="str">
        <f t="shared" si="14"/>
        <v/>
      </c>
      <c r="R40" s="74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21">
      <c r="A41" s="102"/>
      <c r="B41" s="167"/>
      <c r="C41" s="125" t="s">
        <v>69</v>
      </c>
      <c r="D41" s="143" t="s">
        <v>70</v>
      </c>
      <c r="E41" s="100">
        <v>127.2</v>
      </c>
      <c r="F41" s="106">
        <v>3460.9000000000001</v>
      </c>
      <c r="G41" s="106">
        <v>287</v>
      </c>
      <c r="H41" s="106">
        <v>235</v>
      </c>
      <c r="I41" s="106">
        <v>293.32999999999998</v>
      </c>
      <c r="J41" s="106">
        <v>71.890000000000001</v>
      </c>
      <c r="K41" s="106">
        <f t="shared" si="8"/>
        <v>166.13</v>
      </c>
      <c r="L41" s="107">
        <f t="shared" si="9"/>
        <v>6.3299999999999841</v>
      </c>
      <c r="M41" s="106">
        <f t="shared" si="10"/>
        <v>-3167.5700000000002</v>
      </c>
      <c r="N41" s="106">
        <f t="shared" si="11"/>
        <v>-163.11000000000001</v>
      </c>
      <c r="O41" s="72">
        <f t="shared" si="12"/>
        <v>2.3060534591194966</v>
      </c>
      <c r="P41" s="72">
        <f t="shared" si="13"/>
        <v>0.30591489361702129</v>
      </c>
      <c r="Q41" s="72">
        <f t="shared" si="14"/>
        <v>1.0220557491289197</v>
      </c>
      <c r="R41" s="74">
        <f t="shared" si="15"/>
        <v>0.084755410442370477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102"/>
      <c r="B42" s="167"/>
      <c r="C42" s="3" t="s">
        <v>94</v>
      </c>
      <c r="D42" s="169" t="s">
        <v>95</v>
      </c>
      <c r="E42" s="105">
        <v>13924.09</v>
      </c>
      <c r="F42" s="106">
        <v>216854</v>
      </c>
      <c r="G42" s="107">
        <v>14353.799999999999</v>
      </c>
      <c r="H42" s="106">
        <v>13700</v>
      </c>
      <c r="I42" s="140">
        <v>27232.669999999998</v>
      </c>
      <c r="J42" s="106">
        <v>13159.09</v>
      </c>
      <c r="K42" s="106">
        <f t="shared" si="8"/>
        <v>13308.579999999998</v>
      </c>
      <c r="L42" s="106">
        <f t="shared" si="9"/>
        <v>12878.869999999999</v>
      </c>
      <c r="M42" s="106">
        <f t="shared" si="10"/>
        <v>-189621.33000000002</v>
      </c>
      <c r="N42" s="106">
        <f t="shared" si="11"/>
        <v>-540.90999999999985</v>
      </c>
      <c r="O42" s="71">
        <f t="shared" si="12"/>
        <v>1.9557953158877885</v>
      </c>
      <c r="P42" s="72">
        <f t="shared" si="13"/>
        <v>0.96051751824817522</v>
      </c>
      <c r="Q42" s="73">
        <f t="shared" si="14"/>
        <v>1.8972446320834901</v>
      </c>
      <c r="R42" s="74">
        <f t="shared" si="15"/>
        <v>0.12558066717699465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102"/>
      <c r="B43" s="167"/>
      <c r="C43" s="141" t="s">
        <v>96</v>
      </c>
      <c r="D43" s="142" t="s">
        <v>97</v>
      </c>
      <c r="E43" s="105">
        <v>11201</v>
      </c>
      <c r="F43" s="106">
        <v>0</v>
      </c>
      <c r="G43" s="106">
        <v>0</v>
      </c>
      <c r="H43" s="106">
        <v>0</v>
      </c>
      <c r="I43" s="106">
        <v>1529.8599999999999</v>
      </c>
      <c r="J43" s="106">
        <v>1335.2</v>
      </c>
      <c r="K43" s="106">
        <f t="shared" si="8"/>
        <v>-9671.1399999999994</v>
      </c>
      <c r="L43" s="106">
        <f t="shared" si="9"/>
        <v>1529.8599999999999</v>
      </c>
      <c r="M43" s="106">
        <f t="shared" si="10"/>
        <v>1529.8599999999999</v>
      </c>
      <c r="N43" s="107">
        <f t="shared" si="11"/>
        <v>1335.2</v>
      </c>
      <c r="O43" s="72">
        <f t="shared" si="12"/>
        <v>0.13658244799571467</v>
      </c>
      <c r="P43" s="72" t="str">
        <f t="shared" si="13"/>
        <v/>
      </c>
      <c r="Q43" s="72" t="str">
        <f t="shared" si="14"/>
        <v/>
      </c>
      <c r="R43" s="74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102"/>
      <c r="B44" s="167"/>
      <c r="C44" s="3" t="s">
        <v>98</v>
      </c>
      <c r="D44" s="169" t="s">
        <v>99</v>
      </c>
      <c r="E44" s="105">
        <v>9036.2700000000004</v>
      </c>
      <c r="F44" s="106">
        <v>101764.89999999999</v>
      </c>
      <c r="G44" s="106">
        <v>8100</v>
      </c>
      <c r="H44" s="106">
        <v>5100</v>
      </c>
      <c r="I44" s="106">
        <v>7054.7299999999996</v>
      </c>
      <c r="J44" s="106">
        <v>4333.2700000000004</v>
      </c>
      <c r="K44" s="106">
        <f t="shared" si="8"/>
        <v>-1981.5400000000009</v>
      </c>
      <c r="L44" s="106">
        <f t="shared" si="9"/>
        <v>-1045.2700000000004</v>
      </c>
      <c r="M44" s="106">
        <f t="shared" si="10"/>
        <v>-94710.169999999998</v>
      </c>
      <c r="N44" s="106">
        <f t="shared" si="11"/>
        <v>-766.72999999999956</v>
      </c>
      <c r="O44" s="72">
        <f t="shared" si="12"/>
        <v>0.78071261704220873</v>
      </c>
      <c r="P44" s="72">
        <f t="shared" si="13"/>
        <v>0.8496607843137256</v>
      </c>
      <c r="Q44" s="73">
        <f t="shared" si="14"/>
        <v>0.87095432098765424</v>
      </c>
      <c r="R44" s="74">
        <f t="shared" si="15"/>
        <v>0.069323804180026705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102"/>
      <c r="B45" s="167"/>
      <c r="C45" s="141" t="s">
        <v>100</v>
      </c>
      <c r="D45" s="142" t="s">
        <v>101</v>
      </c>
      <c r="E45" s="105">
        <v>0</v>
      </c>
      <c r="F45" s="106">
        <v>0</v>
      </c>
      <c r="G45" s="106">
        <v>0</v>
      </c>
      <c r="H45" s="106">
        <v>0</v>
      </c>
      <c r="I45" s="106">
        <v>279.97000000000003</v>
      </c>
      <c r="J45" s="106">
        <v>279.97000000000003</v>
      </c>
      <c r="K45" s="106">
        <f t="shared" si="8"/>
        <v>279.97000000000003</v>
      </c>
      <c r="L45" s="106">
        <f t="shared" si="9"/>
        <v>279.97000000000003</v>
      </c>
      <c r="M45" s="106">
        <f t="shared" si="10"/>
        <v>279.97000000000003</v>
      </c>
      <c r="N45" s="107">
        <f t="shared" si="11"/>
        <v>279.97000000000003</v>
      </c>
      <c r="O45" s="72" t="str">
        <f t="shared" si="12"/>
        <v/>
      </c>
      <c r="P45" s="72" t="str">
        <f t="shared" si="13"/>
        <v/>
      </c>
      <c r="Q45" s="72" t="str">
        <f t="shared" si="14"/>
        <v/>
      </c>
      <c r="R45" s="74"/>
      <c r="S45" s="1"/>
      <c r="T45" s="1"/>
      <c r="U45" s="1"/>
      <c r="V45" s="1"/>
      <c r="W45" s="1"/>
      <c r="X45" s="1"/>
      <c r="Y45" s="1"/>
      <c r="Z45" s="1"/>
    </row>
    <row r="46" s="1" customFormat="1" ht="21">
      <c r="A46" s="102"/>
      <c r="B46" s="167"/>
      <c r="C46" s="75" t="s">
        <v>102</v>
      </c>
      <c r="D46" s="168" t="s">
        <v>103</v>
      </c>
      <c r="E46" s="105">
        <v>757.52999999999997</v>
      </c>
      <c r="F46" s="130">
        <v>8380.6000000000004</v>
      </c>
      <c r="G46" s="107">
        <v>0</v>
      </c>
      <c r="H46" s="106">
        <v>0</v>
      </c>
      <c r="I46" s="140">
        <v>863.5</v>
      </c>
      <c r="J46" s="106">
        <v>38.549999999999997</v>
      </c>
      <c r="K46" s="106">
        <f t="shared" si="8"/>
        <v>105.97000000000003</v>
      </c>
      <c r="L46" s="106">
        <f t="shared" si="9"/>
        <v>863.5</v>
      </c>
      <c r="M46" s="107">
        <f t="shared" si="10"/>
        <v>-7517.1000000000004</v>
      </c>
      <c r="N46" s="106">
        <f t="shared" si="11"/>
        <v>38.549999999999997</v>
      </c>
      <c r="O46" s="71">
        <f t="shared" si="12"/>
        <v>1.1398888492864969</v>
      </c>
      <c r="P46" s="72" t="str">
        <f t="shared" si="13"/>
        <v/>
      </c>
      <c r="Q46" s="72" t="str">
        <f t="shared" si="14"/>
        <v/>
      </c>
      <c r="R46" s="74">
        <f t="shared" si="15"/>
        <v>0.10303558217788703</v>
      </c>
      <c r="S46" s="1"/>
      <c r="T46" s="1"/>
      <c r="U46" s="1"/>
      <c r="V46" s="1"/>
      <c r="W46" s="1"/>
      <c r="X46" s="1"/>
      <c r="Y46" s="1"/>
      <c r="Z46" s="1"/>
    </row>
    <row r="47" s="1" customFormat="1" ht="21">
      <c r="A47" s="102"/>
      <c r="B47" s="167"/>
      <c r="C47" s="75" t="s">
        <v>104</v>
      </c>
      <c r="D47" s="104" t="s">
        <v>105</v>
      </c>
      <c r="E47" s="105">
        <v>7045.6800000000003</v>
      </c>
      <c r="F47" s="106">
        <v>77364.100000000006</v>
      </c>
      <c r="G47" s="106">
        <v>11300</v>
      </c>
      <c r="H47" s="107">
        <v>6800</v>
      </c>
      <c r="I47" s="106">
        <v>11452.140000000001</v>
      </c>
      <c r="J47" s="106">
        <v>6334.8899999999994</v>
      </c>
      <c r="K47" s="106">
        <f t="shared" si="8"/>
        <v>4406.4600000000009</v>
      </c>
      <c r="L47" s="107">
        <f t="shared" si="9"/>
        <v>152.14000000000124</v>
      </c>
      <c r="M47" s="106">
        <f t="shared" si="10"/>
        <v>-65911.960000000006</v>
      </c>
      <c r="N47" s="107">
        <f t="shared" si="11"/>
        <v>-465.11000000000058</v>
      </c>
      <c r="O47" s="72">
        <f t="shared" si="12"/>
        <v>1.6254130190414553</v>
      </c>
      <c r="P47" s="71">
        <f t="shared" si="13"/>
        <v>0.93160147058823517</v>
      </c>
      <c r="Q47" s="72">
        <f t="shared" si="14"/>
        <v>1.0134637168141594</v>
      </c>
      <c r="R47" s="74">
        <f t="shared" si="15"/>
        <v>0.14802912461981721</v>
      </c>
      <c r="S47" s="1"/>
      <c r="T47" s="1"/>
      <c r="U47" s="1"/>
      <c r="V47" s="1"/>
      <c r="W47" s="1"/>
      <c r="X47" s="1"/>
      <c r="Y47" s="1"/>
      <c r="Z47" s="1"/>
    </row>
    <row r="48" s="111" customFormat="1" ht="17.25">
      <c r="A48" s="112"/>
      <c r="B48" s="170"/>
      <c r="C48" s="114"/>
      <c r="D48" s="134" t="s">
        <v>56</v>
      </c>
      <c r="E48" s="171">
        <f>SUM(E35:E47)</f>
        <v>164598.13999999996</v>
      </c>
      <c r="F48" s="171">
        <f>SUM(F35:F47)</f>
        <v>968792.00000000012</v>
      </c>
      <c r="G48" s="171">
        <f>SUM(G35:G47)</f>
        <v>128487.5</v>
      </c>
      <c r="H48" s="172">
        <f>SUM(H35:H47)</f>
        <v>106190</v>
      </c>
      <c r="I48" s="171">
        <f>SUM(I35:I47)</f>
        <v>164842.04000000001</v>
      </c>
      <c r="J48" s="171">
        <f>SUM(J35:J47)</f>
        <v>113537.98</v>
      </c>
      <c r="K48" s="171">
        <f>SUM(K35:K47)</f>
        <v>243.90000000000146</v>
      </c>
      <c r="L48" s="171">
        <f t="shared" si="9"/>
        <v>36354.540000000008</v>
      </c>
      <c r="M48" s="173">
        <f>SUM(M35:M47)</f>
        <v>-803949.96000000008</v>
      </c>
      <c r="N48" s="171">
        <f>SUM(N35:N47)</f>
        <v>7347.980000000005</v>
      </c>
      <c r="O48" s="135">
        <f t="shared" si="12"/>
        <v>1.0014817907419855</v>
      </c>
      <c r="P48" s="118">
        <f t="shared" si="13"/>
        <v>1.0691965345136076</v>
      </c>
      <c r="Q48" s="136">
        <f t="shared" si="14"/>
        <v>1.2829422317346046</v>
      </c>
      <c r="R48" s="119">
        <f t="shared" si="15"/>
        <v>0.17015214824234715</v>
      </c>
      <c r="S48" s="111"/>
      <c r="T48" s="111"/>
      <c r="U48" s="111"/>
      <c r="V48" s="111"/>
      <c r="W48" s="111"/>
      <c r="X48" s="111"/>
      <c r="Y48" s="111"/>
      <c r="Z48" s="111"/>
      <c r="AA48" s="111"/>
    </row>
    <row r="49" ht="21">
      <c r="A49" s="174" t="s">
        <v>106</v>
      </c>
      <c r="B49" s="175" t="s">
        <v>107</v>
      </c>
      <c r="C49" s="137" t="s">
        <v>108</v>
      </c>
      <c r="D49" s="176" t="s">
        <v>109</v>
      </c>
      <c r="E49" s="54">
        <v>54887.18</v>
      </c>
      <c r="F49" s="166">
        <v>672351.5</v>
      </c>
      <c r="G49" s="55">
        <v>121154</v>
      </c>
      <c r="H49" s="57">
        <v>64458.5</v>
      </c>
      <c r="I49" s="56">
        <v>58379.400000000001</v>
      </c>
      <c r="J49" s="56">
        <v>126.66</v>
      </c>
      <c r="K49" s="56">
        <f t="shared" ref="K49:K83" si="16">I49-E49</f>
        <v>3492.2200000000012</v>
      </c>
      <c r="L49" s="56">
        <f t="shared" si="9"/>
        <v>-62774.599999999999</v>
      </c>
      <c r="M49" s="56">
        <f t="shared" ref="M49:M83" si="17">I49-F49</f>
        <v>-613972.09999999998</v>
      </c>
      <c r="N49" s="56">
        <f t="shared" ref="N49:N83" si="18">J49-H49</f>
        <v>-64331.839999999997</v>
      </c>
      <c r="O49" s="59">
        <f t="shared" si="12"/>
        <v>1.0636254221841968</v>
      </c>
      <c r="P49" s="59">
        <f t="shared" si="13"/>
        <v>0.0019649852230504898</v>
      </c>
      <c r="Q49" s="59">
        <f t="shared" si="14"/>
        <v>0.48186110239860014</v>
      </c>
      <c r="R49" s="61">
        <f t="shared" si="15"/>
        <v>0.086828690052747709</v>
      </c>
      <c r="S49" s="1"/>
      <c r="T49" s="1"/>
      <c r="U49" s="1"/>
      <c r="V49" s="1"/>
      <c r="W49" s="1"/>
      <c r="X49" s="1"/>
      <c r="Y49" s="1"/>
      <c r="Z49" s="1"/>
    </row>
    <row r="50" ht="21">
      <c r="A50" s="102"/>
      <c r="B50" s="177"/>
      <c r="C50" s="64" t="s">
        <v>110</v>
      </c>
      <c r="D50" s="168" t="s">
        <v>111</v>
      </c>
      <c r="E50" s="105">
        <v>45268.300000000003</v>
      </c>
      <c r="F50" s="130">
        <v>494433.20000000001</v>
      </c>
      <c r="G50" s="106">
        <v>91746.100000000006</v>
      </c>
      <c r="H50" s="106">
        <v>42048</v>
      </c>
      <c r="I50" s="106">
        <v>48053.970000000001</v>
      </c>
      <c r="J50" s="106">
        <v>0</v>
      </c>
      <c r="K50" s="106">
        <f t="shared" si="16"/>
        <v>2785.6699999999983</v>
      </c>
      <c r="L50" s="106">
        <f t="shared" si="9"/>
        <v>-43692.130000000005</v>
      </c>
      <c r="M50" s="106">
        <f t="shared" si="17"/>
        <v>-446379.22999999998</v>
      </c>
      <c r="N50" s="106">
        <f t="shared" si="18"/>
        <v>-42048</v>
      </c>
      <c r="O50" s="72">
        <f t="shared" si="12"/>
        <v>1.0615368812170989</v>
      </c>
      <c r="P50" s="72">
        <f t="shared" si="13"/>
        <v>0</v>
      </c>
      <c r="Q50" s="72">
        <f t="shared" si="14"/>
        <v>0.52377125567190319</v>
      </c>
      <c r="R50" s="74">
        <f t="shared" si="15"/>
        <v>0.097190014748200562</v>
      </c>
      <c r="S50" s="1"/>
      <c r="T50" s="1"/>
      <c r="U50" s="1"/>
      <c r="V50" s="1"/>
      <c r="W50" s="1"/>
      <c r="X50" s="1"/>
      <c r="Y50" s="1"/>
      <c r="Z50" s="1"/>
    </row>
    <row r="51" ht="21">
      <c r="A51" s="102"/>
      <c r="B51" s="177"/>
      <c r="C51" s="64" t="s">
        <v>112</v>
      </c>
      <c r="D51" s="168" t="s">
        <v>113</v>
      </c>
      <c r="E51" s="105">
        <v>297418.90999999997</v>
      </c>
      <c r="F51" s="130">
        <v>4658773.5</v>
      </c>
      <c r="G51" s="106">
        <v>684434</v>
      </c>
      <c r="H51" s="106">
        <v>383064.20000000001</v>
      </c>
      <c r="I51" s="106">
        <v>393050.5</v>
      </c>
      <c r="J51" s="106">
        <v>116465.79999999999</v>
      </c>
      <c r="K51" s="106">
        <f t="shared" si="16"/>
        <v>95631.590000000026</v>
      </c>
      <c r="L51" s="106">
        <f t="shared" si="9"/>
        <v>-291383.5</v>
      </c>
      <c r="M51" s="106">
        <f t="shared" si="17"/>
        <v>-4265723</v>
      </c>
      <c r="N51" s="108">
        <f t="shared" si="18"/>
        <v>-266598.40000000002</v>
      </c>
      <c r="O51" s="72">
        <f t="shared" si="12"/>
        <v>1.3215383648605263</v>
      </c>
      <c r="P51" s="72">
        <f t="shared" si="13"/>
        <v>0.30403728670024499</v>
      </c>
      <c r="Q51" s="72">
        <f t="shared" si="14"/>
        <v>0.57427085737996653</v>
      </c>
      <c r="R51" s="74">
        <f t="shared" si="15"/>
        <v>0.08436780624771735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102"/>
      <c r="B52" s="177"/>
      <c r="C52" s="64"/>
      <c r="D52" s="178" t="s">
        <v>114</v>
      </c>
      <c r="E52" s="179">
        <f>E49+E50+E51</f>
        <v>397574.39000000001</v>
      </c>
      <c r="F52" s="179">
        <f>F49+F50+F51</f>
        <v>5825558.2000000002</v>
      </c>
      <c r="G52" s="179">
        <f>G51+G50+G49</f>
        <v>897334.09999999998</v>
      </c>
      <c r="H52" s="180">
        <f>H51+H50+H49</f>
        <v>489570.70000000001</v>
      </c>
      <c r="I52" s="179">
        <f>I51+I50+I49</f>
        <v>499483.87</v>
      </c>
      <c r="J52" s="179">
        <f>J51+J50+J49</f>
        <v>116592.45999999999</v>
      </c>
      <c r="K52" s="180">
        <f t="shared" si="16"/>
        <v>101909.47999999998</v>
      </c>
      <c r="L52" s="180">
        <f t="shared" si="9"/>
        <v>-397850.22999999998</v>
      </c>
      <c r="M52" s="180">
        <f t="shared" si="17"/>
        <v>-5326074.3300000001</v>
      </c>
      <c r="N52" s="181">
        <f t="shared" si="18"/>
        <v>-372978.23999999999</v>
      </c>
      <c r="O52" s="182">
        <f t="shared" si="12"/>
        <v>1.2563280798846224</v>
      </c>
      <c r="P52" s="182">
        <f t="shared" si="13"/>
        <v>0.23815244662313326</v>
      </c>
      <c r="Q52" s="182">
        <f t="shared" si="14"/>
        <v>0.5566308802930815</v>
      </c>
      <c r="R52" s="183">
        <f t="shared" si="15"/>
        <v>0.085740087533586043</v>
      </c>
      <c r="S52" s="1"/>
      <c r="T52" s="1"/>
      <c r="U52" s="1"/>
      <c r="V52" s="1"/>
      <c r="W52" s="1"/>
      <c r="X52" s="1"/>
      <c r="Y52" s="1"/>
      <c r="Z52" s="1"/>
      <c r="AA52" s="1"/>
    </row>
    <row r="53" ht="34.5">
      <c r="A53" s="174"/>
      <c r="B53" s="177"/>
      <c r="C53" s="184" t="s">
        <v>115</v>
      </c>
      <c r="D53" s="185" t="s">
        <v>116</v>
      </c>
      <c r="E53" s="186">
        <v>134.16</v>
      </c>
      <c r="F53" s="140">
        <v>2266.5999999999999</v>
      </c>
      <c r="G53" s="187">
        <v>400</v>
      </c>
      <c r="H53" s="107">
        <v>200</v>
      </c>
      <c r="I53" s="187">
        <v>267.38</v>
      </c>
      <c r="J53" s="187">
        <v>112.97</v>
      </c>
      <c r="K53" s="131">
        <f t="shared" si="16"/>
        <v>133.22</v>
      </c>
      <c r="L53" s="131">
        <f t="shared" si="9"/>
        <v>-132.62</v>
      </c>
      <c r="M53" s="131">
        <f t="shared" si="17"/>
        <v>-1999.2199999999998</v>
      </c>
      <c r="N53" s="188">
        <f t="shared" si="18"/>
        <v>-87.030000000000001</v>
      </c>
      <c r="O53" s="88">
        <f t="shared" si="12"/>
        <v>1.9929934406678593</v>
      </c>
      <c r="P53" s="88">
        <f t="shared" si="13"/>
        <v>0.56484999999999996</v>
      </c>
      <c r="Q53" s="88">
        <f t="shared" si="14"/>
        <v>0.66844999999999999</v>
      </c>
      <c r="R53" s="89">
        <f t="shared" si="15"/>
        <v>0.11796523427159622</v>
      </c>
      <c r="S53" s="1"/>
      <c r="T53" s="1"/>
      <c r="U53" s="1"/>
      <c r="V53" s="1"/>
      <c r="W53" s="1"/>
      <c r="X53" s="1"/>
      <c r="Y53" s="1"/>
      <c r="Z53" s="1"/>
    </row>
    <row r="54" s="1" customFormat="1" ht="21">
      <c r="A54" s="189"/>
      <c r="B54" s="177"/>
      <c r="C54" s="75" t="s">
        <v>117</v>
      </c>
      <c r="D54" s="190" t="s">
        <v>118</v>
      </c>
      <c r="E54" s="100">
        <v>0</v>
      </c>
      <c r="F54" s="106">
        <v>11763.299999999999</v>
      </c>
      <c r="G54" s="106">
        <v>11763.299999999999</v>
      </c>
      <c r="H54" s="106">
        <v>0</v>
      </c>
      <c r="I54" s="106">
        <v>5746.4300000000003</v>
      </c>
      <c r="J54" s="106">
        <v>0</v>
      </c>
      <c r="K54" s="106">
        <f t="shared" si="16"/>
        <v>5746.4300000000003</v>
      </c>
      <c r="L54" s="106">
        <f t="shared" si="9"/>
        <v>-6016.869999999999</v>
      </c>
      <c r="M54" s="106">
        <f t="shared" si="17"/>
        <v>-6016.869999999999</v>
      </c>
      <c r="N54" s="108">
        <f t="shared" si="18"/>
        <v>0</v>
      </c>
      <c r="O54" s="72" t="str">
        <f t="shared" si="12"/>
        <v/>
      </c>
      <c r="P54" s="72" t="str">
        <f t="shared" si="13"/>
        <v/>
      </c>
      <c r="Q54" s="72">
        <f t="shared" si="14"/>
        <v>0.48850492633869752</v>
      </c>
      <c r="R54" s="74">
        <f t="shared" si="15"/>
        <v>0.48850492633869752</v>
      </c>
      <c r="S54" s="1"/>
      <c r="T54" s="1"/>
      <c r="U54" s="1"/>
      <c r="V54" s="1"/>
      <c r="W54" s="1"/>
      <c r="X54" s="1"/>
      <c r="Y54" s="1"/>
      <c r="Z54" s="1"/>
      <c r="AA54" s="1"/>
    </row>
    <row r="55" ht="21">
      <c r="A55" s="191"/>
      <c r="B55" s="177"/>
      <c r="C55" s="192" t="s">
        <v>119</v>
      </c>
      <c r="D55" s="193" t="s">
        <v>103</v>
      </c>
      <c r="E55" s="105">
        <v>8848.9899999999998</v>
      </c>
      <c r="F55" s="194">
        <v>121884.89999999999</v>
      </c>
      <c r="G55" s="194">
        <v>16600</v>
      </c>
      <c r="H55" s="130">
        <v>12100</v>
      </c>
      <c r="I55" s="107">
        <v>10028.580000000002</v>
      </c>
      <c r="J55" s="55">
        <v>7149.0100000000002</v>
      </c>
      <c r="K55" s="55">
        <f t="shared" si="16"/>
        <v>1179.590000000002</v>
      </c>
      <c r="L55" s="55">
        <f t="shared" si="9"/>
        <v>-6571.4199999999983</v>
      </c>
      <c r="M55" s="55">
        <f t="shared" si="17"/>
        <v>-111856.31999999999</v>
      </c>
      <c r="N55" s="195">
        <f t="shared" si="18"/>
        <v>-4950.9899999999998</v>
      </c>
      <c r="O55" s="196">
        <f t="shared" si="12"/>
        <v>1.1333022186712836</v>
      </c>
      <c r="P55" s="196">
        <f t="shared" si="13"/>
        <v>0.59082727272727276</v>
      </c>
      <c r="Q55" s="196">
        <f t="shared" si="14"/>
        <v>0.60413132530120495</v>
      </c>
      <c r="R55" s="197">
        <f t="shared" si="15"/>
        <v>0.082279101020717102</v>
      </c>
      <c r="S55" s="1"/>
      <c r="T55" s="1"/>
      <c r="U55" s="1"/>
      <c r="V55" s="1"/>
      <c r="W55" s="1"/>
      <c r="X55" s="1"/>
      <c r="Y55" s="1"/>
      <c r="Z55" s="1"/>
    </row>
    <row r="56" s="111" customFormat="1" ht="17.25">
      <c r="A56" s="112"/>
      <c r="B56" s="198"/>
      <c r="C56" s="114"/>
      <c r="D56" s="115" t="s">
        <v>56</v>
      </c>
      <c r="E56" s="116">
        <f>E52+E53+E54+E55</f>
        <v>406557.53999999998</v>
      </c>
      <c r="F56" s="116">
        <f>F52+F53+F54+F55</f>
        <v>5961473</v>
      </c>
      <c r="G56" s="116">
        <f>G52+G53+G54+G55</f>
        <v>926097.40000000002</v>
      </c>
      <c r="H56" s="117">
        <f>H52+H53+H54+H55</f>
        <v>501870.70000000001</v>
      </c>
      <c r="I56" s="116">
        <f>I52+I53+I54+I55</f>
        <v>515526.26000000001</v>
      </c>
      <c r="J56" s="116">
        <f>J52+J53+J54+J55</f>
        <v>123854.43999999999</v>
      </c>
      <c r="K56" s="116">
        <f t="shared" si="16"/>
        <v>108968.72000000003</v>
      </c>
      <c r="L56" s="117">
        <f t="shared" si="9"/>
        <v>-410571.14000000001</v>
      </c>
      <c r="M56" s="116">
        <f t="shared" si="17"/>
        <v>-5445946.7400000002</v>
      </c>
      <c r="N56" s="117">
        <f t="shared" si="18"/>
        <v>-378016.26000000001</v>
      </c>
      <c r="O56" s="118">
        <f t="shared" si="12"/>
        <v>1.2680277925727317</v>
      </c>
      <c r="P56" s="135">
        <f t="shared" si="13"/>
        <v>0.24678555651884038</v>
      </c>
      <c r="Q56" s="118">
        <f t="shared" si="14"/>
        <v>0.5566652708451616</v>
      </c>
      <c r="R56" s="119">
        <f t="shared" si="15"/>
        <v>0.086476322210970347</v>
      </c>
      <c r="S56" s="111"/>
      <c r="T56" s="111"/>
      <c r="U56" s="111"/>
      <c r="V56" s="111"/>
      <c r="W56" s="111"/>
      <c r="X56" s="111"/>
      <c r="Y56" s="111"/>
      <c r="Z56" s="111"/>
      <c r="AA56" s="111"/>
    </row>
    <row r="57" ht="17.25">
      <c r="A57" s="120">
        <v>991</v>
      </c>
      <c r="B57" s="97" t="s">
        <v>120</v>
      </c>
      <c r="C57" s="164" t="s">
        <v>69</v>
      </c>
      <c r="D57" s="122" t="s">
        <v>121</v>
      </c>
      <c r="E57" s="165">
        <v>7182.6999999999998</v>
      </c>
      <c r="F57" s="166">
        <v>80120.600000000006</v>
      </c>
      <c r="G57" s="57">
        <v>11120.6</v>
      </c>
      <c r="H57" s="56">
        <v>6120.6000000000004</v>
      </c>
      <c r="I57" s="101">
        <v>8089.6799999999994</v>
      </c>
      <c r="J57" s="199">
        <v>3172.3599999999997</v>
      </c>
      <c r="K57" s="56">
        <f t="shared" si="16"/>
        <v>906.97999999999956</v>
      </c>
      <c r="L57" s="56">
        <f t="shared" si="9"/>
        <v>-3030.920000000001</v>
      </c>
      <c r="M57" s="57">
        <f t="shared" si="17"/>
        <v>-72030.920000000013</v>
      </c>
      <c r="N57" s="56">
        <f t="shared" si="18"/>
        <v>-2948.2400000000007</v>
      </c>
      <c r="O57" s="60">
        <f t="shared" si="12"/>
        <v>1.126272850042463</v>
      </c>
      <c r="P57" s="59">
        <f t="shared" si="13"/>
        <v>0.5183086625494232</v>
      </c>
      <c r="Q57" s="123">
        <f t="shared" si="14"/>
        <v>0.72744995773609333</v>
      </c>
      <c r="R57" s="61">
        <f t="shared" si="15"/>
        <v>0.10096878954975373</v>
      </c>
      <c r="S57" s="1"/>
      <c r="T57" s="1"/>
      <c r="U57" s="1"/>
      <c r="V57" s="1"/>
      <c r="W57" s="1"/>
      <c r="X57" s="1"/>
      <c r="Y57" s="1"/>
      <c r="Z57" s="1"/>
    </row>
    <row r="58" ht="21">
      <c r="A58" s="124"/>
      <c r="B58" s="103"/>
      <c r="C58" s="64" t="s">
        <v>122</v>
      </c>
      <c r="D58" s="104" t="s">
        <v>123</v>
      </c>
      <c r="E58" s="105">
        <v>505.33999999999997</v>
      </c>
      <c r="F58" s="106">
        <v>0</v>
      </c>
      <c r="G58" s="106">
        <v>0</v>
      </c>
      <c r="H58" s="107">
        <v>0</v>
      </c>
      <c r="I58" s="106">
        <v>0</v>
      </c>
      <c r="J58" s="106">
        <v>0</v>
      </c>
      <c r="K58" s="107">
        <f t="shared" si="16"/>
        <v>-505.33999999999997</v>
      </c>
      <c r="L58" s="106">
        <f t="shared" si="9"/>
        <v>0</v>
      </c>
      <c r="M58" s="106">
        <f t="shared" si="17"/>
        <v>0</v>
      </c>
      <c r="N58" s="107">
        <f t="shared" si="18"/>
        <v>0</v>
      </c>
      <c r="O58" s="72">
        <f t="shared" si="12"/>
        <v>0</v>
      </c>
      <c r="P58" s="71" t="str">
        <f t="shared" si="13"/>
        <v/>
      </c>
      <c r="Q58" s="72" t="str">
        <f t="shared" si="14"/>
        <v/>
      </c>
      <c r="R58" s="74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11" customFormat="1" ht="17.25">
      <c r="A59" s="200"/>
      <c r="B59" s="113"/>
      <c r="C59" s="133"/>
      <c r="D59" s="134" t="s">
        <v>56</v>
      </c>
      <c r="E59" s="116">
        <f>SUM(E57:E58)</f>
        <v>7688.04</v>
      </c>
      <c r="F59" s="116">
        <f>SUM(F57:F58)</f>
        <v>80120.600000000006</v>
      </c>
      <c r="G59" s="117">
        <f>SUM(G57:G58)</f>
        <v>11120.6</v>
      </c>
      <c r="H59" s="116">
        <f>SUM(H57:H58)</f>
        <v>6120.6000000000004</v>
      </c>
      <c r="I59" s="116">
        <f>SUM(I57:I58)</f>
        <v>8089.6799999999994</v>
      </c>
      <c r="J59" s="116">
        <f>SUM(J57:J58)</f>
        <v>3172.3599999999997</v>
      </c>
      <c r="K59" s="116">
        <f t="shared" si="16"/>
        <v>401.63999999999942</v>
      </c>
      <c r="L59" s="117">
        <f t="shared" si="9"/>
        <v>-3030.920000000001</v>
      </c>
      <c r="M59" s="116">
        <f t="shared" si="17"/>
        <v>-72030.920000000013</v>
      </c>
      <c r="N59" s="116">
        <f t="shared" si="18"/>
        <v>-2948.2400000000007</v>
      </c>
      <c r="O59" s="135">
        <f t="shared" si="12"/>
        <v>1.0522421839636629</v>
      </c>
      <c r="P59" s="118">
        <f t="shared" si="13"/>
        <v>0.5183086625494232</v>
      </c>
      <c r="Q59" s="136">
        <f t="shared" si="14"/>
        <v>0.72744995773609333</v>
      </c>
      <c r="R59" s="119">
        <f t="shared" si="15"/>
        <v>0.10096878954975373</v>
      </c>
      <c r="S59" s="111"/>
      <c r="T59" s="111"/>
      <c r="U59" s="111"/>
      <c r="V59" s="111"/>
      <c r="W59" s="111"/>
      <c r="X59" s="111"/>
      <c r="Y59" s="111"/>
      <c r="Z59" s="111"/>
      <c r="AA59" s="111"/>
    </row>
    <row r="60" ht="21">
      <c r="A60" s="174" t="s">
        <v>124</v>
      </c>
      <c r="B60" s="97" t="s">
        <v>125</v>
      </c>
      <c r="C60" s="137" t="s">
        <v>126</v>
      </c>
      <c r="D60" s="138" t="s">
        <v>127</v>
      </c>
      <c r="E60" s="165">
        <v>603.25999999999999</v>
      </c>
      <c r="F60" s="166">
        <v>3503</v>
      </c>
      <c r="G60" s="56">
        <v>605.60000000000002</v>
      </c>
      <c r="H60" s="57">
        <v>412.30000000000001</v>
      </c>
      <c r="I60" s="56">
        <v>369.21000000000004</v>
      </c>
      <c r="J60" s="56">
        <v>266.73000000000002</v>
      </c>
      <c r="K60" s="56">
        <f t="shared" si="16"/>
        <v>-234.04999999999995</v>
      </c>
      <c r="L60" s="56">
        <f t="shared" si="9"/>
        <v>-236.38999999999999</v>
      </c>
      <c r="M60" s="57">
        <f t="shared" si="17"/>
        <v>-3133.79</v>
      </c>
      <c r="N60" s="56">
        <f t="shared" si="18"/>
        <v>-145.56999999999999</v>
      </c>
      <c r="O60" s="59">
        <f t="shared" si="12"/>
        <v>0.61202466598150063</v>
      </c>
      <c r="P60" s="60">
        <f t="shared" si="13"/>
        <v>0.6469318457433908</v>
      </c>
      <c r="Q60" s="59">
        <f t="shared" si="14"/>
        <v>0.60965984147952446</v>
      </c>
      <c r="R60" s="61">
        <f t="shared" si="15"/>
        <v>0.10539823008849558</v>
      </c>
      <c r="S60" s="1"/>
      <c r="T60" s="1"/>
      <c r="U60" s="1"/>
      <c r="V60" s="1"/>
      <c r="W60" s="1"/>
      <c r="X60" s="1"/>
      <c r="Y60" s="1"/>
      <c r="Z60" s="1"/>
    </row>
    <row r="61" ht="21">
      <c r="A61" s="102"/>
      <c r="B61" s="103"/>
      <c r="C61" s="75" t="s">
        <v>104</v>
      </c>
      <c r="D61" s="168" t="s">
        <v>128</v>
      </c>
      <c r="E61" s="105">
        <v>551.53999999999996</v>
      </c>
      <c r="F61" s="130">
        <v>62240.599999999999</v>
      </c>
      <c r="G61" s="106">
        <v>600</v>
      </c>
      <c r="H61" s="110">
        <v>500</v>
      </c>
      <c r="I61" s="106">
        <v>6126.8400000000001</v>
      </c>
      <c r="J61" s="106">
        <v>0</v>
      </c>
      <c r="K61" s="106">
        <f t="shared" si="16"/>
        <v>5575.3000000000002</v>
      </c>
      <c r="L61" s="106">
        <f t="shared" si="9"/>
        <v>5526.8400000000001</v>
      </c>
      <c r="M61" s="106">
        <f t="shared" si="17"/>
        <v>-56113.759999999995</v>
      </c>
      <c r="N61" s="107">
        <f t="shared" si="18"/>
        <v>-500</v>
      </c>
      <c r="O61" s="72">
        <f t="shared" si="12"/>
        <v>11.108604996917721</v>
      </c>
      <c r="P61" s="72">
        <f t="shared" si="13"/>
        <v>0</v>
      </c>
      <c r="Q61" s="73">
        <f t="shared" si="14"/>
        <v>10.211399999999999</v>
      </c>
      <c r="R61" s="74">
        <f t="shared" si="15"/>
        <v>0.098437997063010318</v>
      </c>
      <c r="S61" s="1"/>
      <c r="T61" s="1"/>
      <c r="U61" s="1"/>
      <c r="V61" s="1"/>
      <c r="W61" s="1"/>
      <c r="X61" s="1"/>
      <c r="Y61" s="1"/>
      <c r="Z61" s="1"/>
    </row>
    <row r="62" s="111" customFormat="1" ht="17.25">
      <c r="A62" s="112"/>
      <c r="B62" s="113"/>
      <c r="C62" s="114"/>
      <c r="D62" s="115" t="s">
        <v>56</v>
      </c>
      <c r="E62" s="116">
        <f>SUM(E60:E61)</f>
        <v>1154.8</v>
      </c>
      <c r="F62" s="116">
        <f>SUM(F60:F61)</f>
        <v>65743.600000000006</v>
      </c>
      <c r="G62" s="116">
        <f>SUM(G60:G61)</f>
        <v>1205.5999999999999</v>
      </c>
      <c r="H62" s="117">
        <f>SUM(H60:H61)</f>
        <v>912.29999999999995</v>
      </c>
      <c r="I62" s="116">
        <f>SUM(I60:I61)</f>
        <v>6496.0500000000002</v>
      </c>
      <c r="J62" s="116">
        <f>SUM(J60:J61)</f>
        <v>266.73000000000002</v>
      </c>
      <c r="K62" s="116">
        <f t="shared" si="16"/>
        <v>5341.25</v>
      </c>
      <c r="L62" s="117">
        <f t="shared" si="9"/>
        <v>5290.4500000000007</v>
      </c>
      <c r="M62" s="116">
        <f t="shared" si="17"/>
        <v>-59247.550000000003</v>
      </c>
      <c r="N62" s="116">
        <f t="shared" si="18"/>
        <v>-645.56999999999994</v>
      </c>
      <c r="O62" s="135">
        <f t="shared" si="12"/>
        <v>5.6252597852441983</v>
      </c>
      <c r="P62" s="118">
        <f t="shared" si="13"/>
        <v>0.29237093061492936</v>
      </c>
      <c r="Q62" s="118">
        <f t="shared" si="14"/>
        <v>5.3882299270073002</v>
      </c>
      <c r="R62" s="119">
        <f t="shared" si="15"/>
        <v>0.098808857440115833</v>
      </c>
      <c r="S62" s="111"/>
      <c r="T62" s="111"/>
      <c r="U62" s="111"/>
      <c r="V62" s="111"/>
      <c r="W62" s="111"/>
      <c r="X62" s="111"/>
      <c r="Y62" s="111"/>
      <c r="Z62" s="111"/>
      <c r="AA62" s="111"/>
    </row>
    <row r="63" ht="21">
      <c r="A63" s="126"/>
      <c r="B63" s="163" t="s">
        <v>129</v>
      </c>
      <c r="C63" s="52" t="s">
        <v>130</v>
      </c>
      <c r="D63" s="201" t="s">
        <v>131</v>
      </c>
      <c r="E63" s="100">
        <v>54.030000000000001</v>
      </c>
      <c r="F63" s="56">
        <v>793.5</v>
      </c>
      <c r="G63" s="57">
        <v>62.899999999999999</v>
      </c>
      <c r="H63" s="55">
        <v>32.299999999999997</v>
      </c>
      <c r="I63" s="140">
        <v>236.47</v>
      </c>
      <c r="J63" s="56">
        <v>6.9800000000000004</v>
      </c>
      <c r="K63" s="56">
        <f t="shared" si="16"/>
        <v>182.44</v>
      </c>
      <c r="L63" s="56">
        <f t="shared" si="9"/>
        <v>173.56999999999999</v>
      </c>
      <c r="M63" s="57">
        <f t="shared" si="17"/>
        <v>-557.02999999999997</v>
      </c>
      <c r="N63" s="56">
        <f t="shared" si="18"/>
        <v>-25.319999999999997</v>
      </c>
      <c r="O63" s="59">
        <f t="shared" si="12"/>
        <v>4.3766426059596517</v>
      </c>
      <c r="P63" s="60">
        <f t="shared" si="13"/>
        <v>0.21609907120743038</v>
      </c>
      <c r="Q63" s="59">
        <f t="shared" si="14"/>
        <v>3.7594594594594595</v>
      </c>
      <c r="R63" s="61">
        <f t="shared" si="15"/>
        <v>0.29800882167611847</v>
      </c>
      <c r="S63" s="1"/>
      <c r="T63" s="1"/>
      <c r="U63" s="1"/>
      <c r="V63" s="1"/>
      <c r="W63" s="1"/>
      <c r="X63" s="1"/>
      <c r="Y63" s="1"/>
      <c r="Z63" s="1"/>
    </row>
    <row r="64" ht="21">
      <c r="A64" s="124"/>
      <c r="B64" s="167"/>
      <c r="C64" s="64" t="s">
        <v>132</v>
      </c>
      <c r="D64" s="104" t="s">
        <v>133</v>
      </c>
      <c r="E64" s="105">
        <v>463.25999999999999</v>
      </c>
      <c r="F64" s="108">
        <v>44.399999999999999</v>
      </c>
      <c r="G64" s="108">
        <v>44.399999999999999</v>
      </c>
      <c r="H64" s="202">
        <v>44.399999999999999</v>
      </c>
      <c r="I64" s="106">
        <v>758.55999999999995</v>
      </c>
      <c r="J64" s="106">
        <v>216.50999999999999</v>
      </c>
      <c r="K64" s="106">
        <f t="shared" si="16"/>
        <v>295.29999999999995</v>
      </c>
      <c r="L64" s="106">
        <f t="shared" si="9"/>
        <v>714.15999999999997</v>
      </c>
      <c r="M64" s="106">
        <f t="shared" si="17"/>
        <v>714.15999999999997</v>
      </c>
      <c r="N64" s="107">
        <f t="shared" si="18"/>
        <v>172.10999999999999</v>
      </c>
      <c r="O64" s="72">
        <f t="shared" si="12"/>
        <v>1.6374390191253292</v>
      </c>
      <c r="P64" s="72">
        <f t="shared" si="13"/>
        <v>4.8763513513513512</v>
      </c>
      <c r="Q64" s="73">
        <f t="shared" si="14"/>
        <v>17.084684684684685</v>
      </c>
      <c r="R64" s="203">
        <f t="shared" si="15"/>
        <v>17.084684684684685</v>
      </c>
      <c r="S64" s="1"/>
      <c r="T64" s="1"/>
      <c r="U64" s="1"/>
      <c r="V64" s="1"/>
      <c r="W64" s="1"/>
      <c r="X64" s="1"/>
      <c r="Y64" s="1"/>
      <c r="Z64" s="1"/>
    </row>
    <row r="65" ht="13.5">
      <c r="A65" s="124"/>
      <c r="B65" s="167"/>
      <c r="C65" s="75" t="s">
        <v>52</v>
      </c>
      <c r="D65" s="109" t="s">
        <v>53</v>
      </c>
      <c r="E65" s="100">
        <v>0</v>
      </c>
      <c r="F65" s="106">
        <v>445</v>
      </c>
      <c r="G65" s="106">
        <v>0</v>
      </c>
      <c r="H65" s="106">
        <v>0</v>
      </c>
      <c r="I65" s="106">
        <v>0</v>
      </c>
      <c r="J65" s="106">
        <v>0</v>
      </c>
      <c r="K65" s="106">
        <f t="shared" si="16"/>
        <v>0</v>
      </c>
      <c r="L65" s="106">
        <f t="shared" si="9"/>
        <v>0</v>
      </c>
      <c r="M65" s="107">
        <f t="shared" si="17"/>
        <v>-445</v>
      </c>
      <c r="N65" s="106">
        <f t="shared" si="18"/>
        <v>0</v>
      </c>
      <c r="O65" s="71" t="str">
        <f t="shared" si="12"/>
        <v/>
      </c>
      <c r="P65" s="72" t="str">
        <f t="shared" si="13"/>
        <v/>
      </c>
      <c r="Q65" s="72" t="str">
        <f t="shared" si="14"/>
        <v/>
      </c>
      <c r="R65" s="74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24"/>
      <c r="B66" s="167"/>
      <c r="C66" s="64" t="s">
        <v>134</v>
      </c>
      <c r="D66" s="104" t="s">
        <v>135</v>
      </c>
      <c r="E66" s="105">
        <v>11055.68</v>
      </c>
      <c r="F66" s="106">
        <v>1508.599999999255</v>
      </c>
      <c r="G66" s="106">
        <v>139</v>
      </c>
      <c r="H66" s="106">
        <v>98</v>
      </c>
      <c r="I66" s="107">
        <v>8679.6499999999996</v>
      </c>
      <c r="J66" s="106">
        <v>1287.51</v>
      </c>
      <c r="K66" s="106">
        <f t="shared" si="16"/>
        <v>-2376.0300000000007</v>
      </c>
      <c r="L66" s="106">
        <f t="shared" si="9"/>
        <v>8540.6499999999996</v>
      </c>
      <c r="M66" s="106">
        <f t="shared" si="17"/>
        <v>7171.0500000007451</v>
      </c>
      <c r="N66" s="107">
        <f t="shared" si="18"/>
        <v>1189.51</v>
      </c>
      <c r="O66" s="72">
        <f t="shared" si="12"/>
        <v>0.78508513271006386</v>
      </c>
      <c r="P66" s="71">
        <f t="shared" si="13"/>
        <v>13.137857142857143</v>
      </c>
      <c r="Q66" s="72">
        <f t="shared" si="14"/>
        <v>62.44352517985611</v>
      </c>
      <c r="R66" s="74">
        <f t="shared" si="15"/>
        <v>5.7534469044175296</v>
      </c>
      <c r="S66" s="1"/>
      <c r="T66" s="1"/>
      <c r="U66" s="1"/>
      <c r="V66" s="1"/>
      <c r="W66" s="1"/>
      <c r="X66" s="1"/>
      <c r="Y66" s="1"/>
      <c r="Z66" s="1"/>
    </row>
    <row r="67" ht="13.5">
      <c r="A67" s="124"/>
      <c r="B67" s="167"/>
      <c r="C67" s="75" t="s">
        <v>102</v>
      </c>
      <c r="D67" s="109" t="s">
        <v>103</v>
      </c>
      <c r="E67" s="100">
        <v>12620.450000000001</v>
      </c>
      <c r="F67" s="106">
        <v>101553.59999999998</v>
      </c>
      <c r="G67" s="106">
        <v>16878.900000000001</v>
      </c>
      <c r="H67" s="106">
        <v>7789</v>
      </c>
      <c r="I67" s="106">
        <v>10982.26</v>
      </c>
      <c r="J67" s="106">
        <v>3815.1599999999999</v>
      </c>
      <c r="K67" s="106">
        <f t="shared" si="16"/>
        <v>-1638.1900000000005</v>
      </c>
      <c r="L67" s="106">
        <f t="shared" si="9"/>
        <v>-5896.6400000000012</v>
      </c>
      <c r="M67" s="107">
        <f t="shared" si="17"/>
        <v>-90571.339999999982</v>
      </c>
      <c r="N67" s="106">
        <f t="shared" si="18"/>
        <v>-3973.8400000000001</v>
      </c>
      <c r="O67" s="71">
        <f t="shared" si="12"/>
        <v>0.87019559524422663</v>
      </c>
      <c r="P67" s="72">
        <f t="shared" si="13"/>
        <v>0.48981384003081269</v>
      </c>
      <c r="Q67" s="73">
        <f t="shared" si="14"/>
        <v>0.65065022009728113</v>
      </c>
      <c r="R67" s="74">
        <f t="shared" si="15"/>
        <v>0.10814249814876088</v>
      </c>
      <c r="S67" s="1"/>
      <c r="T67" s="1"/>
      <c r="U67" s="1"/>
      <c r="V67" s="1"/>
      <c r="W67" s="1"/>
      <c r="X67" s="1"/>
      <c r="Y67" s="1"/>
      <c r="Z67" s="1"/>
    </row>
    <row r="68" ht="13.5">
      <c r="A68" s="124"/>
      <c r="B68" s="167"/>
      <c r="C68" s="64" t="s">
        <v>136</v>
      </c>
      <c r="D68" s="104" t="s">
        <v>137</v>
      </c>
      <c r="E68" s="105">
        <v>419.33999999999997</v>
      </c>
      <c r="F68" s="130">
        <v>0</v>
      </c>
      <c r="G68" s="106">
        <v>0</v>
      </c>
      <c r="H68" s="107">
        <v>0</v>
      </c>
      <c r="I68" s="106">
        <v>-31.120000000000001</v>
      </c>
      <c r="J68" s="106">
        <v>14.01</v>
      </c>
      <c r="K68" s="106">
        <f t="shared" si="16"/>
        <v>-450.45999999999998</v>
      </c>
      <c r="L68" s="106">
        <f t="shared" si="9"/>
        <v>-31.120000000000001</v>
      </c>
      <c r="M68" s="106">
        <f t="shared" si="17"/>
        <v>-31.120000000000001</v>
      </c>
      <c r="N68" s="107">
        <f t="shared" si="18"/>
        <v>14.01</v>
      </c>
      <c r="O68" s="72">
        <f t="shared" si="12"/>
        <v>-0.074211856727238054</v>
      </c>
      <c r="P68" s="71" t="str">
        <f t="shared" si="13"/>
        <v/>
      </c>
      <c r="Q68" s="72" t="str">
        <f t="shared" si="14"/>
        <v/>
      </c>
      <c r="R68" s="74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24"/>
      <c r="B69" s="167"/>
      <c r="C69" s="75" t="s">
        <v>138</v>
      </c>
      <c r="D69" s="109" t="s">
        <v>139</v>
      </c>
      <c r="E69" s="100">
        <v>310.75</v>
      </c>
      <c r="F69" s="106">
        <v>0</v>
      </c>
      <c r="G69" s="106">
        <v>0</v>
      </c>
      <c r="H69" s="106">
        <v>0</v>
      </c>
      <c r="I69" s="106">
        <v>114.93000000000001</v>
      </c>
      <c r="J69" s="106">
        <v>33.729999999999997</v>
      </c>
      <c r="K69" s="106">
        <f t="shared" si="16"/>
        <v>-195.81999999999999</v>
      </c>
      <c r="L69" s="106">
        <f t="shared" si="9"/>
        <v>114.93000000000001</v>
      </c>
      <c r="M69" s="106">
        <f t="shared" si="17"/>
        <v>114.93000000000001</v>
      </c>
      <c r="N69" s="106">
        <f t="shared" si="18"/>
        <v>33.729999999999997</v>
      </c>
      <c r="O69" s="71">
        <f t="shared" si="12"/>
        <v>0.36984714400643609</v>
      </c>
      <c r="P69" s="72" t="str">
        <f t="shared" si="13"/>
        <v/>
      </c>
      <c r="Q69" s="73" t="str">
        <f t="shared" si="14"/>
        <v/>
      </c>
      <c r="R69" s="74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24"/>
      <c r="B70" s="167"/>
      <c r="C70" s="64" t="s">
        <v>140</v>
      </c>
      <c r="D70" s="104" t="s">
        <v>141</v>
      </c>
      <c r="E70" s="105">
        <v>114.92</v>
      </c>
      <c r="F70" s="106">
        <v>0</v>
      </c>
      <c r="G70" s="106">
        <v>0</v>
      </c>
      <c r="H70" s="107">
        <v>0</v>
      </c>
      <c r="I70" s="106">
        <v>0</v>
      </c>
      <c r="J70" s="106">
        <v>0</v>
      </c>
      <c r="K70" s="106">
        <f t="shared" si="16"/>
        <v>-114.92</v>
      </c>
      <c r="L70" s="107">
        <f t="shared" si="9"/>
        <v>0</v>
      </c>
      <c r="M70" s="106">
        <f t="shared" si="17"/>
        <v>0</v>
      </c>
      <c r="N70" s="107">
        <f t="shared" si="18"/>
        <v>0</v>
      </c>
      <c r="O70" s="72">
        <f t="shared" si="12"/>
        <v>0</v>
      </c>
      <c r="P70" s="71" t="str">
        <f t="shared" si="13"/>
        <v/>
      </c>
      <c r="Q70" s="72" t="str">
        <f t="shared" si="14"/>
        <v/>
      </c>
      <c r="R70" s="74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11" customFormat="1" ht="13.5">
      <c r="A71" s="200"/>
      <c r="B71" s="204"/>
      <c r="C71" s="133"/>
      <c r="D71" s="134" t="s">
        <v>56</v>
      </c>
      <c r="E71" s="116">
        <f>SUM(E63:E70)</f>
        <v>25038.43</v>
      </c>
      <c r="F71" s="116">
        <f>SUM(F63:F70)</f>
        <v>104345.09999999923</v>
      </c>
      <c r="G71" s="205">
        <f>SUM(G63:G70)</f>
        <v>17125.200000000001</v>
      </c>
      <c r="H71" s="206">
        <f>SUM(H63:H70)</f>
        <v>7963.6999999999998</v>
      </c>
      <c r="I71" s="116">
        <f>SUM(I63:I70)</f>
        <v>20740.750000000004</v>
      </c>
      <c r="J71" s="116">
        <f>SUM(J63:J70)</f>
        <v>5373.8999999999996</v>
      </c>
      <c r="K71" s="117">
        <f t="shared" si="16"/>
        <v>-4297.6799999999967</v>
      </c>
      <c r="L71" s="116">
        <f t="shared" si="9"/>
        <v>3615.5500000000029</v>
      </c>
      <c r="M71" s="117">
        <f t="shared" si="17"/>
        <v>-83604.349999999235</v>
      </c>
      <c r="N71" s="116">
        <f t="shared" si="18"/>
        <v>-2589.8000000000002</v>
      </c>
      <c r="O71" s="135">
        <f t="shared" si="12"/>
        <v>0.82835665015737825</v>
      </c>
      <c r="P71" s="118">
        <f t="shared" si="13"/>
        <v>0.67479940228788127</v>
      </c>
      <c r="Q71" s="136">
        <f t="shared" si="14"/>
        <v>1.2111245416111931</v>
      </c>
      <c r="R71" s="119">
        <f t="shared" si="15"/>
        <v>0.19877071371823071</v>
      </c>
      <c r="S71" s="111"/>
      <c r="T71" s="111"/>
      <c r="U71" s="111"/>
      <c r="V71" s="111"/>
      <c r="W71" s="111"/>
      <c r="X71" s="111"/>
      <c r="Y71" s="111"/>
      <c r="Z71" s="111"/>
      <c r="AA71" s="111"/>
    </row>
    <row r="72" s="37" customFormat="1" ht="13.5">
      <c r="A72" s="207"/>
      <c r="B72" s="208" t="s">
        <v>142</v>
      </c>
      <c r="C72" s="209"/>
      <c r="D72" s="210"/>
      <c r="E72" s="94">
        <f>E5+E17</f>
        <v>2107416.96</v>
      </c>
      <c r="F72" s="94">
        <f>F5+F17</f>
        <v>37896282.600000001</v>
      </c>
      <c r="G72" s="211">
        <f>G5+G17</f>
        <v>3802356.1000000006</v>
      </c>
      <c r="H72" s="95">
        <f>H5+H17</f>
        <v>2298610.8999999999</v>
      </c>
      <c r="I72" s="94">
        <f>I5+I17</f>
        <v>2210533.5200000005</v>
      </c>
      <c r="J72" s="94">
        <f>J5+J17</f>
        <v>728816.97999999998</v>
      </c>
      <c r="K72" s="94">
        <f t="shared" si="16"/>
        <v>103116.56000000052</v>
      </c>
      <c r="L72" s="94">
        <f t="shared" si="9"/>
        <v>-1591822.5800000001</v>
      </c>
      <c r="M72" s="94">
        <f t="shared" si="17"/>
        <v>-35685749.079999998</v>
      </c>
      <c r="N72" s="95">
        <f t="shared" si="18"/>
        <v>-1569793.9199999999</v>
      </c>
      <c r="O72" s="47">
        <f t="shared" si="12"/>
        <v>1.0489303075552741</v>
      </c>
      <c r="P72" s="46">
        <f t="shared" si="13"/>
        <v>0.31706844338030415</v>
      </c>
      <c r="Q72" s="47">
        <f t="shared" si="14"/>
        <v>0.58135888955797699</v>
      </c>
      <c r="R72" s="49">
        <f t="shared" si="15"/>
        <v>0.058331144068468614</v>
      </c>
      <c r="S72" s="37"/>
      <c r="T72" s="37"/>
      <c r="U72" s="37"/>
      <c r="V72" s="37"/>
      <c r="W72" s="37"/>
      <c r="X72" s="37"/>
      <c r="Y72" s="37"/>
      <c r="Z72" s="37"/>
    </row>
    <row r="73" s="37" customFormat="1" ht="13.5">
      <c r="A73" s="212"/>
      <c r="B73" s="213" t="s">
        <v>143</v>
      </c>
      <c r="C73" s="214"/>
      <c r="D73" s="215"/>
      <c r="E73" s="179">
        <f>SUM(E74:E82)</f>
        <v>2108211.7599999998</v>
      </c>
      <c r="F73" s="179">
        <f>SUM(F74:F82)</f>
        <v>29175281.800000001</v>
      </c>
      <c r="G73" s="179">
        <f>SUM(G74:G82)</f>
        <v>3355831.9100000001</v>
      </c>
      <c r="H73" s="179">
        <f>SUM(H74:H82)</f>
        <v>2548997.7199999997</v>
      </c>
      <c r="I73" s="216">
        <f>SUM(I74:I82)</f>
        <v>3030834.5800000001</v>
      </c>
      <c r="J73" s="216">
        <f>SUM(J74:J82)</f>
        <v>2503883.9500000002</v>
      </c>
      <c r="K73" s="216">
        <f t="shared" si="16"/>
        <v>922622.8200000003</v>
      </c>
      <c r="L73" s="216">
        <f t="shared" si="9"/>
        <v>-324997.33000000007</v>
      </c>
      <c r="M73" s="217">
        <f t="shared" si="17"/>
        <v>-26144447.219999999</v>
      </c>
      <c r="N73" s="216">
        <f t="shared" si="18"/>
        <v>-45113.769999999553</v>
      </c>
      <c r="O73" s="218">
        <f t="shared" si="12"/>
        <v>1.4376328969913348</v>
      </c>
      <c r="P73" s="219">
        <f t="shared" si="13"/>
        <v>0.98230136902594034</v>
      </c>
      <c r="Q73" s="220">
        <f t="shared" si="14"/>
        <v>0.90315446699474289</v>
      </c>
      <c r="R73" s="221">
        <f t="shared" si="15"/>
        <v>0.10388364372199482</v>
      </c>
      <c r="S73" s="37"/>
      <c r="T73" s="37"/>
      <c r="U73" s="37"/>
      <c r="V73" s="37"/>
      <c r="W73" s="37"/>
      <c r="X73" s="37"/>
      <c r="Y73" s="37"/>
      <c r="Z73" s="37"/>
    </row>
    <row r="74" ht="13.5">
      <c r="A74" s="222"/>
      <c r="B74" s="223"/>
      <c r="C74" s="64" t="s">
        <v>144</v>
      </c>
      <c r="D74" s="224" t="s">
        <v>145</v>
      </c>
      <c r="E74" s="105">
        <v>0</v>
      </c>
      <c r="F74" s="106">
        <v>599211.69999999995</v>
      </c>
      <c r="G74" s="106">
        <v>237727.29999999999</v>
      </c>
      <c r="H74" s="106">
        <v>237727.29999999999</v>
      </c>
      <c r="I74" s="105">
        <v>236970.5</v>
      </c>
      <c r="J74" s="105">
        <v>236970.5</v>
      </c>
      <c r="K74" s="106">
        <f t="shared" si="16"/>
        <v>236970.5</v>
      </c>
      <c r="L74" s="106">
        <f t="shared" ref="L74:L83" si="19">I74-G74</f>
        <v>-756.79999999998836</v>
      </c>
      <c r="M74" s="106">
        <f t="shared" si="17"/>
        <v>-362241.19999999995</v>
      </c>
      <c r="N74" s="106">
        <f t="shared" si="18"/>
        <v>-756.79999999998836</v>
      </c>
      <c r="O74" s="72" t="str">
        <f t="shared" ref="O74:O83" si="20">IFERROR(I74/E74,"")</f>
        <v/>
      </c>
      <c r="P74" s="72">
        <f t="shared" ref="P74:P83" si="21">IFERROR(J74/H74,"")</f>
        <v>0.99681652044169944</v>
      </c>
      <c r="Q74" s="72">
        <f t="shared" ref="Q74:Q83" si="22">IFERROR(I74/G74,"")</f>
        <v>0.99681652044169944</v>
      </c>
      <c r="R74" s="74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</row>
    <row r="75" ht="13.5">
      <c r="A75" s="225"/>
      <c r="B75" s="226"/>
      <c r="C75" s="75" t="s">
        <v>146</v>
      </c>
      <c r="D75" s="227" t="s">
        <v>147</v>
      </c>
      <c r="E75" s="105">
        <v>48374.769999999997</v>
      </c>
      <c r="F75" s="106">
        <v>7752315.4000000004</v>
      </c>
      <c r="G75" s="106">
        <v>111943.75999999999</v>
      </c>
      <c r="H75" s="106">
        <v>105087.56</v>
      </c>
      <c r="I75" s="105">
        <v>69743.509999999995</v>
      </c>
      <c r="J75" s="105">
        <v>62887.309999999998</v>
      </c>
      <c r="K75" s="106">
        <f t="shared" si="16"/>
        <v>21368.739999999998</v>
      </c>
      <c r="L75" s="106">
        <f t="shared" si="19"/>
        <v>-42200.25</v>
      </c>
      <c r="M75" s="106">
        <f t="shared" si="17"/>
        <v>-7682571.8900000006</v>
      </c>
      <c r="N75" s="106">
        <f t="shared" si="18"/>
        <v>-42200.25</v>
      </c>
      <c r="O75" s="72">
        <f t="shared" si="20"/>
        <v>1.4417331596615344</v>
      </c>
      <c r="P75" s="72">
        <f t="shared" si="21"/>
        <v>0.59842773017091655</v>
      </c>
      <c r="Q75" s="72">
        <f t="shared" si="22"/>
        <v>0.62302275714162181</v>
      </c>
      <c r="R75" s="74">
        <f t="shared" si="23"/>
        <v>0.008996474782230866</v>
      </c>
      <c r="S75" s="1"/>
      <c r="T75" s="1"/>
      <c r="U75" s="1"/>
      <c r="V75" s="1"/>
      <c r="W75" s="1"/>
      <c r="X75" s="1"/>
      <c r="Y75" s="1"/>
      <c r="Z75" s="1"/>
    </row>
    <row r="76" ht="13.5">
      <c r="A76" s="225"/>
      <c r="B76" s="226"/>
      <c r="C76" s="64" t="s">
        <v>148</v>
      </c>
      <c r="D76" s="224" t="s">
        <v>149</v>
      </c>
      <c r="E76" s="105">
        <v>1997382.4299999999</v>
      </c>
      <c r="F76" s="106">
        <v>17821589.800000001</v>
      </c>
      <c r="G76" s="100">
        <v>2112594.1100000003</v>
      </c>
      <c r="H76" s="105">
        <v>1312616.1199999999</v>
      </c>
      <c r="I76" s="105">
        <v>2112594.1100000003</v>
      </c>
      <c r="J76" s="105">
        <v>1312616.1199999999</v>
      </c>
      <c r="K76" s="106">
        <f t="shared" si="16"/>
        <v>115211.6800000004</v>
      </c>
      <c r="L76" s="106">
        <f t="shared" si="19"/>
        <v>0</v>
      </c>
      <c r="M76" s="106">
        <f t="shared" si="17"/>
        <v>-15708995.690000001</v>
      </c>
      <c r="N76" s="106">
        <f t="shared" si="18"/>
        <v>0</v>
      </c>
      <c r="O76" s="72">
        <f t="shared" si="20"/>
        <v>1.0576813324627075</v>
      </c>
      <c r="P76" s="72">
        <f t="shared" si="21"/>
        <v>1</v>
      </c>
      <c r="Q76" s="72">
        <f t="shared" si="22"/>
        <v>1</v>
      </c>
      <c r="R76" s="74">
        <f t="shared" si="23"/>
        <v>0.11854128243934782</v>
      </c>
      <c r="S76" s="1"/>
      <c r="T76" s="1"/>
      <c r="U76" s="1"/>
      <c r="V76" s="1"/>
      <c r="W76" s="1"/>
      <c r="X76" s="1"/>
      <c r="Y76" s="1"/>
      <c r="Z76" s="1"/>
    </row>
    <row r="77" ht="13.5">
      <c r="A77" s="225"/>
      <c r="B77" s="226"/>
      <c r="C77" s="75" t="s">
        <v>150</v>
      </c>
      <c r="D77" s="228" t="s">
        <v>151</v>
      </c>
      <c r="E77" s="105">
        <v>107972.2</v>
      </c>
      <c r="F77" s="106">
        <v>3002164.8999999999</v>
      </c>
      <c r="G77" s="105">
        <v>893566.73999999999</v>
      </c>
      <c r="H77" s="100">
        <v>893566.73999999999</v>
      </c>
      <c r="I77" s="105">
        <v>893566.73999999999</v>
      </c>
      <c r="J77" s="105">
        <v>893566.73999999999</v>
      </c>
      <c r="K77" s="106">
        <f t="shared" si="16"/>
        <v>785594.54000000004</v>
      </c>
      <c r="L77" s="106">
        <f t="shared" si="19"/>
        <v>0</v>
      </c>
      <c r="M77" s="106">
        <f t="shared" si="17"/>
        <v>-2108598.1600000001</v>
      </c>
      <c r="N77" s="106">
        <f t="shared" si="18"/>
        <v>0</v>
      </c>
      <c r="O77" s="72">
        <f t="shared" si="20"/>
        <v>8.2758963881443552</v>
      </c>
      <c r="P77" s="72">
        <f t="shared" si="21"/>
        <v>1</v>
      </c>
      <c r="Q77" s="72">
        <f t="shared" si="22"/>
        <v>1</v>
      </c>
      <c r="R77" s="74">
        <f t="shared" si="23"/>
        <v>0.29764079248278469</v>
      </c>
      <c r="S77" s="1"/>
      <c r="T77" s="1"/>
      <c r="U77" s="1"/>
      <c r="V77" s="1"/>
      <c r="W77" s="1"/>
      <c r="X77" s="1"/>
      <c r="Y77" s="1"/>
      <c r="Z77" s="1"/>
    </row>
    <row r="78" ht="13.5">
      <c r="A78" s="225"/>
      <c r="B78" s="226"/>
      <c r="C78" s="64" t="s">
        <v>152</v>
      </c>
      <c r="D78" s="229" t="s">
        <v>153</v>
      </c>
      <c r="E78" s="105">
        <v>6466.3699999999999</v>
      </c>
      <c r="F78" s="230">
        <v>0</v>
      </c>
      <c r="G78" s="230">
        <v>0</v>
      </c>
      <c r="H78" s="230">
        <v>0</v>
      </c>
      <c r="I78" s="105">
        <v>0</v>
      </c>
      <c r="J78" s="105">
        <v>0</v>
      </c>
      <c r="K78" s="106">
        <f t="shared" si="16"/>
        <v>-6466.3699999999999</v>
      </c>
      <c r="L78" s="106">
        <f t="shared" si="19"/>
        <v>0</v>
      </c>
      <c r="M78" s="106">
        <f t="shared" si="17"/>
        <v>0</v>
      </c>
      <c r="N78" s="106">
        <f t="shared" si="18"/>
        <v>0</v>
      </c>
      <c r="O78" s="72">
        <f t="shared" si="20"/>
        <v>0</v>
      </c>
      <c r="P78" s="72" t="str">
        <f t="shared" si="21"/>
        <v/>
      </c>
      <c r="Q78" s="72" t="str">
        <f t="shared" si="22"/>
        <v/>
      </c>
      <c r="R78" s="74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 hidden="1">
      <c r="A79" s="225"/>
      <c r="B79" s="226"/>
      <c r="C79" s="64" t="s">
        <v>154</v>
      </c>
      <c r="D79" s="228" t="s">
        <v>155</v>
      </c>
      <c r="E79" s="105">
        <v>0</v>
      </c>
      <c r="F79" s="230">
        <v>0</v>
      </c>
      <c r="G79" s="230">
        <v>0</v>
      </c>
      <c r="H79" s="230">
        <v>0</v>
      </c>
      <c r="I79" s="105">
        <v>0</v>
      </c>
      <c r="J79" s="105">
        <v>0</v>
      </c>
      <c r="K79" s="106">
        <f t="shared" si="16"/>
        <v>0</v>
      </c>
      <c r="L79" s="106">
        <f t="shared" si="19"/>
        <v>0</v>
      </c>
      <c r="M79" s="106">
        <f t="shared" si="17"/>
        <v>0</v>
      </c>
      <c r="N79" s="106">
        <f t="shared" si="18"/>
        <v>0</v>
      </c>
      <c r="O79" s="72" t="str">
        <f t="shared" si="20"/>
        <v/>
      </c>
      <c r="P79" s="72" t="str">
        <f t="shared" si="21"/>
        <v/>
      </c>
      <c r="Q79" s="72" t="str">
        <f t="shared" si="22"/>
        <v/>
      </c>
      <c r="R79" s="74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>
      <c r="A80" s="231"/>
      <c r="B80" s="226"/>
      <c r="C80" s="64" t="s">
        <v>156</v>
      </c>
      <c r="D80" s="232" t="s">
        <v>157</v>
      </c>
      <c r="E80" s="105">
        <v>-4350.9499999999998</v>
      </c>
      <c r="F80" s="230">
        <v>0</v>
      </c>
      <c r="G80" s="230">
        <v>0</v>
      </c>
      <c r="H80" s="230">
        <v>0</v>
      </c>
      <c r="I80" s="76">
        <v>0</v>
      </c>
      <c r="J80" s="76">
        <v>141.33000000000001</v>
      </c>
      <c r="K80" s="106">
        <f t="shared" si="16"/>
        <v>4350.9499999999998</v>
      </c>
      <c r="L80" s="106">
        <f t="shared" si="19"/>
        <v>0</v>
      </c>
      <c r="M80" s="106">
        <f t="shared" si="17"/>
        <v>0</v>
      </c>
      <c r="N80" s="106">
        <f t="shared" si="18"/>
        <v>141.33000000000001</v>
      </c>
      <c r="O80" s="72">
        <f t="shared" si="20"/>
        <v>0</v>
      </c>
      <c r="P80" s="72" t="str">
        <f t="shared" si="21"/>
        <v/>
      </c>
      <c r="Q80" s="72" t="str">
        <f t="shared" si="22"/>
        <v/>
      </c>
      <c r="R80" s="74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25"/>
      <c r="B81" s="226"/>
      <c r="C81" s="233" t="s">
        <v>158</v>
      </c>
      <c r="D81" s="234" t="s">
        <v>159</v>
      </c>
      <c r="E81" s="105">
        <v>205769.29999999999</v>
      </c>
      <c r="F81" s="230">
        <v>0</v>
      </c>
      <c r="G81" s="230">
        <v>0</v>
      </c>
      <c r="H81" s="230">
        <v>0</v>
      </c>
      <c r="I81" s="105">
        <v>323524.60999999999</v>
      </c>
      <c r="J81" s="105">
        <v>65.930000000000007</v>
      </c>
      <c r="K81" s="106">
        <f t="shared" si="16"/>
        <v>117755.31</v>
      </c>
      <c r="L81" s="106">
        <f t="shared" si="19"/>
        <v>323524.60999999999</v>
      </c>
      <c r="M81" s="106">
        <f t="shared" si="17"/>
        <v>323524.60999999999</v>
      </c>
      <c r="N81" s="106">
        <f t="shared" si="18"/>
        <v>65.930000000000007</v>
      </c>
      <c r="O81" s="72">
        <f t="shared" si="20"/>
        <v>1.5722686037227127</v>
      </c>
      <c r="P81" s="72" t="str">
        <f t="shared" si="21"/>
        <v/>
      </c>
      <c r="Q81" s="72" t="str">
        <f t="shared" si="22"/>
        <v/>
      </c>
      <c r="R81" s="74" t="str">
        <f t="shared" si="23"/>
        <v/>
      </c>
      <c r="S81" s="1"/>
      <c r="T81" s="1"/>
      <c r="U81" s="1"/>
      <c r="V81" s="1"/>
      <c r="W81" s="1"/>
      <c r="X81" s="1"/>
      <c r="Y81" s="1"/>
      <c r="Z81" s="1"/>
    </row>
    <row r="82" ht="13.5">
      <c r="A82" s="225"/>
      <c r="B82" s="223"/>
      <c r="C82" s="235" t="s">
        <v>160</v>
      </c>
      <c r="D82" s="236" t="s">
        <v>161</v>
      </c>
      <c r="E82" s="105">
        <v>-253402.35999999999</v>
      </c>
      <c r="F82" s="237">
        <v>0</v>
      </c>
      <c r="G82" s="237">
        <v>0</v>
      </c>
      <c r="H82" s="237">
        <v>0</v>
      </c>
      <c r="I82" s="238">
        <v>-605564.89000000001</v>
      </c>
      <c r="J82" s="238">
        <v>-2363.98</v>
      </c>
      <c r="K82" s="106">
        <f t="shared" si="16"/>
        <v>-352162.53000000003</v>
      </c>
      <c r="L82" s="106">
        <f t="shared" si="19"/>
        <v>-605564.89000000001</v>
      </c>
      <c r="M82" s="106">
        <f t="shared" si="17"/>
        <v>-605564.89000000001</v>
      </c>
      <c r="N82" s="107">
        <f t="shared" si="18"/>
        <v>-2363.98</v>
      </c>
      <c r="O82" s="72">
        <f t="shared" si="20"/>
        <v>2.3897365833530517</v>
      </c>
      <c r="P82" s="71" t="str">
        <f t="shared" si="21"/>
        <v/>
      </c>
      <c r="Q82" s="72" t="str">
        <f t="shared" si="22"/>
        <v/>
      </c>
      <c r="R82" s="74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7" customFormat="1" ht="13.5">
      <c r="A83" s="239"/>
      <c r="B83" s="208" t="s">
        <v>162</v>
      </c>
      <c r="C83" s="209"/>
      <c r="D83" s="210"/>
      <c r="E83" s="94">
        <f>E72+E73</f>
        <v>4215628.7199999997</v>
      </c>
      <c r="F83" s="94">
        <f>F72+F73</f>
        <v>67071564.400000006</v>
      </c>
      <c r="G83" s="94">
        <f>G72+G73</f>
        <v>7158188.0100000007</v>
      </c>
      <c r="H83" s="94">
        <f>H72+H73</f>
        <v>4847608.6199999992</v>
      </c>
      <c r="I83" s="94">
        <f>I72+I73</f>
        <v>5241368.1000000006</v>
      </c>
      <c r="J83" s="94">
        <f>J72+J73</f>
        <v>3232700.9300000002</v>
      </c>
      <c r="K83" s="94">
        <f t="shared" si="16"/>
        <v>1025739.3800000008</v>
      </c>
      <c r="L83" s="94">
        <f t="shared" si="19"/>
        <v>-1916819.9100000001</v>
      </c>
      <c r="M83" s="94">
        <f t="shared" si="17"/>
        <v>-61830196.300000004</v>
      </c>
      <c r="N83" s="94">
        <f t="shared" si="18"/>
        <v>-1614907.689999999</v>
      </c>
      <c r="O83" s="47">
        <f t="shared" si="20"/>
        <v>1.243318244591521</v>
      </c>
      <c r="P83" s="47">
        <f t="shared" si="21"/>
        <v>0.66686508408758471</v>
      </c>
      <c r="Q83" s="47">
        <f t="shared" si="22"/>
        <v>0.73221995464184519</v>
      </c>
      <c r="R83" s="49">
        <f t="shared" si="23"/>
        <v>0.078145905002925509</v>
      </c>
      <c r="S83" s="37"/>
      <c r="T83" s="37"/>
      <c r="U83" s="37"/>
      <c r="V83" s="37"/>
      <c r="W83" s="37"/>
      <c r="X83" s="37"/>
      <c r="Y83" s="37"/>
      <c r="Z83" s="37"/>
    </row>
    <row r="84" ht="13.5">
      <c r="A84" s="240" t="s">
        <v>163</v>
      </c>
      <c r="B84" s="241" t="s">
        <v>164</v>
      </c>
      <c r="C84" s="3"/>
      <c r="D84" s="242"/>
      <c r="E84" s="243"/>
      <c r="F84" s="244"/>
      <c r="G84" s="244"/>
      <c r="H84" s="244"/>
      <c r="I84" s="245"/>
      <c r="J84" s="245"/>
      <c r="K84" s="245"/>
      <c r="L84" s="245"/>
      <c r="M84" s="244"/>
      <c r="N84" s="244"/>
      <c r="O84" s="244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</row>
    <row r="86" ht="12.75">
      <c r="E86" s="4"/>
      <c r="I86" s="6"/>
      <c r="J86" s="6"/>
      <c r="S86" s="1"/>
      <c r="T86" s="1"/>
      <c r="U86" s="1"/>
      <c r="V86" s="1"/>
      <c r="W86" s="1"/>
      <c r="X86" s="1"/>
      <c r="Y86" s="1"/>
      <c r="Z86" s="1"/>
    </row>
    <row r="87" ht="12.75">
      <c r="E87" s="4"/>
      <c r="I87" s="6"/>
      <c r="J87" s="6"/>
      <c r="S87" s="1"/>
      <c r="T87" s="1"/>
      <c r="U87" s="1"/>
      <c r="V87" s="1"/>
      <c r="W87" s="1"/>
      <c r="X87" s="1"/>
      <c r="Y87" s="1"/>
      <c r="Z87" s="1"/>
    </row>
    <row r="88" ht="12.75">
      <c r="E88" s="4"/>
      <c r="I88" s="6"/>
      <c r="J88" s="6"/>
      <c r="S88" s="1"/>
      <c r="T88" s="1"/>
      <c r="U88" s="1"/>
      <c r="V88" s="1"/>
      <c r="W88" s="1"/>
      <c r="X88" s="1"/>
      <c r="Y88" s="1"/>
      <c r="Z88" s="1"/>
    </row>
    <row r="89" ht="12.75">
      <c r="E89" s="4"/>
      <c r="I89" s="6"/>
      <c r="J89" s="6"/>
      <c r="S89" s="1"/>
      <c r="T89" s="1"/>
      <c r="U89" s="1"/>
      <c r="V89" s="1"/>
      <c r="W89" s="1"/>
      <c r="X89" s="1"/>
      <c r="Y89" s="1"/>
      <c r="Z89" s="1"/>
    </row>
    <row r="90" ht="12.75">
      <c r="E90" s="4"/>
      <c r="I90" s="6"/>
      <c r="J90" s="6"/>
      <c r="S90" s="1"/>
      <c r="T90" s="1"/>
      <c r="U90" s="1"/>
      <c r="V90" s="1"/>
      <c r="W90" s="1"/>
      <c r="X90" s="1"/>
      <c r="Y90" s="1"/>
      <c r="Z90" s="1"/>
    </row>
    <row r="91" ht="12.75">
      <c r="E91" s="4"/>
      <c r="I91" s="6"/>
      <c r="J91" s="6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</row>
    <row r="94" ht="12.75">
      <c r="I94" s="6"/>
    </row>
    <row r="95" ht="12.75">
      <c r="I95" s="6"/>
    </row>
  </sheetData>
  <autoFilter ref="A4:S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11811023622047245" bottom="0.13385826771653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243</cp:revision>
  <dcterms:created xsi:type="dcterms:W3CDTF">2015-02-26T11:08:47Z</dcterms:created>
  <dcterms:modified xsi:type="dcterms:W3CDTF">2026-02-16T06:37:20Z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