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0.03." sheetId="1" state="visible" r:id="rId1"/>
  </sheets>
  <definedNames>
    <definedName name="_xlnm._FilterDatabase" localSheetId="0" hidden="1">'на 10.03.'!$A$4:$R$84</definedName>
    <definedName name="_xlnm.Print_Area" localSheetId="0" hidden="0">'на 10.03.'!$A$1:$R$84</definedName>
    <definedName name="Print_Titles" localSheetId="0" hidden="0">'на 10.03.'!$3:$4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10.03.'!$A$4:$R$84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<sst xmlns="http://schemas.openxmlformats.org/spreadsheetml/2006/main" count="164" uniqueCount="164">
  <si>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</si>
  <si>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</si>
  <si>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</si>
  <si>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</si>
  <si>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</si>
  <si>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</si>
  <si>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10.03.2025 (по 06.03.2025 вкл.)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</si>
  <si>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</si>
  <si>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</si>
  <si>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</si>
  <si>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</si>
  <si>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</si>
  <si>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</si>
  <si>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</si>
  <si>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</si>
  <si>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март</t>
  </si>
  <si>
    <t>март</t>
  </si>
  <si>
    <t xml:space="preserve">с нач. года на 10.03.2026 (по 06.03.2026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</si>
  <si>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</si>
  <si>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</si>
  <si>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</si>
  <si>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март от плана марта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</si>
  <si>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</si>
  <si>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</si>
  <si>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</si>
  <si>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</si>
  <si>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</si>
  <si>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</si>
  <si>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</si>
  <si>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</si>
  <si>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</si>
  <si>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</si>
  <si>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</si>
  <si>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</si>
  <si>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</si>
  <si>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</si>
  <si>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</si>
  <si>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</si>
  <si>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</si>
  <si>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</si>
  <si>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</si>
  <si>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</si>
  <si>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</si>
  <si>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</si>
  <si>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</si>
  <si>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</si>
  <si>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</si>
  <si>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</si>
  <si>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</si>
  <si>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</si>
  <si>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</si>
  <si>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</si>
  <si>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</si>
  <si>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</si>
  <si>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</si>
  <si>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</si>
  <si>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</si>
  <si>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</si>
  <si>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</si>
  <si>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</si>
  <si>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</si>
  <si>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</si>
  <si>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</si>
  <si>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</si>
  <si>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</si>
  <si>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</si>
  <si>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</si>
  <si>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</si>
  <si>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</si>
  <si>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</si>
  <si>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</si>
  <si>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</si>
  <si>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</si>
  <si>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</si>
  <si>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</si>
  <si>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</si>
  <si>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</si>
  <si>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</si>
  <si>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</si>
  <si>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</si>
  <si>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</si>
  <si>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</si>
  <si>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</si>
  <si>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</si>
  <si>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</si>
  <si>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</si>
  <si>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</si>
  <si>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</si>
  <si>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</si>
  <si>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</si>
  <si>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</si>
  <si>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</si>
  <si>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</si>
  <si>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</si>
  <si>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</si>
  <si>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</si>
  <si>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</si>
  <si>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</si>
  <si>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</si>
  <si>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</si>
  <si>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</si>
  <si>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</si>
  <si>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</si>
  <si>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</si>
  <si>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</si>
  <si>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</si>
  <si>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</si>
  <si>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</si>
  <si>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</si>
  <si>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</si>
  <si>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</si>
  <si>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</si>
  <si>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</si>
  <si>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</si>
  <si>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</si>
  <si>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</si>
  <si>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</si>
  <si>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</si>
  <si>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</si>
  <si>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</si>
  <si>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</si>
  <si>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</si>
  <si>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</si>
  <si>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</si>
  <si>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</si>
  <si>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</si>
  <si>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</si>
  <si>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</si>
  <si>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</si>
  <si>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</si>
  <si>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</si>
  <si>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</si>
  <si>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05300(400)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</si>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</sst>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40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10" fillId="0" borderId="0" numFmtId="0" xfId="0" applyFont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0" borderId="4" numFmtId="163" xfId="0" applyNumberFormat="1" applyFont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3" numFmtId="164" xfId="105" applyNumberFormat="1" applyFont="1" applyBorder="1" applyAlignment="1" applyProtection="1">
      <alignment horizontal="center" vertical="center" wrapText="1"/>
    </xf>
    <xf fontId="12" fillId="0" borderId="3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12" numFmtId="162" xfId="0" applyNumberFormat="1" applyFont="1" applyBorder="1" applyAlignment="1">
      <alignment vertical="center" wrapText="1"/>
    </xf>
    <xf fontId="14" fillId="0" borderId="10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0" borderId="16" numFmtId="162" xfId="0" applyNumberFormat="1" applyFont="1" applyBorder="1" applyAlignment="1">
      <alignment horizontal="right"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7" numFmtId="164" xfId="0" applyNumberFormat="1" applyFont="1" applyBorder="1" applyAlignment="1">
      <alignment horizontal="right" vertical="center" wrapText="1"/>
    </xf>
    <xf fontId="5" fillId="0" borderId="18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7" fillId="0" borderId="19" numFmtId="49" xfId="0" applyNumberFormat="1" applyFont="1" applyBorder="1" applyAlignment="1">
      <alignment horizontal="left" vertical="center"/>
    </xf>
    <xf fontId="5" fillId="0" borderId="19" numFmtId="0" xfId="0" applyFont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0" borderId="19" numFmtId="162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0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3" borderId="19" numFmtId="162" xfId="0" applyNumberFormat="1" applyFont="1" applyFill="1" applyBorder="1" applyAlignment="1">
      <alignment vertical="center" wrapText="1"/>
    </xf>
    <xf fontId="5" fillId="0" borderId="4" numFmtId="0" xfId="0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vertical="center" wrapText="1"/>
    </xf>
    <xf fontId="5" fillId="0" borderId="0" numFmtId="0" xfId="0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19" numFmtId="4" xfId="0" applyNumberFormat="1" applyFont="1" applyBorder="1" applyAlignment="1">
      <alignment vertical="center" wrapText="1"/>
    </xf>
    <xf fontId="5" fillId="0" borderId="24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5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26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7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left" vertical="center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28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0" borderId="29" numFmtId="162" xfId="0" applyNumberFormat="1" applyFont="1" applyBorder="1" applyAlignment="1">
      <alignment horizontal="right" vertical="center" wrapText="1"/>
    </xf>
    <xf fontId="5" fillId="0" borderId="30" numFmtId="49" xfId="0" applyNumberFormat="1" applyFont="1" applyBorder="1" applyAlignment="1">
      <alignment horizontal="center" vertical="center" wrapText="1"/>
    </xf>
    <xf fontId="6" fillId="0" borderId="18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0" borderId="19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19" numFmtId="4" xfId="0" applyNumberFormat="1" applyFont="1" applyBorder="1" applyAlignment="1">
      <alignment horizontal="right" vertical="center" wrapText="1"/>
    </xf>
    <xf fontId="5" fillId="0" borderId="19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5" fillId="0" borderId="0" numFmtId="0" xfId="0" applyFont="1" applyAlignment="1">
      <alignment vertical="center"/>
    </xf>
    <xf fontId="15" fillId="0" borderId="30" numFmtId="49" xfId="0" applyNumberFormat="1" applyFont="1" applyBorder="1" applyAlignment="1">
      <alignment horizontal="center" vertical="center" wrapText="1"/>
    </xf>
    <xf fontId="15" fillId="0" borderId="31" numFmtId="0" xfId="0" applyFont="1" applyBorder="1" applyAlignment="1">
      <alignment horizontal="center" vertical="center" wrapText="1"/>
    </xf>
    <xf fontId="15" fillId="0" borderId="32" numFmtId="49" xfId="0" applyNumberFormat="1" applyFont="1" applyBorder="1" applyAlignment="1">
      <alignment horizontal="left" vertical="center"/>
    </xf>
    <xf fontId="15" fillId="0" borderId="33" numFmtId="0" xfId="0" applyFont="1" applyBorder="1" applyAlignment="1">
      <alignment vertical="center" wrapText="1"/>
    </xf>
    <xf fontId="15" fillId="0" borderId="32" numFmtId="162" xfId="0" applyNumberFormat="1" applyFont="1" applyBorder="1" applyAlignment="1">
      <alignment horizontal="right" vertical="center" wrapText="1"/>
    </xf>
    <xf fontId="15" fillId="0" borderId="33" numFmtId="162" xfId="0" applyNumberFormat="1" applyFont="1" applyBorder="1" applyAlignment="1">
      <alignment horizontal="right" vertical="center" wrapText="1"/>
    </xf>
    <xf fontId="15" fillId="0" borderId="32" numFmtId="164" xfId="0" applyNumberFormat="1" applyFont="1" applyBorder="1" applyAlignment="1">
      <alignment horizontal="right" vertical="center" wrapText="1"/>
    </xf>
    <xf fontId="15" fillId="0" borderId="34" numFmtId="164" xfId="0" applyNumberFormat="1" applyFont="1" applyBorder="1" applyAlignment="1">
      <alignment horizontal="right" vertical="center" wrapText="1"/>
    </xf>
    <xf fontId="5" fillId="0" borderId="35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6" numFmtId="0" xfId="0" applyFont="1" applyBorder="1" applyAlignment="1">
      <alignment horizontal="left" vertical="center" wrapText="1"/>
    </xf>
    <xf fontId="5" fillId="0" borderId="29" numFmtId="164" xfId="0" applyNumberFormat="1" applyFont="1" applyBorder="1" applyAlignment="1">
      <alignment horizontal="right" vertical="center" wrapText="1"/>
    </xf>
    <xf fontId="5" fillId="0" borderId="30" numFmtId="0" xfId="0" applyFont="1" applyBorder="1" applyAlignment="1">
      <alignment horizontal="center" vertical="center" wrapText="1"/>
    </xf>
    <xf fontId="7" fillId="0" borderId="19" numFmtId="0" xfId="0" applyFont="1" applyBorder="1" applyAlignment="1">
      <alignment horizontal="left" vertical="center"/>
    </xf>
    <xf fontId="5" fillId="0" borderId="35" numFmtId="0" xfId="0" applyFont="1" applyBorder="1" applyAlignment="1">
      <alignment horizontal="center" vertical="center" wrapText="1"/>
    </xf>
    <xf fontId="6" fillId="0" borderId="24" numFmtId="0" xfId="0" applyFont="1" applyBorder="1" applyAlignment="1">
      <alignment horizontal="center" vertical="center" wrapText="1"/>
    </xf>
    <xf fontId="7" fillId="0" borderId="19" numFmtId="166" xfId="0" applyNumberFormat="1" applyFont="1" applyBorder="1" applyAlignment="1">
      <alignment vertical="center"/>
    </xf>
    <xf fontId="16" fillId="0" borderId="19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15" fillId="0" borderId="35" numFmtId="0" xfId="0" applyFont="1" applyBorder="1" applyAlignment="1">
      <alignment horizontal="center" vertical="center" wrapText="1"/>
    </xf>
    <xf fontId="15" fillId="0" borderId="33" numFmtId="49" xfId="0" applyNumberFormat="1" applyFont="1" applyBorder="1" applyAlignment="1">
      <alignment horizontal="left" vertical="center"/>
    </xf>
    <xf fontId="15" fillId="0" borderId="32" numFmtId="0" xfId="0" applyFont="1" applyBorder="1" applyAlignment="1">
      <alignment vertical="center" wrapText="1"/>
    </xf>
    <xf fontId="15" fillId="0" borderId="33" numFmtId="164" xfId="0" applyNumberFormat="1" applyFont="1" applyBorder="1" applyAlignment="1">
      <alignment horizontal="right" vertical="center" wrapText="1"/>
    </xf>
    <xf fontId="15" fillId="0" borderId="37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0" numFmtId="0" xfId="0" applyFont="1" applyAlignment="1">
      <alignment horizontal="left" vertical="center" wrapText="1"/>
    </xf>
    <xf fontId="5" fillId="0" borderId="19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28" numFmtId="49" xfId="0" applyNumberFormat="1" applyFont="1" applyBorder="1" applyAlignment="1">
      <alignment horizontal="center" vertical="center" wrapText="1"/>
    </xf>
    <xf fontId="18" fillId="0" borderId="1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3" borderId="19" numFmtId="162" xfId="0" applyNumberFormat="1" applyFont="1" applyFill="1" applyBorder="1" applyAlignment="1">
      <alignment horizontal="right" vertical="center" wrapText="1"/>
    </xf>
    <xf fontId="17" fillId="0" borderId="19" numFmtId="162" xfId="0" applyNumberFormat="1" applyFont="1" applyBorder="1" applyAlignment="1">
      <alignment horizontal="right" vertical="center" wrapText="1"/>
    </xf>
    <xf fontId="17" fillId="0" borderId="5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19" numFmtId="164" xfId="0" applyNumberFormat="1" applyFont="1" applyBorder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2" numFmtId="164" xfId="0" applyNumberFormat="1" applyFont="1" applyBorder="1" applyAlignment="1">
      <alignment horizontal="right" vertical="center" wrapText="1"/>
    </xf>
    <xf fontId="19" fillId="0" borderId="19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5" fillId="0" borderId="19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5" fillId="0" borderId="31" numFmtId="49" xfId="0" applyNumberFormat="1" applyFont="1" applyBorder="1" applyAlignment="1">
      <alignment horizontal="center"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0" borderId="38" numFmtId="162" xfId="0" applyNumberFormat="1" applyFont="1" applyBorder="1" applyAlignment="1">
      <alignment horizontal="right" vertical="center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15" fillId="0" borderId="32" numFmtId="162" xfId="0" applyNumberFormat="1" applyFont="1" applyBorder="1" applyAlignment="1">
      <alignment vertical="center" wrapText="1"/>
    </xf>
    <xf fontId="15" fillId="0" borderId="26" numFmtId="162" xfId="0" applyNumberFormat="1" applyFont="1" applyBorder="1" applyAlignment="1">
      <alignment vertical="center" wrapText="1"/>
    </xf>
    <xf fontId="15" fillId="0" borderId="33" numFmtId="162" xfId="0" applyNumberFormat="1" applyFont="1" applyBorder="1" applyAlignment="1">
      <alignment vertical="center" wrapText="1"/>
    </xf>
    <xf fontId="5" fillId="0" borderId="35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6" numFmtId="165" xfId="0" applyNumberFormat="1" applyFont="1" applyBorder="1" applyAlignment="1">
      <alignment vertical="center" wrapText="1"/>
    </xf>
    <xf fontId="6" fillId="0" borderId="39" numFmtId="0" xfId="0" applyFont="1" applyBorder="1" applyAlignment="1">
      <alignment horizontal="center" vertical="center" wrapText="1"/>
    </xf>
    <xf fontId="20" fillId="0" borderId="19" numFmtId="165" xfId="0" applyNumberFormat="1" applyFont="1" applyBorder="1" applyAlignment="1">
      <alignment horizontal="right" vertical="center" wrapText="1"/>
    </xf>
    <xf fontId="14" fillId="0" borderId="16" numFmtId="162" xfId="0" applyNumberFormat="1" applyFont="1" applyBorder="1" applyAlignment="1">
      <alignment horizontal="right" vertical="center" wrapText="1"/>
    </xf>
    <xf fontId="14" fillId="0" borderId="19" numFmtId="162" xfId="0" applyNumberFormat="1" applyFont="1" applyBorder="1" applyAlignment="1">
      <alignment horizontal="right" vertical="center" wrapText="1"/>
    </xf>
    <xf fontId="14" fillId="0" borderId="19" numFmtId="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23" numFmtId="165" xfId="0" applyNumberFormat="1" applyFont="1" applyBorder="1" applyAlignment="1">
      <alignment vertical="center" wrapText="1"/>
    </xf>
    <xf fontId="5" fillId="3" borderId="19" numFmtId="4" xfId="0" applyNumberFormat="1" applyFont="1" applyFill="1" applyBorder="1" applyAlignment="1">
      <alignment horizontal="right" vertical="center" wrapText="1"/>
    </xf>
    <xf fontId="5" fillId="0" borderId="20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5" fillId="0" borderId="19" numFmtId="165" xfId="0" applyNumberFormat="1" applyFont="1" applyBorder="1" applyAlignment="1">
      <alignment horizontal="lef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7" fillId="0" borderId="16" numFmtId="166" xfId="0" applyNumberFormat="1" applyFont="1" applyBorder="1" applyAlignment="1">
      <alignment vertical="center"/>
    </xf>
    <xf fontId="5" fillId="0" borderId="16" numFmtId="165" xfId="0" applyNumberFormat="1" applyFont="1" applyBorder="1" applyAlignment="1">
      <alignment horizontal="left"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6" numFmtId="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18" fillId="0" borderId="43" numFmtId="0" xfId="0" applyFont="1" applyBorder="1" applyAlignment="1">
      <alignment horizontal="center" vertical="center" wrapText="1"/>
    </xf>
    <xf fontId="5" fillId="0" borderId="44" numFmtId="162" xfId="0" applyNumberFormat="1" applyFont="1" applyBorder="1" applyAlignment="1">
      <alignment horizontal="right" vertical="center" wrapText="1"/>
    </xf>
    <xf fontId="15" fillId="0" borderId="30" numFmtId="0" xfId="0" applyFont="1" applyBorder="1" applyAlignment="1">
      <alignment horizontal="center" vertical="center" wrapText="1"/>
    </xf>
    <xf fontId="5" fillId="0" borderId="14" numFmtId="165" xfId="0" applyNumberFormat="1" applyFont="1" applyBorder="1" applyAlignment="1">
      <alignment horizontal="left" vertical="center" wrapText="1"/>
    </xf>
    <xf fontId="5" fillId="0" borderId="0" numFmtId="4" xfId="0" applyNumberFormat="1" applyFont="1" applyAlignment="1">
      <alignment horizontal="right" vertical="center" wrapText="1"/>
    </xf>
    <xf fontId="11" fillId="0" borderId="22" numFmtId="164" xfId="0" applyNumberFormat="1" applyFont="1" applyBorder="1" applyAlignment="1">
      <alignment horizontal="right" vertical="center" wrapText="1"/>
    </xf>
    <xf fontId="15" fillId="0" borderId="3" numFmtId="162" xfId="0" applyNumberFormat="1" applyFont="1" applyBorder="1" applyAlignment="1">
      <alignment horizontal="right" vertical="center" wrapText="1"/>
    </xf>
    <xf fontId="15" fillId="0" borderId="26" numFmtId="162" xfId="0" applyNumberFormat="1" applyFont="1" applyBorder="1" applyAlignment="1">
      <alignment horizontal="right" vertical="center" wrapText="1"/>
    </xf>
    <xf fontId="15" fillId="3" borderId="32" numFmtId="162" xfId="0" applyNumberFormat="1" applyFont="1" applyFill="1" applyBorder="1" applyAlignment="1">
      <alignment horizontal="right" vertical="center" wrapText="1"/>
    </xf>
    <xf fontId="14" fillId="0" borderId="30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4" fillId="0" borderId="9" numFmtId="167" xfId="0" applyNumberFormat="1" applyFont="1" applyBorder="1" applyAlignment="1">
      <alignment horizontal="left" vertical="center"/>
    </xf>
    <xf fontId="14" fillId="0" borderId="10" numFmtId="167" xfId="0" applyNumberFormat="1" applyFont="1" applyBorder="1" applyAlignment="1">
      <alignment horizontal="center" vertical="center" wrapText="1"/>
    </xf>
    <xf fontId="14" fillId="3" borderId="11" numFmtId="162" xfId="0" applyNumberFormat="1" applyFont="1" applyFill="1" applyBorder="1" applyAlignment="1">
      <alignment horizontal="right" vertical="center" wrapText="1"/>
    </xf>
    <xf fontId="14" fillId="0" borderId="30" numFmtId="49" xfId="0" applyNumberFormat="1" applyFont="1" applyBorder="1" applyAlignment="1">
      <alignment vertical="center" wrapText="1"/>
    </xf>
    <xf fontId="14" fillId="0" borderId="45" numFmtId="165" xfId="0" applyNumberFormat="1" applyFont="1" applyBorder="1" applyAlignment="1">
      <alignment horizontal="center" vertical="center" wrapText="1"/>
    </xf>
    <xf fontId="14" fillId="0" borderId="46" numFmtId="165" xfId="0" applyNumberFormat="1" applyFont="1" applyBorder="1" applyAlignment="1">
      <alignment horizontal="left" vertical="center"/>
    </xf>
    <xf fontId="14" fillId="0" borderId="38" numFmtId="165" xfId="0" applyNumberFormat="1" applyFont="1" applyBorder="1" applyAlignment="1">
      <alignment horizontal="center" vertical="center" wrapText="1"/>
    </xf>
    <xf fontId="14" fillId="3" borderId="14" numFmtId="162" xfId="0" applyNumberFormat="1" applyFont="1" applyFill="1" applyBorder="1" applyAlignment="1">
      <alignment horizontal="right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4" fillId="0" borderId="17" numFmtId="164" xfId="0" applyNumberFormat="1" applyFont="1" applyBorder="1" applyAlignment="1">
      <alignment horizontal="right" vertical="center" wrapText="1"/>
    </xf>
    <xf fontId="5" fillId="0" borderId="47" numFmtId="49" xfId="0" applyNumberFormat="1" applyFont="1" applyBorder="1" applyAlignment="1">
      <alignment horizontal="center" vertical="center" wrapText="1"/>
    </xf>
    <xf fontId="13" fillId="0" borderId="24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18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16" fillId="0" borderId="4" numFmtId="0" xfId="0" applyFont="1" applyBorder="1" applyAlignment="1">
      <alignment horizontal="left" vertical="center" wrapText="1"/>
    </xf>
    <xf fontId="16" fillId="0" borderId="19" numFmtId="0" xfId="0" applyFont="1" applyBorder="1" applyAlignment="1">
      <alignment horizontal="left" vertical="center" wrapText="1"/>
    </xf>
    <xf fontId="21" fillId="0" borderId="19" numFmtId="162" xfId="0" applyNumberFormat="1" applyFont="1" applyBorder="1" applyAlignment="1">
      <alignment horizontal="right" vertical="center" wrapText="1"/>
    </xf>
    <xf fontId="14" fillId="0" borderId="48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41" numFmtId="49" xfId="0" applyNumberFormat="1" applyFont="1" applyBorder="1" applyAlignment="1">
      <alignment horizontal="left" vertical="center"/>
    </xf>
    <xf fontId="16" fillId="0" borderId="4" numFmtId="165" xfId="0" applyNumberFormat="1" applyFont="1" applyBorder="1" applyAlignment="1">
      <alignment vertical="center" wrapText="1"/>
    </xf>
    <xf fontId="7" fillId="0" borderId="21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21" fillId="0" borderId="3" numFmtId="162" xfId="0" applyNumberFormat="1" applyFont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4" fillId="0" borderId="49" numFmtId="0" xfId="0" applyFont="1" applyBorder="1" applyAlignment="1">
      <alignment vertical="center"/>
    </xf>
    <xf fontId="14" fillId="0" borderId="50" numFmtId="162" xfId="0" applyNumberFormat="1" applyFont="1" applyBorder="1" applyAlignment="1">
      <alignment horizontal="right" vertical="center" wrapText="1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9.8515625"/>
    <col customWidth="1" min="4" max="4" style="1" width="74.140625"/>
    <col customWidth="1" min="5" max="5" style="4" width="16.140625"/>
    <col customWidth="1" min="6" max="6" style="1" width="16.140625"/>
    <col customWidth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min="12" max="12" style="6" width="15.7109375"/>
    <col customWidth="1" min="13" max="13" style="1" width="17.5703125"/>
    <col customWidth="1" min="14" max="14" style="1" width="15.8515625"/>
    <col customWidth="1" min="15" max="15" style="1" width="12.8515625"/>
    <col customWidth="1" min="16" max="18" style="1" width="11.42578125"/>
    <col customWidth="1" min="19" max="30" style="1" width="9.140625"/>
    <col min="31" max="16384" style="1" width="9.140625"/>
  </cols>
  <sheetData>
    <row r="1" ht="17.2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3"/>
      <c r="D2" s="12"/>
      <c r="E2" s="13"/>
      <c r="F2" s="12"/>
      <c r="G2" s="12"/>
      <c r="H2" s="14"/>
      <c r="I2" s="15"/>
      <c r="J2" s="15"/>
      <c r="K2" s="15"/>
      <c r="L2" s="15"/>
      <c r="M2" s="12"/>
      <c r="N2" s="12"/>
      <c r="O2" s="12"/>
      <c r="P2" s="14"/>
      <c r="Q2" s="14"/>
      <c r="R2" s="16" t="s">
        <v>1</v>
      </c>
      <c r="S2" s="1"/>
      <c r="T2" s="1"/>
      <c r="U2" s="1"/>
      <c r="V2" s="1"/>
      <c r="W2" s="1"/>
      <c r="X2" s="1"/>
      <c r="Y2" s="1"/>
      <c r="Z2" s="1"/>
    </row>
    <row r="3" s="17" customFormat="1" ht="18.75" customHeight="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/>
      <c r="H3" s="25"/>
      <c r="I3" s="26" t="s">
        <v>8</v>
      </c>
      <c r="J3" s="27"/>
      <c r="K3" s="23" t="s">
        <v>9</v>
      </c>
      <c r="L3" s="24"/>
      <c r="M3" s="24"/>
      <c r="N3" s="25"/>
      <c r="O3" s="21" t="s">
        <v>10</v>
      </c>
      <c r="P3" s="28" t="s">
        <v>11</v>
      </c>
      <c r="Q3" s="28" t="s">
        <v>12</v>
      </c>
      <c r="R3" s="21" t="s">
        <v>13</v>
      </c>
      <c r="S3" s="17"/>
      <c r="T3" s="17"/>
      <c r="U3" s="17"/>
      <c r="V3" s="17"/>
      <c r="W3" s="17"/>
      <c r="X3" s="17"/>
      <c r="Y3" s="17"/>
      <c r="Z3" s="17"/>
    </row>
    <row r="4" s="17" customFormat="1" ht="62.25" customHeight="1">
      <c r="A4" s="18"/>
      <c r="B4" s="19"/>
      <c r="C4" s="20"/>
      <c r="D4" s="21"/>
      <c r="E4" s="22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3" t="s">
        <v>21</v>
      </c>
      <c r="O4" s="21"/>
      <c r="P4" s="28"/>
      <c r="Q4" s="28"/>
      <c r="R4" s="21"/>
      <c r="S4" s="17"/>
      <c r="T4" s="17"/>
      <c r="U4" s="17"/>
      <c r="V4" s="17"/>
      <c r="W4" s="17"/>
      <c r="X4" s="17"/>
      <c r="Y4" s="17"/>
      <c r="Z4" s="17"/>
    </row>
    <row r="5" s="34" customFormat="1" ht="23.25" customHeight="1">
      <c r="A5" s="35"/>
      <c r="B5" s="36" t="s">
        <v>22</v>
      </c>
      <c r="C5" s="37"/>
      <c r="D5" s="38"/>
      <c r="E5" s="39">
        <f>SUM(E6:E16)</f>
        <v>3291848.1299999999</v>
      </c>
      <c r="F5" s="39">
        <f>SUM(F6:F16)</f>
        <v>28873554.000000004</v>
      </c>
      <c r="G5" s="39">
        <f>SUM(G6:G16)</f>
        <v>4740249</v>
      </c>
      <c r="H5" s="40">
        <f>SUM(H6:H16)</f>
        <v>2138678.2000000002</v>
      </c>
      <c r="I5" s="41">
        <f>SUM(I6:I16)</f>
        <v>3537292.4899999993</v>
      </c>
      <c r="J5" s="39">
        <f>SUM(J6:J16)</f>
        <v>1227129.7399999998</v>
      </c>
      <c r="K5" s="39">
        <f>SUM(K6:K16)</f>
        <v>245444.35999999993</v>
      </c>
      <c r="L5" s="39">
        <f>SUM(L6:L16)</f>
        <v>-1202956.5100000005</v>
      </c>
      <c r="M5" s="42">
        <f>SUM(M6:M16)</f>
        <v>-25336261.509999994</v>
      </c>
      <c r="N5" s="39">
        <f>SUM(N6:N16)</f>
        <v>-911548.46000000008</v>
      </c>
      <c r="O5" s="43">
        <f t="shared" ref="O5:O9" si="0">IFERROR(I5/E5,"")</f>
        <v>1.0745612647689184</v>
      </c>
      <c r="P5" s="44">
        <f t="shared" ref="P5:P9" si="1">IFERROR(J5/H5,"")</f>
        <v>0.57377951484239176</v>
      </c>
      <c r="Q5" s="45">
        <f t="shared" ref="Q5:Q9" si="2">IFERROR(I5/G5,"")</f>
        <v>0.74622503796741468</v>
      </c>
      <c r="R5" s="46">
        <f t="shared" ref="R5:R9" si="3">IFERROR(I5/F5,"")</f>
        <v>0.12250977105208451</v>
      </c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ht="18.75" customHeight="1">
      <c r="A6" s="47"/>
      <c r="B6" s="48" t="s">
        <v>23</v>
      </c>
      <c r="C6" s="49" t="s">
        <v>24</v>
      </c>
      <c r="D6" s="50" t="s">
        <v>25</v>
      </c>
      <c r="E6" s="51">
        <v>2388571.8599999999</v>
      </c>
      <c r="F6" s="52">
        <f>22841274.9-1013674.9</f>
        <v>21827600</v>
      </c>
      <c r="G6" s="52">
        <v>3741670.4000000004</v>
      </c>
      <c r="H6" s="52">
        <v>1508658.7</v>
      </c>
      <c r="I6" s="52">
        <v>2815592.0699999998</v>
      </c>
      <c r="J6" s="53">
        <v>680234.5</v>
      </c>
      <c r="K6" s="53">
        <f t="shared" ref="K6:K9" si="4">I6-E6</f>
        <v>427020.20999999996</v>
      </c>
      <c r="L6" s="54">
        <f t="shared" ref="L6:L9" si="5">I6-G6</f>
        <v>-926078.33000000054</v>
      </c>
      <c r="M6" s="52">
        <f t="shared" ref="M6:M9" si="6">I6-F6</f>
        <v>-19012007.93</v>
      </c>
      <c r="N6" s="55">
        <f t="shared" ref="N6:N9" si="7">J6-H6</f>
        <v>-828424.19999999995</v>
      </c>
      <c r="O6" s="56">
        <f t="shared" si="0"/>
        <v>1.1787763714171864</v>
      </c>
      <c r="P6" s="57">
        <f t="shared" si="1"/>
        <v>0.45088693685324588</v>
      </c>
      <c r="Q6" s="56">
        <f t="shared" si="2"/>
        <v>0.75249601621778328</v>
      </c>
      <c r="R6" s="58">
        <f t="shared" si="3"/>
        <v>0.1289922882039253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9"/>
      <c r="B7" s="60" t="s">
        <v>26</v>
      </c>
      <c r="C7" s="61" t="s">
        <v>27</v>
      </c>
      <c r="D7" s="62" t="s">
        <v>28</v>
      </c>
      <c r="E7" s="63">
        <v>14048.07</v>
      </c>
      <c r="F7" s="64">
        <v>58676</v>
      </c>
      <c r="G7" s="65">
        <v>14342.5</v>
      </c>
      <c r="H7" s="64">
        <v>8525</v>
      </c>
      <c r="I7" s="66">
        <v>10419.17</v>
      </c>
      <c r="J7" s="64">
        <v>5042.9499999999998</v>
      </c>
      <c r="K7" s="66">
        <f t="shared" si="4"/>
        <v>-3628.8999999999996</v>
      </c>
      <c r="L7" s="64">
        <f t="shared" si="5"/>
        <v>-3923.3299999999999</v>
      </c>
      <c r="M7" s="67">
        <f t="shared" si="6"/>
        <v>-48256.830000000002</v>
      </c>
      <c r="N7" s="64">
        <f t="shared" si="7"/>
        <v>-3482.0500000000002</v>
      </c>
      <c r="O7" s="68">
        <f t="shared" si="0"/>
        <v>0.74167981793940385</v>
      </c>
      <c r="P7" s="69">
        <f t="shared" si="1"/>
        <v>0.59154838709677415</v>
      </c>
      <c r="Q7" s="70">
        <f t="shared" si="2"/>
        <v>0.72645424437859507</v>
      </c>
      <c r="R7" s="71">
        <f t="shared" si="3"/>
        <v>0.17757123866657579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9"/>
      <c r="B8" s="60" t="s">
        <v>23</v>
      </c>
      <c r="C8" s="72" t="s">
        <v>29</v>
      </c>
      <c r="D8" s="62" t="s">
        <v>30</v>
      </c>
      <c r="E8" s="73">
        <v>0</v>
      </c>
      <c r="F8" s="64">
        <v>38381</v>
      </c>
      <c r="G8" s="64">
        <v>7900</v>
      </c>
      <c r="H8" s="66">
        <v>200</v>
      </c>
      <c r="I8" s="64">
        <v>10818.690000000001</v>
      </c>
      <c r="J8" s="64">
        <v>107.29000000000001</v>
      </c>
      <c r="K8" s="64">
        <f t="shared" si="4"/>
        <v>10818.690000000001</v>
      </c>
      <c r="L8" s="66">
        <f t="shared" si="5"/>
        <v>2918.6900000000005</v>
      </c>
      <c r="M8" s="64">
        <f t="shared" si="6"/>
        <v>-27562.309999999998</v>
      </c>
      <c r="N8" s="66">
        <f t="shared" si="7"/>
        <v>-92.709999999999994</v>
      </c>
      <c r="O8" s="69" t="str">
        <f t="shared" si="0"/>
        <v/>
      </c>
      <c r="P8" s="68">
        <f t="shared" si="1"/>
        <v>0.53644999999999998</v>
      </c>
      <c r="Q8" s="69">
        <f t="shared" si="2"/>
        <v>1.3694544303797469</v>
      </c>
      <c r="R8" s="71">
        <f t="shared" si="3"/>
        <v>0.28187618873921994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9"/>
      <c r="B9" s="60" t="s">
        <v>23</v>
      </c>
      <c r="C9" s="61" t="s">
        <v>31</v>
      </c>
      <c r="D9" s="62" t="s">
        <v>32</v>
      </c>
      <c r="E9" s="63">
        <v>6567.6000000000004</v>
      </c>
      <c r="F9" s="64">
        <v>1319195.1000000001</v>
      </c>
      <c r="G9" s="64">
        <v>175600</v>
      </c>
      <c r="H9" s="64">
        <v>168900</v>
      </c>
      <c r="I9" s="64">
        <v>6300.9799999999996</v>
      </c>
      <c r="J9" s="64">
        <v>-1291.53</v>
      </c>
      <c r="K9" s="66">
        <f t="shared" si="4"/>
        <v>-266.6200000000008</v>
      </c>
      <c r="L9" s="64">
        <f t="shared" si="5"/>
        <v>-169299.01999999999</v>
      </c>
      <c r="M9" s="67">
        <f t="shared" si="6"/>
        <v>-1312894.1200000001</v>
      </c>
      <c r="N9" s="64">
        <f t="shared" si="7"/>
        <v>-170191.53</v>
      </c>
      <c r="O9" s="68">
        <f t="shared" si="0"/>
        <v>0.95940373957001024</v>
      </c>
      <c r="P9" s="69">
        <f t="shared" si="1"/>
        <v>-0.0076467140319715805</v>
      </c>
      <c r="Q9" s="70">
        <f t="shared" si="2"/>
        <v>0.035882574031890657</v>
      </c>
      <c r="R9" s="71">
        <f t="shared" si="3"/>
        <v>0.0047763822045730755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9"/>
      <c r="B10" s="60" t="s">
        <v>23</v>
      </c>
      <c r="C10" s="72" t="s">
        <v>33</v>
      </c>
      <c r="D10" s="74" t="s">
        <v>34</v>
      </c>
      <c r="E10" s="73">
        <v>29.02</v>
      </c>
      <c r="F10" s="75">
        <v>0</v>
      </c>
      <c r="G10" s="65">
        <v>0</v>
      </c>
      <c r="H10" s="66">
        <v>0</v>
      </c>
      <c r="I10" s="66">
        <v>32.729999999999997</v>
      </c>
      <c r="J10" s="76">
        <v>0</v>
      </c>
      <c r="K10" s="64">
        <f t="shared" ref="K10:K47" si="8">I10-E10</f>
        <v>3.7099999999999973</v>
      </c>
      <c r="L10" s="66">
        <f t="shared" ref="L10:L73" si="9">I10-G10</f>
        <v>32.729999999999997</v>
      </c>
      <c r="M10" s="64">
        <f t="shared" ref="M10:M47" si="10">I10-F10</f>
        <v>32.729999999999997</v>
      </c>
      <c r="N10" s="66">
        <f t="shared" ref="N10:N47" si="11">J10-H10</f>
        <v>0</v>
      </c>
      <c r="O10" s="69">
        <f t="shared" ref="O10:O73" si="12">IFERROR(I10/E10,"")</f>
        <v>1.1278428669882838</v>
      </c>
      <c r="P10" s="68" t="str">
        <f t="shared" ref="P10:P73" si="13">IFERROR(J10/H10,"")</f>
        <v/>
      </c>
      <c r="Q10" s="69" t="str">
        <f t="shared" ref="Q10:Q73" si="14">IFERROR(I10/G10,"")</f>
        <v/>
      </c>
      <c r="R10" s="71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9"/>
      <c r="B11" s="60" t="s">
        <v>23</v>
      </c>
      <c r="C11" s="61" t="s">
        <v>35</v>
      </c>
      <c r="D11" s="62" t="s">
        <v>36</v>
      </c>
      <c r="E11" s="63">
        <v>13.029999999999999</v>
      </c>
      <c r="F11" s="64">
        <v>1515.3</v>
      </c>
      <c r="G11" s="66">
        <v>660</v>
      </c>
      <c r="H11" s="64">
        <v>660</v>
      </c>
      <c r="I11" s="64">
        <v>0</v>
      </c>
      <c r="J11" s="64">
        <v>0</v>
      </c>
      <c r="K11" s="66">
        <f t="shared" si="8"/>
        <v>-13.029999999999999</v>
      </c>
      <c r="L11" s="64">
        <f t="shared" si="9"/>
        <v>-660</v>
      </c>
      <c r="M11" s="67">
        <f t="shared" si="10"/>
        <v>-1515.3</v>
      </c>
      <c r="N11" s="64">
        <f t="shared" si="11"/>
        <v>-660</v>
      </c>
      <c r="O11" s="68">
        <f t="shared" si="12"/>
        <v>0</v>
      </c>
      <c r="P11" s="69">
        <f t="shared" si="13"/>
        <v>0</v>
      </c>
      <c r="Q11" s="70">
        <f t="shared" si="14"/>
        <v>0</v>
      </c>
      <c r="R11" s="71">
        <f t="shared" si="15"/>
        <v>0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9"/>
      <c r="B12" s="60" t="s">
        <v>23</v>
      </c>
      <c r="C12" s="72" t="s">
        <v>37</v>
      </c>
      <c r="D12" s="62" t="s">
        <v>38</v>
      </c>
      <c r="E12" s="73">
        <v>172389.14000000001</v>
      </c>
      <c r="F12" s="64">
        <v>446509.79999999999</v>
      </c>
      <c r="G12" s="65">
        <v>7815.6000000000004</v>
      </c>
      <c r="H12" s="64">
        <v>1000</v>
      </c>
      <c r="I12" s="66">
        <v>5117.7599999999993</v>
      </c>
      <c r="J12" s="76">
        <v>1785.99</v>
      </c>
      <c r="K12" s="64">
        <f t="shared" si="8"/>
        <v>-167271.38</v>
      </c>
      <c r="L12" s="66">
        <f t="shared" si="9"/>
        <v>-2697.8400000000011</v>
      </c>
      <c r="M12" s="64">
        <f t="shared" si="10"/>
        <v>-441392.03999999998</v>
      </c>
      <c r="N12" s="66">
        <f t="shared" si="11"/>
        <v>785.99000000000001</v>
      </c>
      <c r="O12" s="69">
        <f t="shared" si="12"/>
        <v>0.02968725292092065</v>
      </c>
      <c r="P12" s="68">
        <f t="shared" si="13"/>
        <v>1.78599</v>
      </c>
      <c r="Q12" s="69">
        <f t="shared" si="14"/>
        <v>0.65481345002303071</v>
      </c>
      <c r="R12" s="71">
        <f t="shared" si="15"/>
        <v>0.011461696921321771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9"/>
      <c r="B13" s="60" t="s">
        <v>39</v>
      </c>
      <c r="C13" s="61" t="s">
        <v>40</v>
      </c>
      <c r="D13" s="77" t="s">
        <v>41</v>
      </c>
      <c r="E13" s="73">
        <v>49563.959999999999</v>
      </c>
      <c r="F13" s="64">
        <v>1866643.8</v>
      </c>
      <c r="G13" s="65">
        <v>62000</v>
      </c>
      <c r="H13" s="64">
        <v>11000</v>
      </c>
      <c r="I13" s="65">
        <v>51427.730000000003</v>
      </c>
      <c r="J13" s="64">
        <v>5182.9399999999996</v>
      </c>
      <c r="K13" s="66">
        <f t="shared" si="8"/>
        <v>1863.7700000000041</v>
      </c>
      <c r="L13" s="64">
        <f t="shared" si="9"/>
        <v>-10572.269999999997</v>
      </c>
      <c r="M13" s="67">
        <f t="shared" si="10"/>
        <v>-1815216.0700000001</v>
      </c>
      <c r="N13" s="64">
        <f t="shared" si="11"/>
        <v>-5817.0600000000004</v>
      </c>
      <c r="O13" s="68">
        <f t="shared" si="12"/>
        <v>1.0376033311301196</v>
      </c>
      <c r="P13" s="69">
        <f t="shared" si="13"/>
        <v>0.47117636363636362</v>
      </c>
      <c r="Q13" s="70">
        <f t="shared" si="14"/>
        <v>0.82947951612903226</v>
      </c>
      <c r="R13" s="71">
        <f t="shared" si="15"/>
        <v>0.027550907141469627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9"/>
      <c r="B14" s="60" t="s">
        <v>39</v>
      </c>
      <c r="C14" s="72" t="s">
        <v>42</v>
      </c>
      <c r="D14" s="74" t="s">
        <v>43</v>
      </c>
      <c r="E14" s="73">
        <v>552964.97999999998</v>
      </c>
      <c r="F14" s="64">
        <v>2628818</v>
      </c>
      <c r="G14" s="65">
        <v>577500</v>
      </c>
      <c r="H14" s="65">
        <v>375000</v>
      </c>
      <c r="I14" s="66">
        <v>524245.34999999998</v>
      </c>
      <c r="J14" s="76">
        <v>521342.20999999996</v>
      </c>
      <c r="K14" s="64">
        <f t="shared" si="8"/>
        <v>-28719.630000000005</v>
      </c>
      <c r="L14" s="66">
        <f t="shared" si="9"/>
        <v>-53254.650000000023</v>
      </c>
      <c r="M14" s="64">
        <f t="shared" si="10"/>
        <v>-2104572.6499999999</v>
      </c>
      <c r="N14" s="78">
        <f t="shared" si="11"/>
        <v>146342.20999999996</v>
      </c>
      <c r="O14" s="69">
        <f t="shared" si="12"/>
        <v>0.94806247947202726</v>
      </c>
      <c r="P14" s="68">
        <f t="shared" si="13"/>
        <v>1.3902458933333333</v>
      </c>
      <c r="Q14" s="69">
        <f t="shared" si="14"/>
        <v>0.90778415584415584</v>
      </c>
      <c r="R14" s="71">
        <f t="shared" si="15"/>
        <v>0.19942245906715489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9"/>
      <c r="B15" s="60"/>
      <c r="C15" s="61" t="s">
        <v>44</v>
      </c>
      <c r="D15" s="77" t="s">
        <v>45</v>
      </c>
      <c r="E15" s="73">
        <v>107700.47</v>
      </c>
      <c r="F15" s="64">
        <v>686215</v>
      </c>
      <c r="G15" s="65">
        <v>152760.5</v>
      </c>
      <c r="H15" s="64">
        <v>64734.5</v>
      </c>
      <c r="I15" s="65">
        <v>113338.00999999999</v>
      </c>
      <c r="J15" s="64">
        <v>14725.389999999999</v>
      </c>
      <c r="K15" s="66">
        <f t="shared" si="8"/>
        <v>5637.5399999999936</v>
      </c>
      <c r="L15" s="64">
        <f t="shared" si="9"/>
        <v>-39422.490000000005</v>
      </c>
      <c r="M15" s="64">
        <f t="shared" si="10"/>
        <v>-572876.98999999999</v>
      </c>
      <c r="N15" s="79">
        <f t="shared" si="11"/>
        <v>-50009.110000000001</v>
      </c>
      <c r="O15" s="69">
        <f t="shared" si="12"/>
        <v>1.0523446183661036</v>
      </c>
      <c r="P15" s="69">
        <f t="shared" si="13"/>
        <v>0.22747360371980938</v>
      </c>
      <c r="Q15" s="69">
        <f t="shared" si="14"/>
        <v>0.74193269857063837</v>
      </c>
      <c r="R15" s="71">
        <f t="shared" si="15"/>
        <v>0.16516399379203311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80"/>
      <c r="B16" s="81" t="s">
        <v>39</v>
      </c>
      <c r="C16" s="72" t="s">
        <v>46</v>
      </c>
      <c r="D16" s="82" t="s">
        <v>47</v>
      </c>
      <c r="E16" s="73">
        <v>0</v>
      </c>
      <c r="F16" s="83">
        <v>0</v>
      </c>
      <c r="G16" s="66">
        <v>0</v>
      </c>
      <c r="H16" s="84">
        <v>0</v>
      </c>
      <c r="I16" s="84">
        <v>0</v>
      </c>
      <c r="J16" s="83">
        <v>0</v>
      </c>
      <c r="K16" s="83">
        <f t="shared" si="8"/>
        <v>0</v>
      </c>
      <c r="L16" s="66">
        <f t="shared" si="9"/>
        <v>0</v>
      </c>
      <c r="M16" s="83">
        <f t="shared" si="10"/>
        <v>0</v>
      </c>
      <c r="N16" s="66">
        <f t="shared" si="11"/>
        <v>0</v>
      </c>
      <c r="O16" s="85" t="str">
        <f t="shared" si="12"/>
        <v/>
      </c>
      <c r="P16" s="68" t="str">
        <f t="shared" si="13"/>
        <v/>
      </c>
      <c r="Q16" s="85" t="str">
        <f t="shared" si="14"/>
        <v/>
      </c>
      <c r="R16" s="86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4" customFormat="1" ht="24" customHeight="1">
      <c r="A17" s="87" t="s">
        <v>48</v>
      </c>
      <c r="B17" s="88"/>
      <c r="C17" s="89"/>
      <c r="D17" s="90"/>
      <c r="E17" s="39">
        <f>E21+E25+E34+E48+E56+E59+E62+E71</f>
        <v>1302163.3199999998</v>
      </c>
      <c r="F17" s="39">
        <f>F21+F25+F34+F48+F56+F59+F62+F71</f>
        <v>8032481.5099999998</v>
      </c>
      <c r="G17" s="91">
        <f>G21+G25+G34+G48+G56+G59+G62+G71</f>
        <v>1874869.0100000002</v>
      </c>
      <c r="H17" s="92">
        <f>H21+H25+H34+H48+H56+H59+H62+H71</f>
        <v>664083.70999999996</v>
      </c>
      <c r="I17" s="39">
        <f>I21+I25+I34+I48+I56+I59+I62+I71</f>
        <v>1386080.47</v>
      </c>
      <c r="J17" s="39">
        <f>J21+J25+J34+J48+J56+J59+J62+J71</f>
        <v>106486.18000000001</v>
      </c>
      <c r="K17" s="39">
        <f t="shared" si="8"/>
        <v>83917.15000000014</v>
      </c>
      <c r="L17" s="91">
        <f t="shared" si="9"/>
        <v>-488788.54000000027</v>
      </c>
      <c r="M17" s="92">
        <f t="shared" si="10"/>
        <v>-6646401.04</v>
      </c>
      <c r="N17" s="91">
        <f t="shared" si="11"/>
        <v>-557597.52999999991</v>
      </c>
      <c r="O17" s="43">
        <f t="shared" si="12"/>
        <v>1.0644444123952133</v>
      </c>
      <c r="P17" s="44">
        <f t="shared" si="13"/>
        <v>0.16035053773567193</v>
      </c>
      <c r="Q17" s="45">
        <f t="shared" si="14"/>
        <v>0.7392945654374008</v>
      </c>
      <c r="R17" s="46">
        <f t="shared" si="15"/>
        <v>0.17255943487381897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ht="17.25">
      <c r="A18" s="93" t="s">
        <v>49</v>
      </c>
      <c r="B18" s="94" t="s">
        <v>26</v>
      </c>
      <c r="C18" s="95" t="s">
        <v>50</v>
      </c>
      <c r="D18" s="96" t="s">
        <v>51</v>
      </c>
      <c r="E18" s="97">
        <v>46386.199999999997</v>
      </c>
      <c r="F18" s="53">
        <f>295538.8+75672.2</f>
        <v>371211</v>
      </c>
      <c r="G18" s="54">
        <v>82000</v>
      </c>
      <c r="H18" s="53">
        <v>29000</v>
      </c>
      <c r="I18" s="98">
        <v>61624.579999999994</v>
      </c>
      <c r="J18" s="53">
        <v>8531.630000000001</v>
      </c>
      <c r="K18" s="54">
        <f t="shared" si="8"/>
        <v>15238.379999999997</v>
      </c>
      <c r="L18" s="53">
        <f t="shared" si="9"/>
        <v>-20375.420000000006</v>
      </c>
      <c r="M18" s="53">
        <f t="shared" si="10"/>
        <v>-309586.41999999998</v>
      </c>
      <c r="N18" s="55">
        <f t="shared" si="11"/>
        <v>-20468.369999999999</v>
      </c>
      <c r="O18" s="56">
        <f t="shared" si="12"/>
        <v>1.3285110657911188</v>
      </c>
      <c r="P18" s="57">
        <f t="shared" si="13"/>
        <v>0.29419413793103449</v>
      </c>
      <c r="Q18" s="56">
        <f t="shared" si="14"/>
        <v>0.7515192682926829</v>
      </c>
      <c r="R18" s="58">
        <f t="shared" si="15"/>
        <v>0.16600957406973391</v>
      </c>
      <c r="S18" s="1"/>
      <c r="T18" s="1"/>
      <c r="U18" s="1"/>
      <c r="V18" s="1"/>
      <c r="W18" s="1"/>
      <c r="X18" s="1"/>
      <c r="Y18" s="1"/>
      <c r="Z18" s="1"/>
    </row>
    <row r="19" ht="17.25">
      <c r="A19" s="99"/>
      <c r="B19" s="100"/>
      <c r="C19" s="61" t="s">
        <v>52</v>
      </c>
      <c r="D19" s="101" t="s">
        <v>53</v>
      </c>
      <c r="E19" s="102">
        <v>0</v>
      </c>
      <c r="F19" s="103">
        <v>0</v>
      </c>
      <c r="G19" s="103">
        <v>0</v>
      </c>
      <c r="H19" s="104">
        <v>0</v>
      </c>
      <c r="I19" s="103">
        <v>0</v>
      </c>
      <c r="J19" s="103">
        <v>0</v>
      </c>
      <c r="K19" s="103">
        <f t="shared" si="8"/>
        <v>0</v>
      </c>
      <c r="L19" s="104">
        <f t="shared" si="9"/>
        <v>0</v>
      </c>
      <c r="M19" s="103">
        <f t="shared" si="10"/>
        <v>0</v>
      </c>
      <c r="N19" s="105">
        <f t="shared" si="11"/>
        <v>0</v>
      </c>
      <c r="O19" s="68" t="str">
        <f t="shared" si="12"/>
        <v/>
      </c>
      <c r="P19" s="69" t="str">
        <f t="shared" si="13"/>
        <v/>
      </c>
      <c r="Q19" s="70" t="str">
        <f t="shared" si="14"/>
        <v/>
      </c>
      <c r="R19" s="71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99"/>
      <c r="B20" s="100"/>
      <c r="C20" s="72" t="s">
        <v>54</v>
      </c>
      <c r="D20" s="106" t="s">
        <v>55</v>
      </c>
      <c r="E20" s="102">
        <v>37838.32</v>
      </c>
      <c r="F20" s="103">
        <f>253415.2+30037.5</f>
        <v>283452.70000000001</v>
      </c>
      <c r="G20" s="103">
        <v>57415.199999999997</v>
      </c>
      <c r="H20" s="107">
        <v>20000</v>
      </c>
      <c r="I20" s="103">
        <v>57079.739999999998</v>
      </c>
      <c r="J20" s="103">
        <v>7996.6300000000001</v>
      </c>
      <c r="K20" s="103">
        <f t="shared" si="8"/>
        <v>19241.419999999998</v>
      </c>
      <c r="L20" s="103">
        <f t="shared" si="9"/>
        <v>-335.45999999999913</v>
      </c>
      <c r="M20" s="103">
        <f t="shared" si="10"/>
        <v>-226372.96000000002</v>
      </c>
      <c r="N20" s="103">
        <f t="shared" si="11"/>
        <v>-12003.369999999999</v>
      </c>
      <c r="O20" s="69">
        <f t="shared" si="12"/>
        <v>1.5085167629006784</v>
      </c>
      <c r="P20" s="68">
        <f t="shared" si="13"/>
        <v>0.39983150000000001</v>
      </c>
      <c r="Q20" s="69">
        <f t="shared" si="14"/>
        <v>0.9941572963257117</v>
      </c>
      <c r="R20" s="71">
        <f t="shared" si="15"/>
        <v>0.20137306859310211</v>
      </c>
      <c r="S20" s="1"/>
      <c r="T20" s="1"/>
      <c r="U20" s="1"/>
      <c r="V20" s="1"/>
      <c r="W20" s="1"/>
      <c r="X20" s="1"/>
      <c r="Y20" s="1"/>
      <c r="Z20" s="1"/>
    </row>
    <row r="21" s="108" customFormat="1" ht="17.25">
      <c r="A21" s="109"/>
      <c r="B21" s="110"/>
      <c r="C21" s="111"/>
      <c r="D21" s="112" t="s">
        <v>56</v>
      </c>
      <c r="E21" s="113">
        <f>SUM(E18:E20)</f>
        <v>84224.51999999999</v>
      </c>
      <c r="F21" s="113">
        <f>SUM(F18:F20)</f>
        <v>654663.69999999995</v>
      </c>
      <c r="G21" s="113">
        <v>139415.20000000001</v>
      </c>
      <c r="H21" s="114">
        <v>49000</v>
      </c>
      <c r="I21" s="113">
        <f>SUM(I18:I20)</f>
        <v>118704.31999999999</v>
      </c>
      <c r="J21" s="113">
        <f>SUM(J18:J20)</f>
        <v>16528.260000000002</v>
      </c>
      <c r="K21" s="113">
        <f t="shared" si="8"/>
        <v>34479.800000000003</v>
      </c>
      <c r="L21" s="113">
        <f t="shared" si="9"/>
        <v>-20710.880000000019</v>
      </c>
      <c r="M21" s="113">
        <f t="shared" si="10"/>
        <v>-535959.38</v>
      </c>
      <c r="N21" s="113">
        <f t="shared" si="11"/>
        <v>-32471.739999999998</v>
      </c>
      <c r="O21" s="115">
        <f t="shared" si="12"/>
        <v>1.4093795963455773</v>
      </c>
      <c r="P21" s="115">
        <f t="shared" si="13"/>
        <v>0.3373114285714286</v>
      </c>
      <c r="Q21" s="115">
        <f t="shared" si="14"/>
        <v>0.8514446057531746</v>
      </c>
      <c r="R21" s="116">
        <f t="shared" si="15"/>
        <v>0.18132106606796741</v>
      </c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ht="17.25">
      <c r="A22" s="117">
        <v>951</v>
      </c>
      <c r="B22" s="94" t="s">
        <v>23</v>
      </c>
      <c r="C22" s="118" t="s">
        <v>57</v>
      </c>
      <c r="D22" s="119" t="s">
        <v>58</v>
      </c>
      <c r="E22" s="102">
        <v>20607.57</v>
      </c>
      <c r="F22" s="53">
        <v>119058.5</v>
      </c>
      <c r="G22" s="54">
        <v>22815.5</v>
      </c>
      <c r="H22" s="53">
        <v>9357.6000000000004</v>
      </c>
      <c r="I22" s="98">
        <v>24087.939999999999</v>
      </c>
      <c r="J22" s="53">
        <v>6699.8799999999992</v>
      </c>
      <c r="K22" s="53">
        <f t="shared" si="8"/>
        <v>3480.369999999999</v>
      </c>
      <c r="L22" s="53">
        <f t="shared" si="9"/>
        <v>1272.4399999999987</v>
      </c>
      <c r="M22" s="54">
        <f t="shared" si="10"/>
        <v>-94970.559999999998</v>
      </c>
      <c r="N22" s="53">
        <f t="shared" si="11"/>
        <v>-2657.7200000000012</v>
      </c>
      <c r="O22" s="57">
        <f t="shared" si="12"/>
        <v>1.1688879377820869</v>
      </c>
      <c r="P22" s="56">
        <f t="shared" si="13"/>
        <v>0.71598273061468742</v>
      </c>
      <c r="Q22" s="120">
        <f t="shared" si="14"/>
        <v>1.0557708575310643</v>
      </c>
      <c r="R22" s="58">
        <f t="shared" si="15"/>
        <v>0.20232020393336048</v>
      </c>
      <c r="S22" s="1"/>
      <c r="T22" s="1"/>
      <c r="U22" s="1"/>
      <c r="V22" s="1"/>
      <c r="W22" s="1"/>
      <c r="X22" s="1"/>
      <c r="Y22" s="1"/>
      <c r="Z22" s="1"/>
    </row>
    <row r="23" ht="17.25">
      <c r="A23" s="121"/>
      <c r="B23" s="100"/>
      <c r="C23" s="122" t="s">
        <v>59</v>
      </c>
      <c r="D23" s="101" t="s">
        <v>60</v>
      </c>
      <c r="E23" s="102">
        <v>903.89999999999998</v>
      </c>
      <c r="F23" s="103">
        <v>10589.6</v>
      </c>
      <c r="G23" s="103">
        <v>1805.4000000000001</v>
      </c>
      <c r="H23" s="103">
        <v>1580</v>
      </c>
      <c r="I23" s="103">
        <v>494.80000000000001</v>
      </c>
      <c r="J23" s="103">
        <v>0</v>
      </c>
      <c r="K23" s="103">
        <f t="shared" si="8"/>
        <v>-409.09999999999997</v>
      </c>
      <c r="L23" s="103">
        <f t="shared" si="9"/>
        <v>-1310.6000000000001</v>
      </c>
      <c r="M23" s="103">
        <f t="shared" si="10"/>
        <v>-10094.800000000001</v>
      </c>
      <c r="N23" s="103">
        <f t="shared" si="11"/>
        <v>-1580</v>
      </c>
      <c r="O23" s="69">
        <f t="shared" si="12"/>
        <v>0.5474056864697423</v>
      </c>
      <c r="P23" s="69">
        <f t="shared" si="13"/>
        <v>0</v>
      </c>
      <c r="Q23" s="69">
        <f t="shared" si="14"/>
        <v>0.27406668882242163</v>
      </c>
      <c r="R23" s="71">
        <f t="shared" si="15"/>
        <v>0.046725088766336784</v>
      </c>
      <c r="S23" s="1"/>
      <c r="T23" s="1"/>
      <c r="U23" s="1"/>
      <c r="V23" s="1"/>
      <c r="W23" s="1"/>
      <c r="X23" s="1"/>
      <c r="Y23" s="1"/>
      <c r="Z23" s="1"/>
    </row>
    <row r="24" ht="17.25">
      <c r="A24" s="123"/>
      <c r="B24" s="124"/>
      <c r="C24" s="125" t="s">
        <v>61</v>
      </c>
      <c r="D24" s="126" t="s">
        <v>62</v>
      </c>
      <c r="E24" s="102">
        <v>418.88</v>
      </c>
      <c r="F24" s="127">
        <v>2512.1999999999998</v>
      </c>
      <c r="G24" s="127">
        <v>610</v>
      </c>
      <c r="H24" s="127">
        <v>230</v>
      </c>
      <c r="I24" s="103">
        <v>297.13</v>
      </c>
      <c r="J24" s="128">
        <v>10.43</v>
      </c>
      <c r="K24" s="103">
        <f t="shared" si="8"/>
        <v>-121.75</v>
      </c>
      <c r="L24" s="103">
        <f t="shared" si="9"/>
        <v>-312.87</v>
      </c>
      <c r="M24" s="103">
        <f t="shared" si="10"/>
        <v>-2215.0699999999997</v>
      </c>
      <c r="N24" s="104">
        <f t="shared" si="11"/>
        <v>-219.56999999999999</v>
      </c>
      <c r="O24" s="69">
        <f t="shared" si="12"/>
        <v>0.70934396485867068</v>
      </c>
      <c r="P24" s="68">
        <f t="shared" si="13"/>
        <v>0.045347826086956519</v>
      </c>
      <c r="Q24" s="69">
        <f t="shared" si="14"/>
        <v>0.48709836065573769</v>
      </c>
      <c r="R24" s="71">
        <f t="shared" si="15"/>
        <v>0.11827481888384683</v>
      </c>
      <c r="S24" s="1"/>
      <c r="T24" s="1"/>
      <c r="U24" s="1"/>
      <c r="V24" s="1"/>
      <c r="W24" s="1"/>
      <c r="X24" s="1"/>
      <c r="Y24" s="1"/>
      <c r="Z24" s="1"/>
    </row>
    <row r="25" s="108" customFormat="1" ht="17.25">
      <c r="A25" s="129"/>
      <c r="B25" s="110"/>
      <c r="C25" s="130"/>
      <c r="D25" s="131" t="s">
        <v>56</v>
      </c>
      <c r="E25" s="113">
        <f>E22+E23+E24</f>
        <v>21930.350000000002</v>
      </c>
      <c r="F25" s="113">
        <f>F22+F23+F24</f>
        <v>132160.30000000002</v>
      </c>
      <c r="G25" s="113">
        <v>25230.900000000001</v>
      </c>
      <c r="H25" s="114">
        <v>11167.6</v>
      </c>
      <c r="I25" s="113">
        <f>I22+I23+I24</f>
        <v>24879.869999999999</v>
      </c>
      <c r="J25" s="113">
        <f>J22+J23+J24</f>
        <v>6710.3099999999995</v>
      </c>
      <c r="K25" s="113">
        <f t="shared" si="8"/>
        <v>2949.5199999999968</v>
      </c>
      <c r="L25" s="113">
        <f t="shared" si="9"/>
        <v>-351.03000000000247</v>
      </c>
      <c r="M25" s="114">
        <f t="shared" si="10"/>
        <v>-107280.43000000002</v>
      </c>
      <c r="N25" s="113">
        <f t="shared" si="11"/>
        <v>-4457.2900000000009</v>
      </c>
      <c r="O25" s="132">
        <f t="shared" si="12"/>
        <v>1.1344948895024474</v>
      </c>
      <c r="P25" s="115">
        <f t="shared" si="13"/>
        <v>0.60087306135606566</v>
      </c>
      <c r="Q25" s="133">
        <f t="shared" si="14"/>
        <v>0.98608729771827397</v>
      </c>
      <c r="R25" s="116">
        <f t="shared" si="15"/>
        <v>0.18825524760461346</v>
      </c>
      <c r="S25" s="108"/>
      <c r="T25" s="108"/>
      <c r="U25" s="108"/>
      <c r="V25" s="108"/>
      <c r="W25" s="108"/>
      <c r="X25" s="108"/>
      <c r="Y25" s="108"/>
      <c r="Z25" s="108"/>
      <c r="AA25" s="108"/>
      <c r="AB25" s="108"/>
    </row>
    <row r="26" ht="17.25">
      <c r="A26" s="93" t="s">
        <v>63</v>
      </c>
      <c r="B26" s="94" t="s">
        <v>64</v>
      </c>
      <c r="C26" s="134" t="s">
        <v>65</v>
      </c>
      <c r="D26" s="135" t="s">
        <v>66</v>
      </c>
      <c r="E26" s="102">
        <v>0</v>
      </c>
      <c r="F26" s="53">
        <v>66</v>
      </c>
      <c r="G26" s="53">
        <v>0</v>
      </c>
      <c r="H26" s="53">
        <v>0</v>
      </c>
      <c r="I26" s="53">
        <v>0</v>
      </c>
      <c r="J26" s="53">
        <v>0</v>
      </c>
      <c r="K26" s="53">
        <f t="shared" si="8"/>
        <v>0</v>
      </c>
      <c r="L26" s="54">
        <f t="shared" si="9"/>
        <v>0</v>
      </c>
      <c r="M26" s="53">
        <f t="shared" si="10"/>
        <v>-66</v>
      </c>
      <c r="N26" s="54">
        <f t="shared" si="11"/>
        <v>0</v>
      </c>
      <c r="O26" s="56" t="str">
        <f t="shared" si="12"/>
        <v/>
      </c>
      <c r="P26" s="57" t="str">
        <f t="shared" si="13"/>
        <v/>
      </c>
      <c r="Q26" s="56" t="str">
        <f t="shared" si="14"/>
        <v/>
      </c>
      <c r="R26" s="58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3"/>
      <c r="B27" s="100"/>
      <c r="C27" s="72" t="s">
        <v>67</v>
      </c>
      <c r="D27" s="136" t="s">
        <v>68</v>
      </c>
      <c r="E27" s="102">
        <v>13716.51</v>
      </c>
      <c r="F27" s="127">
        <v>85184</v>
      </c>
      <c r="G27" s="104">
        <v>18100</v>
      </c>
      <c r="H27" s="103">
        <v>6300</v>
      </c>
      <c r="I27" s="137">
        <v>11468.480000000001</v>
      </c>
      <c r="J27" s="103">
        <v>776.65999999999997</v>
      </c>
      <c r="K27" s="103">
        <f t="shared" si="8"/>
        <v>-2248.0299999999988</v>
      </c>
      <c r="L27" s="103">
        <f t="shared" si="9"/>
        <v>-6631.5199999999986</v>
      </c>
      <c r="M27" s="104">
        <f t="shared" si="10"/>
        <v>-73715.520000000004</v>
      </c>
      <c r="N27" s="103">
        <f t="shared" si="11"/>
        <v>-5523.3400000000001</v>
      </c>
      <c r="O27" s="68">
        <f t="shared" si="12"/>
        <v>0.83610772711134251</v>
      </c>
      <c r="P27" s="69">
        <f t="shared" si="13"/>
        <v>0.12327936507936507</v>
      </c>
      <c r="Q27" s="70">
        <f t="shared" si="14"/>
        <v>0.63361767955801107</v>
      </c>
      <c r="R27" s="71">
        <f t="shared" si="15"/>
        <v>0.13463185574755823</v>
      </c>
      <c r="S27" s="1"/>
      <c r="T27" s="1"/>
      <c r="U27" s="1"/>
      <c r="V27" s="1"/>
      <c r="W27" s="1"/>
      <c r="X27" s="1"/>
      <c r="Y27" s="1"/>
      <c r="Z27" s="1"/>
    </row>
    <row r="28" ht="17.25">
      <c r="A28" s="93"/>
      <c r="B28" s="100"/>
      <c r="C28" s="122" t="s">
        <v>69</v>
      </c>
      <c r="D28" s="138" t="s">
        <v>70</v>
      </c>
      <c r="E28" s="102">
        <v>317.98000000000002</v>
      </c>
      <c r="F28" s="103">
        <v>557</v>
      </c>
      <c r="G28" s="103">
        <v>139.19999999999999</v>
      </c>
      <c r="H28" s="104">
        <v>46.399999999999999</v>
      </c>
      <c r="I28" s="103">
        <v>169.40000000000001</v>
      </c>
      <c r="J28" s="103">
        <v>31.579999999999998</v>
      </c>
      <c r="K28" s="103">
        <f t="shared" si="8"/>
        <v>-148.58000000000001</v>
      </c>
      <c r="L28" s="104">
        <f t="shared" si="9"/>
        <v>30.200000000000017</v>
      </c>
      <c r="M28" s="103">
        <f t="shared" si="10"/>
        <v>-387.60000000000002</v>
      </c>
      <c r="N28" s="104">
        <f t="shared" si="11"/>
        <v>-14.82</v>
      </c>
      <c r="O28" s="69">
        <f t="shared" si="12"/>
        <v>0.53273790804453114</v>
      </c>
      <c r="P28" s="68">
        <f t="shared" si="13"/>
        <v>0.68060344827586206</v>
      </c>
      <c r="Q28" s="69">
        <f t="shared" si="14"/>
        <v>1.2169540229885059</v>
      </c>
      <c r="R28" s="71">
        <f t="shared" si="15"/>
        <v>0.30412926391382405</v>
      </c>
      <c r="S28" s="1"/>
      <c r="T28" s="1"/>
      <c r="U28" s="1"/>
      <c r="V28" s="1"/>
      <c r="W28" s="1"/>
      <c r="X28" s="1"/>
      <c r="Y28" s="1"/>
      <c r="Z28" s="1"/>
    </row>
    <row r="29" ht="17.25">
      <c r="A29" s="93"/>
      <c r="B29" s="100"/>
      <c r="C29" s="3" t="s">
        <v>71</v>
      </c>
      <c r="D29" s="139" t="s">
        <v>72</v>
      </c>
      <c r="E29" s="97">
        <v>0</v>
      </c>
      <c r="F29" s="103">
        <v>11082.299999999999</v>
      </c>
      <c r="G29" s="103">
        <v>0</v>
      </c>
      <c r="H29" s="107">
        <v>0</v>
      </c>
      <c r="I29" s="103">
        <v>0</v>
      </c>
      <c r="J29" s="103">
        <v>0</v>
      </c>
      <c r="K29" s="103">
        <f t="shared" si="8"/>
        <v>0</v>
      </c>
      <c r="L29" s="103">
        <f t="shared" si="9"/>
        <v>0</v>
      </c>
      <c r="M29" s="104">
        <f t="shared" si="10"/>
        <v>-11082.299999999999</v>
      </c>
      <c r="N29" s="103">
        <f t="shared" si="11"/>
        <v>0</v>
      </c>
      <c r="O29" s="68" t="str">
        <f t="shared" si="12"/>
        <v/>
      </c>
      <c r="P29" s="69" t="str">
        <f t="shared" si="13"/>
        <v/>
      </c>
      <c r="Q29" s="70" t="str">
        <f t="shared" si="14"/>
        <v/>
      </c>
      <c r="R29" s="71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3"/>
      <c r="B30" s="100"/>
      <c r="C30" s="122" t="s">
        <v>73</v>
      </c>
      <c r="D30" s="138" t="s">
        <v>74</v>
      </c>
      <c r="E30" s="103">
        <f>E31+E33+E32</f>
        <v>16757.970000000001</v>
      </c>
      <c r="F30" s="103">
        <f>F31+F33+F32</f>
        <v>50575.799999999996</v>
      </c>
      <c r="G30" s="103">
        <v>13482.700000000001</v>
      </c>
      <c r="H30" s="104">
        <v>3105</v>
      </c>
      <c r="I30" s="103">
        <f>I31+I33+I32</f>
        <v>5417.3900000000003</v>
      </c>
      <c r="J30" s="103">
        <f>J31+J33+J32</f>
        <v>593.56999999999994</v>
      </c>
      <c r="K30" s="103">
        <f t="shared" si="8"/>
        <v>-11340.580000000002</v>
      </c>
      <c r="L30" s="104">
        <f t="shared" si="9"/>
        <v>-8065.3100000000004</v>
      </c>
      <c r="M30" s="103">
        <f t="shared" si="10"/>
        <v>-45158.409999999996</v>
      </c>
      <c r="N30" s="104">
        <f t="shared" si="11"/>
        <v>-2511.4300000000003</v>
      </c>
      <c r="O30" s="69">
        <f t="shared" si="12"/>
        <v>0.32327244887059708</v>
      </c>
      <c r="P30" s="68">
        <f t="shared" si="13"/>
        <v>0.19116586151368758</v>
      </c>
      <c r="Q30" s="69">
        <f t="shared" si="14"/>
        <v>0.4018030513176144</v>
      </c>
      <c r="R30" s="71">
        <f t="shared" si="15"/>
        <v>0.10711427204315109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="140" customFormat="1" ht="17.25">
      <c r="A31" s="141"/>
      <c r="B31" s="142"/>
      <c r="C31" s="143" t="s">
        <v>75</v>
      </c>
      <c r="D31" s="144" t="s">
        <v>76</v>
      </c>
      <c r="E31" s="145">
        <v>6726.1800000000003</v>
      </c>
      <c r="F31" s="146">
        <v>21192.900000000001</v>
      </c>
      <c r="G31" s="146">
        <v>6038.1999999999998</v>
      </c>
      <c r="H31" s="147">
        <v>388.19999999999999</v>
      </c>
      <c r="I31" s="146">
        <v>0</v>
      </c>
      <c r="J31" s="146">
        <v>0</v>
      </c>
      <c r="K31" s="146">
        <f t="shared" si="8"/>
        <v>-6726.1800000000003</v>
      </c>
      <c r="L31" s="146">
        <f t="shared" si="9"/>
        <v>-6038.1999999999998</v>
      </c>
      <c r="M31" s="148">
        <f t="shared" si="10"/>
        <v>-21192.900000000001</v>
      </c>
      <c r="N31" s="146">
        <f t="shared" si="11"/>
        <v>-388.19999999999999</v>
      </c>
      <c r="O31" s="149">
        <f t="shared" si="12"/>
        <v>0</v>
      </c>
      <c r="P31" s="150">
        <f t="shared" si="13"/>
        <v>0</v>
      </c>
      <c r="Q31" s="151">
        <f t="shared" si="14"/>
        <v>0</v>
      </c>
      <c r="R31" s="152">
        <f t="shared" si="15"/>
        <v>0</v>
      </c>
      <c r="S31" s="140"/>
      <c r="T31" s="140"/>
      <c r="U31" s="140"/>
      <c r="V31" s="140"/>
      <c r="W31" s="140"/>
      <c r="X31" s="140"/>
      <c r="Y31" s="140"/>
      <c r="Z31" s="140"/>
    </row>
    <row r="32" s="140" customFormat="1" ht="17.25">
      <c r="A32" s="141"/>
      <c r="B32" s="142"/>
      <c r="C32" s="153" t="s">
        <v>77</v>
      </c>
      <c r="D32" s="154" t="s">
        <v>78</v>
      </c>
      <c r="E32" s="145">
        <v>0</v>
      </c>
      <c r="F32" s="146">
        <v>159.09999999999999</v>
      </c>
      <c r="G32" s="146">
        <v>0</v>
      </c>
      <c r="H32" s="148">
        <v>0</v>
      </c>
      <c r="I32" s="146">
        <v>0</v>
      </c>
      <c r="J32" s="146">
        <v>0</v>
      </c>
      <c r="K32" s="146">
        <f t="shared" si="8"/>
        <v>0</v>
      </c>
      <c r="L32" s="148">
        <f t="shared" si="9"/>
        <v>0</v>
      </c>
      <c r="M32" s="146">
        <f t="shared" si="10"/>
        <v>-159.09999999999999</v>
      </c>
      <c r="N32" s="148">
        <f t="shared" si="11"/>
        <v>0</v>
      </c>
      <c r="O32" s="155" t="str">
        <f t="shared" si="12"/>
        <v/>
      </c>
      <c r="P32" s="156" t="str">
        <f t="shared" si="13"/>
        <v/>
      </c>
      <c r="Q32" s="150" t="str">
        <f t="shared" si="14"/>
        <v/>
      </c>
      <c r="R32" s="152">
        <f t="shared" si="15"/>
        <v>0</v>
      </c>
      <c r="S32" s="140"/>
      <c r="T32" s="140"/>
      <c r="U32" s="140"/>
      <c r="V32" s="140"/>
      <c r="W32" s="140"/>
      <c r="X32" s="140"/>
      <c r="Y32" s="140"/>
      <c r="Z32" s="140"/>
    </row>
    <row r="33" s="140" customFormat="1" ht="17.25">
      <c r="A33" s="141"/>
      <c r="B33" s="142"/>
      <c r="C33" s="143" t="s">
        <v>79</v>
      </c>
      <c r="D33" s="144" t="s">
        <v>80</v>
      </c>
      <c r="E33" s="145">
        <v>10031.790000000001</v>
      </c>
      <c r="F33" s="157">
        <v>29223.799999999999</v>
      </c>
      <c r="G33" s="148">
        <v>7444.5</v>
      </c>
      <c r="H33" s="146">
        <v>2716.8000000000002</v>
      </c>
      <c r="I33" s="148">
        <v>5417.3900000000003</v>
      </c>
      <c r="J33" s="146">
        <v>593.56999999999994</v>
      </c>
      <c r="K33" s="146">
        <f t="shared" si="8"/>
        <v>-4614.4000000000005</v>
      </c>
      <c r="L33" s="146">
        <f t="shared" si="9"/>
        <v>-2027.1099999999997</v>
      </c>
      <c r="M33" s="148">
        <f t="shared" si="10"/>
        <v>-23806.41</v>
      </c>
      <c r="N33" s="146">
        <f t="shared" si="11"/>
        <v>-2123.2300000000005</v>
      </c>
      <c r="O33" s="149">
        <f t="shared" si="12"/>
        <v>0.54002226920619345</v>
      </c>
      <c r="P33" s="150">
        <f t="shared" si="13"/>
        <v>0.21848130153121315</v>
      </c>
      <c r="Q33" s="151">
        <f t="shared" si="14"/>
        <v>0.72770367385318024</v>
      </c>
      <c r="R33" s="152">
        <f t="shared" si="15"/>
        <v>0.18537596068957496</v>
      </c>
      <c r="S33" s="140"/>
      <c r="T33" s="140"/>
      <c r="U33" s="140"/>
      <c r="V33" s="140"/>
      <c r="W33" s="140"/>
      <c r="X33" s="140"/>
      <c r="Y33" s="140"/>
      <c r="Z33" s="140"/>
    </row>
    <row r="34" s="108" customFormat="1" ht="17.25">
      <c r="A34" s="141"/>
      <c r="B34" s="158"/>
      <c r="C34" s="111"/>
      <c r="D34" s="112" t="s">
        <v>56</v>
      </c>
      <c r="E34" s="113">
        <f>SUM(E26:E30)</f>
        <v>30792.459999999999</v>
      </c>
      <c r="F34" s="113">
        <f>SUM(F26:F30)</f>
        <v>147465.10000000001</v>
      </c>
      <c r="G34" s="113">
        <v>31721.900000000001</v>
      </c>
      <c r="H34" s="114">
        <v>9451.3999999999996</v>
      </c>
      <c r="I34" s="113">
        <f>SUM(I26:I30)</f>
        <v>17055.27</v>
      </c>
      <c r="J34" s="114">
        <f>SUM(J26:J30)</f>
        <v>1401.8099999999999</v>
      </c>
      <c r="K34" s="113">
        <f t="shared" si="8"/>
        <v>-13737.189999999999</v>
      </c>
      <c r="L34" s="114">
        <f t="shared" si="9"/>
        <v>-14666.630000000001</v>
      </c>
      <c r="M34" s="113">
        <f t="shared" si="10"/>
        <v>-130409.83</v>
      </c>
      <c r="N34" s="114">
        <f t="shared" si="11"/>
        <v>-8049.5900000000001</v>
      </c>
      <c r="O34" s="115">
        <f t="shared" si="12"/>
        <v>0.5538781247097504</v>
      </c>
      <c r="P34" s="132">
        <f t="shared" si="13"/>
        <v>0.14831770954567577</v>
      </c>
      <c r="Q34" s="115">
        <f t="shared" si="14"/>
        <v>0.5376496994190133</v>
      </c>
      <c r="R34" s="116">
        <f t="shared" si="15"/>
        <v>0.11565631461274566</v>
      </c>
      <c r="S34" s="108"/>
      <c r="T34" s="108"/>
      <c r="U34" s="108"/>
      <c r="V34" s="108"/>
      <c r="W34" s="108"/>
      <c r="X34" s="108"/>
      <c r="Y34" s="108"/>
      <c r="Z34" s="108"/>
      <c r="AA34" s="108"/>
      <c r="AB34" s="108"/>
    </row>
    <row r="35" ht="17.25">
      <c r="A35" s="93" t="s">
        <v>81</v>
      </c>
      <c r="B35" s="94" t="s">
        <v>39</v>
      </c>
      <c r="C35" s="118" t="s">
        <v>82</v>
      </c>
      <c r="D35" s="119" t="s">
        <v>83</v>
      </c>
      <c r="E35" s="159">
        <v>73418.300000000003</v>
      </c>
      <c r="F35" s="160">
        <v>306696.20000000001</v>
      </c>
      <c r="G35" s="54">
        <v>99750</v>
      </c>
      <c r="H35" s="53">
        <v>36900</v>
      </c>
      <c r="I35" s="98">
        <v>67200.759999999995</v>
      </c>
      <c r="J35" s="53">
        <v>2597.79</v>
      </c>
      <c r="K35" s="53">
        <f t="shared" si="8"/>
        <v>-6217.5400000000081</v>
      </c>
      <c r="L35" s="53">
        <f t="shared" si="9"/>
        <v>-32549.240000000005</v>
      </c>
      <c r="M35" s="54">
        <f t="shared" si="10"/>
        <v>-239495.44</v>
      </c>
      <c r="N35" s="53">
        <f t="shared" si="11"/>
        <v>-34302.209999999999</v>
      </c>
      <c r="O35" s="57">
        <f t="shared" si="12"/>
        <v>0.91531348451271677</v>
      </c>
      <c r="P35" s="56">
        <f t="shared" si="13"/>
        <v>0.070400813008130086</v>
      </c>
      <c r="Q35" s="120">
        <f t="shared" si="14"/>
        <v>0.67369182957393481</v>
      </c>
      <c r="R35" s="58">
        <f t="shared" si="15"/>
        <v>0.21911181162335885</v>
      </c>
      <c r="S35" s="1"/>
      <c r="T35" s="1"/>
      <c r="U35" s="1"/>
      <c r="V35" s="1"/>
      <c r="W35" s="1"/>
      <c r="X35" s="1"/>
      <c r="Y35" s="1"/>
      <c r="Z35" s="1"/>
    </row>
    <row r="36" ht="34.5">
      <c r="A36" s="99"/>
      <c r="B36" s="100"/>
      <c r="C36" s="61" t="s">
        <v>84</v>
      </c>
      <c r="D36" s="138" t="s">
        <v>85</v>
      </c>
      <c r="E36" s="102">
        <v>62857.470000000001</v>
      </c>
      <c r="F36" s="103">
        <v>106559.10000000001</v>
      </c>
      <c r="G36" s="103">
        <v>25212.700000000001</v>
      </c>
      <c r="H36" s="103">
        <v>7616</v>
      </c>
      <c r="I36" s="103">
        <v>66268.520000000004</v>
      </c>
      <c r="J36" s="103">
        <v>11509.310000000001</v>
      </c>
      <c r="K36" s="103">
        <f t="shared" si="8"/>
        <v>3411.0500000000029</v>
      </c>
      <c r="L36" s="104">
        <f t="shared" si="9"/>
        <v>41055.820000000007</v>
      </c>
      <c r="M36" s="103">
        <f t="shared" si="10"/>
        <v>-40290.580000000002</v>
      </c>
      <c r="N36" s="104">
        <f t="shared" si="11"/>
        <v>3893.3100000000013</v>
      </c>
      <c r="O36" s="69">
        <f t="shared" si="12"/>
        <v>1.0542664221133939</v>
      </c>
      <c r="P36" s="68">
        <f t="shared" si="13"/>
        <v>1.5112014180672271</v>
      </c>
      <c r="Q36" s="69">
        <f t="shared" si="14"/>
        <v>2.628378555251917</v>
      </c>
      <c r="R36" s="71">
        <f t="shared" si="15"/>
        <v>0.62189451675173679</v>
      </c>
      <c r="S36" s="1"/>
      <c r="T36" s="1"/>
      <c r="U36" s="1"/>
      <c r="V36" s="1"/>
      <c r="W36" s="1"/>
      <c r="X36" s="1"/>
      <c r="Y36" s="1"/>
      <c r="Z36" s="1"/>
    </row>
    <row r="37" ht="34.5">
      <c r="A37" s="99"/>
      <c r="B37" s="100"/>
      <c r="C37" s="72" t="s">
        <v>86</v>
      </c>
      <c r="D37" s="161" t="s">
        <v>87</v>
      </c>
      <c r="E37" s="102">
        <v>11663.190000000001</v>
      </c>
      <c r="F37" s="103">
        <v>58127.599999999999</v>
      </c>
      <c r="G37" s="104">
        <v>18970</v>
      </c>
      <c r="H37" s="103">
        <v>9580</v>
      </c>
      <c r="I37" s="137">
        <v>18327.650000000001</v>
      </c>
      <c r="J37" s="103">
        <v>329</v>
      </c>
      <c r="K37" s="103">
        <f t="shared" si="8"/>
        <v>6664.4600000000009</v>
      </c>
      <c r="L37" s="103">
        <f t="shared" si="9"/>
        <v>-642.34999999999854</v>
      </c>
      <c r="M37" s="104">
        <f t="shared" si="10"/>
        <v>-39799.949999999997</v>
      </c>
      <c r="N37" s="103">
        <f t="shared" si="11"/>
        <v>-9251</v>
      </c>
      <c r="O37" s="68">
        <f t="shared" si="12"/>
        <v>1.5714097086646106</v>
      </c>
      <c r="P37" s="69">
        <f t="shared" si="13"/>
        <v>0.03434237995824635</v>
      </c>
      <c r="Q37" s="70">
        <f t="shared" si="14"/>
        <v>0.96613863995782823</v>
      </c>
      <c r="R37" s="71">
        <f t="shared" si="15"/>
        <v>0.31530030484657895</v>
      </c>
      <c r="S37" s="1"/>
      <c r="T37" s="1"/>
      <c r="U37" s="1"/>
      <c r="V37" s="1"/>
      <c r="W37" s="1"/>
      <c r="X37" s="1"/>
      <c r="Y37" s="1"/>
      <c r="Z37" s="1"/>
    </row>
    <row r="38" ht="34.5">
      <c r="A38" s="99"/>
      <c r="B38" s="100"/>
      <c r="C38" s="61" t="s">
        <v>88</v>
      </c>
      <c r="D38" s="138" t="s">
        <v>89</v>
      </c>
      <c r="E38" s="102">
        <v>10778.75</v>
      </c>
      <c r="F38" s="103">
        <v>86367.300000000003</v>
      </c>
      <c r="G38" s="103">
        <v>4610</v>
      </c>
      <c r="H38" s="103">
        <v>0</v>
      </c>
      <c r="I38" s="103">
        <v>4341.3000000000002</v>
      </c>
      <c r="J38" s="103">
        <v>58.200000000000003</v>
      </c>
      <c r="K38" s="103">
        <f t="shared" si="8"/>
        <v>-6437.4499999999998</v>
      </c>
      <c r="L38" s="103">
        <f t="shared" si="9"/>
        <v>-268.69999999999982</v>
      </c>
      <c r="M38" s="103">
        <f t="shared" si="10"/>
        <v>-82026</v>
      </c>
      <c r="N38" s="103">
        <f t="shared" si="11"/>
        <v>58.200000000000003</v>
      </c>
      <c r="O38" s="69">
        <f t="shared" si="12"/>
        <v>0.40276469906065177</v>
      </c>
      <c r="P38" s="69" t="str">
        <f t="shared" si="13"/>
        <v/>
      </c>
      <c r="Q38" s="69">
        <f t="shared" si="14"/>
        <v>0.94171366594360095</v>
      </c>
      <c r="R38" s="71">
        <f t="shared" si="15"/>
        <v>0.050265551892903909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9"/>
      <c r="B39" s="100"/>
      <c r="C39" s="72" t="s">
        <v>90</v>
      </c>
      <c r="D39" s="161" t="s">
        <v>91</v>
      </c>
      <c r="E39" s="102">
        <v>1607.1099999999999</v>
      </c>
      <c r="F39" s="103">
        <v>3217.3000000000002</v>
      </c>
      <c r="G39" s="104">
        <v>2084.6999999999998</v>
      </c>
      <c r="H39" s="103">
        <v>2084.6999999999998</v>
      </c>
      <c r="I39" s="137">
        <v>1783.6800000000001</v>
      </c>
      <c r="J39" s="103">
        <v>-1.21</v>
      </c>
      <c r="K39" s="103">
        <f t="shared" si="8"/>
        <v>176.57000000000016</v>
      </c>
      <c r="L39" s="103">
        <f t="shared" si="9"/>
        <v>-301.01999999999975</v>
      </c>
      <c r="M39" s="104">
        <f t="shared" si="10"/>
        <v>-1433.6200000000001</v>
      </c>
      <c r="N39" s="103">
        <f t="shared" si="11"/>
        <v>-2085.9099999999999</v>
      </c>
      <c r="O39" s="68">
        <f t="shared" si="12"/>
        <v>1.1098680239684902</v>
      </c>
      <c r="P39" s="69">
        <f t="shared" si="13"/>
        <v>-0.00058041924497529622</v>
      </c>
      <c r="Q39" s="70">
        <f t="shared" si="14"/>
        <v>0.85560512303928637</v>
      </c>
      <c r="R39" s="71">
        <f t="shared" si="15"/>
        <v>0.55440276007832656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9"/>
      <c r="B40" s="100"/>
      <c r="C40" s="61" t="s">
        <v>92</v>
      </c>
      <c r="D40" s="101" t="s">
        <v>93</v>
      </c>
      <c r="E40" s="102">
        <v>215.41</v>
      </c>
      <c r="F40" s="103">
        <v>0</v>
      </c>
      <c r="G40" s="103">
        <v>0</v>
      </c>
      <c r="H40" s="103">
        <v>0</v>
      </c>
      <c r="I40" s="103">
        <v>378.19999999999999</v>
      </c>
      <c r="J40" s="103">
        <v>2.7999999999999998</v>
      </c>
      <c r="K40" s="103">
        <f t="shared" si="8"/>
        <v>162.78999999999999</v>
      </c>
      <c r="L40" s="103">
        <f t="shared" si="9"/>
        <v>378.19999999999999</v>
      </c>
      <c r="M40" s="103">
        <f t="shared" si="10"/>
        <v>378.19999999999999</v>
      </c>
      <c r="N40" s="103">
        <f t="shared" si="11"/>
        <v>2.7999999999999998</v>
      </c>
      <c r="O40" s="69">
        <f t="shared" si="12"/>
        <v>1.7557216470915928</v>
      </c>
      <c r="P40" s="69" t="str">
        <f t="shared" si="13"/>
        <v/>
      </c>
      <c r="Q40" s="69" t="str">
        <f t="shared" si="14"/>
        <v/>
      </c>
      <c r="R40" s="71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9"/>
      <c r="B41" s="100"/>
      <c r="C41" s="122" t="s">
        <v>69</v>
      </c>
      <c r="D41" s="139" t="s">
        <v>70</v>
      </c>
      <c r="E41" s="97">
        <v>400.55000000000001</v>
      </c>
      <c r="F41" s="103">
        <v>3460.9000000000001</v>
      </c>
      <c r="G41" s="103">
        <v>491</v>
      </c>
      <c r="H41" s="103">
        <v>204</v>
      </c>
      <c r="I41" s="103">
        <v>309.64999999999998</v>
      </c>
      <c r="J41" s="103">
        <v>11.59</v>
      </c>
      <c r="K41" s="103">
        <f t="shared" si="8"/>
        <v>-90.900000000000034</v>
      </c>
      <c r="L41" s="104">
        <f t="shared" si="9"/>
        <v>-181.35000000000002</v>
      </c>
      <c r="M41" s="103">
        <f t="shared" si="10"/>
        <v>-3151.25</v>
      </c>
      <c r="N41" s="103">
        <f t="shared" si="11"/>
        <v>-192.41</v>
      </c>
      <c r="O41" s="69">
        <f t="shared" si="12"/>
        <v>0.77306203969541876</v>
      </c>
      <c r="P41" s="69">
        <f t="shared" si="13"/>
        <v>0.056813725490196081</v>
      </c>
      <c r="Q41" s="69">
        <f t="shared" si="14"/>
        <v>0.63065173116089612</v>
      </c>
      <c r="R41" s="71">
        <f t="shared" si="15"/>
        <v>0.089470946863532602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9"/>
      <c r="B42" s="100"/>
      <c r="C42" s="3" t="s">
        <v>94</v>
      </c>
      <c r="D42" s="162" t="s">
        <v>95</v>
      </c>
      <c r="E42" s="102">
        <v>19297.049999999999</v>
      </c>
      <c r="F42" s="103">
        <v>216854</v>
      </c>
      <c r="G42" s="104">
        <v>31853.799999999999</v>
      </c>
      <c r="H42" s="103">
        <v>17500</v>
      </c>
      <c r="I42" s="137">
        <v>36603.169999999998</v>
      </c>
      <c r="J42" s="103">
        <v>207.71000000000001</v>
      </c>
      <c r="K42" s="103">
        <f t="shared" si="8"/>
        <v>17306.119999999999</v>
      </c>
      <c r="L42" s="103">
        <f t="shared" si="9"/>
        <v>4749.369999999999</v>
      </c>
      <c r="M42" s="103">
        <f t="shared" si="10"/>
        <v>-180250.83000000002</v>
      </c>
      <c r="N42" s="103">
        <f t="shared" si="11"/>
        <v>-17292.290000000001</v>
      </c>
      <c r="O42" s="68">
        <f t="shared" si="12"/>
        <v>1.8968272352509838</v>
      </c>
      <c r="P42" s="69">
        <f t="shared" si="13"/>
        <v>0.011869142857142858</v>
      </c>
      <c r="Q42" s="70">
        <f t="shared" si="14"/>
        <v>1.1490990085955208</v>
      </c>
      <c r="R42" s="71">
        <f t="shared" si="15"/>
        <v>0.16879176773312921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9"/>
      <c r="B43" s="100"/>
      <c r="C43" s="122" t="s">
        <v>96</v>
      </c>
      <c r="D43" s="138" t="s">
        <v>97</v>
      </c>
      <c r="E43" s="102">
        <v>11201</v>
      </c>
      <c r="F43" s="103">
        <v>0</v>
      </c>
      <c r="G43" s="103">
        <v>0</v>
      </c>
      <c r="H43" s="103">
        <v>0</v>
      </c>
      <c r="I43" s="103">
        <v>5235.21</v>
      </c>
      <c r="J43" s="103">
        <v>0</v>
      </c>
      <c r="K43" s="103">
        <f t="shared" si="8"/>
        <v>-5965.79</v>
      </c>
      <c r="L43" s="103">
        <f t="shared" si="9"/>
        <v>5235.21</v>
      </c>
      <c r="M43" s="103">
        <f t="shared" si="10"/>
        <v>5235.21</v>
      </c>
      <c r="N43" s="104">
        <f t="shared" si="11"/>
        <v>0</v>
      </c>
      <c r="O43" s="69">
        <f t="shared" si="12"/>
        <v>0.46738773323810373</v>
      </c>
      <c r="P43" s="69" t="str">
        <f t="shared" si="13"/>
        <v/>
      </c>
      <c r="Q43" s="69" t="str">
        <f t="shared" si="14"/>
        <v/>
      </c>
      <c r="R43" s="71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9"/>
      <c r="B44" s="100"/>
      <c r="C44" s="3" t="s">
        <v>98</v>
      </c>
      <c r="D44" s="162" t="s">
        <v>99</v>
      </c>
      <c r="E44" s="102">
        <v>12674.469999999999</v>
      </c>
      <c r="F44" s="103">
        <v>101764.89999999999</v>
      </c>
      <c r="G44" s="103">
        <v>14200</v>
      </c>
      <c r="H44" s="103">
        <v>6100</v>
      </c>
      <c r="I44" s="103">
        <v>16026.639999999999</v>
      </c>
      <c r="J44" s="103">
        <v>7123.1300000000001</v>
      </c>
      <c r="K44" s="103">
        <f t="shared" si="8"/>
        <v>3352.1700000000001</v>
      </c>
      <c r="L44" s="103">
        <f t="shared" si="9"/>
        <v>1826.6399999999994</v>
      </c>
      <c r="M44" s="103">
        <f t="shared" si="10"/>
        <v>-85738.259999999995</v>
      </c>
      <c r="N44" s="103">
        <f t="shared" si="11"/>
        <v>1023.1300000000001</v>
      </c>
      <c r="O44" s="69">
        <f t="shared" si="12"/>
        <v>1.2644820651277726</v>
      </c>
      <c r="P44" s="69">
        <f t="shared" si="13"/>
        <v>1.1677262295081967</v>
      </c>
      <c r="Q44" s="70">
        <f t="shared" si="14"/>
        <v>1.1286366197183098</v>
      </c>
      <c r="R44" s="71">
        <f t="shared" si="15"/>
        <v>0.15748691346426913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9"/>
      <c r="B45" s="100"/>
      <c r="C45" s="122" t="s">
        <v>100</v>
      </c>
      <c r="D45" s="138" t="s">
        <v>101</v>
      </c>
      <c r="E45" s="102">
        <v>0</v>
      </c>
      <c r="F45" s="103">
        <v>0</v>
      </c>
      <c r="G45" s="103">
        <v>0</v>
      </c>
      <c r="H45" s="103">
        <v>0</v>
      </c>
      <c r="I45" s="103">
        <v>304.58999999999997</v>
      </c>
      <c r="J45" s="103">
        <v>0</v>
      </c>
      <c r="K45" s="103">
        <f t="shared" si="8"/>
        <v>304.58999999999997</v>
      </c>
      <c r="L45" s="103">
        <f t="shared" si="9"/>
        <v>304.58999999999997</v>
      </c>
      <c r="M45" s="103">
        <f t="shared" si="10"/>
        <v>304.58999999999997</v>
      </c>
      <c r="N45" s="104">
        <f t="shared" si="11"/>
        <v>0</v>
      </c>
      <c r="O45" s="69" t="str">
        <f t="shared" si="12"/>
        <v/>
      </c>
      <c r="P45" s="69" t="str">
        <f t="shared" si="13"/>
        <v/>
      </c>
      <c r="Q45" s="69" t="str">
        <f t="shared" si="14"/>
        <v/>
      </c>
      <c r="R45" s="71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9"/>
      <c r="B46" s="100"/>
      <c r="C46" s="72" t="s">
        <v>102</v>
      </c>
      <c r="D46" s="161" t="s">
        <v>103</v>
      </c>
      <c r="E46" s="102">
        <v>1496.73</v>
      </c>
      <c r="F46" s="127">
        <v>8380.6000000000004</v>
      </c>
      <c r="G46" s="104">
        <v>2093.8000000000002</v>
      </c>
      <c r="H46" s="103">
        <v>2093.8000000000002</v>
      </c>
      <c r="I46" s="137">
        <v>1933.4799999999998</v>
      </c>
      <c r="J46" s="103">
        <v>292.63</v>
      </c>
      <c r="K46" s="103">
        <f t="shared" si="8"/>
        <v>436.74999999999977</v>
      </c>
      <c r="L46" s="103">
        <f t="shared" si="9"/>
        <v>-160.32000000000039</v>
      </c>
      <c r="M46" s="104">
        <f t="shared" si="10"/>
        <v>-6447.1200000000008</v>
      </c>
      <c r="N46" s="103">
        <f t="shared" si="11"/>
        <v>-1801.1700000000001</v>
      </c>
      <c r="O46" s="68">
        <f t="shared" si="12"/>
        <v>1.2918027967636112</v>
      </c>
      <c r="P46" s="69">
        <f t="shared" si="13"/>
        <v>0.13976024453147387</v>
      </c>
      <c r="Q46" s="69">
        <f t="shared" si="14"/>
        <v>0.9234310822428119</v>
      </c>
      <c r="R46" s="71">
        <f t="shared" si="15"/>
        <v>0.23070901844736649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9"/>
      <c r="B47" s="100"/>
      <c r="C47" s="72" t="s">
        <v>104</v>
      </c>
      <c r="D47" s="101" t="s">
        <v>105</v>
      </c>
      <c r="E47" s="102">
        <v>12414.889999999999</v>
      </c>
      <c r="F47" s="103">
        <v>77364.100000000006</v>
      </c>
      <c r="G47" s="103">
        <v>19500</v>
      </c>
      <c r="H47" s="104">
        <v>8200</v>
      </c>
      <c r="I47" s="103">
        <v>20654.439999999999</v>
      </c>
      <c r="J47" s="103">
        <v>3447.6999999999998</v>
      </c>
      <c r="K47" s="103">
        <f t="shared" si="8"/>
        <v>8239.5499999999993</v>
      </c>
      <c r="L47" s="104">
        <f t="shared" si="9"/>
        <v>1154.4399999999987</v>
      </c>
      <c r="M47" s="103">
        <f t="shared" si="10"/>
        <v>-56709.660000000003</v>
      </c>
      <c r="N47" s="104">
        <f t="shared" si="11"/>
        <v>-4752.3000000000002</v>
      </c>
      <c r="O47" s="69">
        <f t="shared" si="12"/>
        <v>1.6636828840207203</v>
      </c>
      <c r="P47" s="68">
        <f t="shared" si="13"/>
        <v>0.42045121951219511</v>
      </c>
      <c r="Q47" s="69">
        <f t="shared" si="14"/>
        <v>1.0592020512820512</v>
      </c>
      <c r="R47" s="71">
        <f t="shared" si="15"/>
        <v>0.26697706041949687</v>
      </c>
      <c r="S47" s="1"/>
      <c r="T47" s="1"/>
      <c r="U47" s="1"/>
      <c r="V47" s="1"/>
      <c r="W47" s="1"/>
      <c r="X47" s="1"/>
      <c r="Y47" s="1"/>
      <c r="Z47" s="1"/>
    </row>
    <row r="48" s="108" customFormat="1" ht="17.25">
      <c r="A48" s="109"/>
      <c r="B48" s="158"/>
      <c r="C48" s="111"/>
      <c r="D48" s="131" t="s">
        <v>56</v>
      </c>
      <c r="E48" s="163">
        <f>SUM(E35:E47)</f>
        <v>218024.91999999998</v>
      </c>
      <c r="F48" s="163">
        <f>SUM(F35:F47)</f>
        <v>968792.00000000012</v>
      </c>
      <c r="G48" s="163">
        <v>218766</v>
      </c>
      <c r="H48" s="164">
        <v>90278.5</v>
      </c>
      <c r="I48" s="163">
        <f>SUM(I35:I47)</f>
        <v>239367.28999999998</v>
      </c>
      <c r="J48" s="163">
        <f>SUM(J35:J47)</f>
        <v>25578.650000000005</v>
      </c>
      <c r="K48" s="163">
        <f>SUM(K35:K47)</f>
        <v>21342.369999999995</v>
      </c>
      <c r="L48" s="163">
        <f t="shared" si="9"/>
        <v>20601.289999999979</v>
      </c>
      <c r="M48" s="165">
        <f>SUM(M35:M47)</f>
        <v>-729424.71000000008</v>
      </c>
      <c r="N48" s="163">
        <f>SUM(N35:N47)</f>
        <v>-64699.850000000006</v>
      </c>
      <c r="O48" s="132">
        <f t="shared" si="12"/>
        <v>1.0978895898689012</v>
      </c>
      <c r="P48" s="115">
        <f t="shared" si="13"/>
        <v>0.283330471817764</v>
      </c>
      <c r="Q48" s="133">
        <f t="shared" si="14"/>
        <v>1.094170437819405</v>
      </c>
      <c r="R48" s="116">
        <f t="shared" si="15"/>
        <v>0.24707810345254705</v>
      </c>
      <c r="S48" s="108"/>
      <c r="T48" s="108"/>
      <c r="U48" s="108"/>
      <c r="V48" s="108"/>
      <c r="W48" s="108"/>
      <c r="X48" s="108"/>
      <c r="Y48" s="108"/>
      <c r="Z48" s="108"/>
      <c r="AA48" s="108"/>
      <c r="AB48" s="108"/>
    </row>
    <row r="49" ht="17.25">
      <c r="A49" s="166" t="s">
        <v>106</v>
      </c>
      <c r="B49" s="167" t="s">
        <v>107</v>
      </c>
      <c r="C49" s="134" t="s">
        <v>108</v>
      </c>
      <c r="D49" s="168" t="s">
        <v>109</v>
      </c>
      <c r="E49" s="51">
        <v>117347.14</v>
      </c>
      <c r="F49" s="160">
        <f>672351.5-9496.39</f>
        <v>662855.10999999999</v>
      </c>
      <c r="G49" s="52">
        <v>180419.75999999998</v>
      </c>
      <c r="H49" s="54">
        <v>59265.760000000002</v>
      </c>
      <c r="I49" s="53">
        <v>115223.38</v>
      </c>
      <c r="J49" s="53">
        <v>120.7</v>
      </c>
      <c r="K49" s="53">
        <f t="shared" ref="K49:K83" si="16">I49-E49</f>
        <v>-2123.7599999999948</v>
      </c>
      <c r="L49" s="53">
        <f t="shared" si="9"/>
        <v>-65196.379999999976</v>
      </c>
      <c r="M49" s="53">
        <f t="shared" ref="M49:M83" si="17">I49-F49</f>
        <v>-547631.72999999998</v>
      </c>
      <c r="N49" s="53">
        <f t="shared" ref="N49:N83" si="18">J49-H49</f>
        <v>-59145.060000000005</v>
      </c>
      <c r="O49" s="56">
        <f t="shared" si="12"/>
        <v>0.98190190233865104</v>
      </c>
      <c r="P49" s="56">
        <f t="shared" si="13"/>
        <v>0.0020365890861772464</v>
      </c>
      <c r="Q49" s="56">
        <f t="shared" si="14"/>
        <v>0.63864057905852456</v>
      </c>
      <c r="R49" s="58">
        <f t="shared" si="15"/>
        <v>0.17382890810029361</v>
      </c>
      <c r="S49" s="1"/>
      <c r="T49" s="1"/>
      <c r="U49" s="1"/>
      <c r="V49" s="1"/>
      <c r="W49" s="1"/>
      <c r="X49" s="1"/>
      <c r="Y49" s="1"/>
      <c r="Z49" s="1"/>
    </row>
    <row r="50" ht="17.25">
      <c r="A50" s="99"/>
      <c r="B50" s="169"/>
      <c r="C50" s="61" t="s">
        <v>110</v>
      </c>
      <c r="D50" s="161" t="s">
        <v>111</v>
      </c>
      <c r="E50" s="102">
        <v>85353.490000000005</v>
      </c>
      <c r="F50" s="127">
        <f>494433.2-6983.53</f>
        <v>487449.66999999998</v>
      </c>
      <c r="G50" s="103">
        <v>137665.04999999999</v>
      </c>
      <c r="H50" s="103">
        <v>45918.950000000004</v>
      </c>
      <c r="I50" s="103">
        <v>86082.289999999994</v>
      </c>
      <c r="J50" s="103">
        <v>0</v>
      </c>
      <c r="K50" s="103">
        <f t="shared" si="16"/>
        <v>728.79999999998836</v>
      </c>
      <c r="L50" s="103">
        <f t="shared" si="9"/>
        <v>-51582.759999999995</v>
      </c>
      <c r="M50" s="103">
        <f t="shared" si="17"/>
        <v>-401367.38</v>
      </c>
      <c r="N50" s="103">
        <f t="shared" si="18"/>
        <v>-45918.950000000004</v>
      </c>
      <c r="O50" s="69">
        <f t="shared" si="12"/>
        <v>1.0085386080873786</v>
      </c>
      <c r="P50" s="69">
        <f t="shared" si="13"/>
        <v>0</v>
      </c>
      <c r="Q50" s="69">
        <f t="shared" si="14"/>
        <v>0.62530242788565438</v>
      </c>
      <c r="R50" s="71">
        <f t="shared" si="15"/>
        <v>0.17659728849544609</v>
      </c>
      <c r="S50" s="1"/>
      <c r="T50" s="1"/>
      <c r="U50" s="1"/>
      <c r="V50" s="1"/>
      <c r="W50" s="1"/>
      <c r="X50" s="1"/>
      <c r="Y50" s="1"/>
      <c r="Z50" s="1"/>
    </row>
    <row r="51" ht="17.25">
      <c r="A51" s="99"/>
      <c r="B51" s="169"/>
      <c r="C51" s="61" t="s">
        <v>112</v>
      </c>
      <c r="D51" s="161" t="s">
        <v>113</v>
      </c>
      <c r="E51" s="102">
        <v>645347.14000000001</v>
      </c>
      <c r="F51" s="127">
        <f>4658773.5-65801.97</f>
        <v>4592971.5300000003</v>
      </c>
      <c r="G51" s="103">
        <v>1056323.2</v>
      </c>
      <c r="H51" s="103">
        <v>371889.20000000001</v>
      </c>
      <c r="I51" s="103">
        <v>654277.52000000002</v>
      </c>
      <c r="J51" s="103">
        <v>39841.620000000003</v>
      </c>
      <c r="K51" s="103">
        <f t="shared" si="16"/>
        <v>8930.3800000000047</v>
      </c>
      <c r="L51" s="103">
        <f t="shared" si="9"/>
        <v>-402045.67999999993</v>
      </c>
      <c r="M51" s="103">
        <f t="shared" si="17"/>
        <v>-3938694.0100000002</v>
      </c>
      <c r="N51" s="105">
        <f t="shared" si="18"/>
        <v>-332047.58000000002</v>
      </c>
      <c r="O51" s="69">
        <f t="shared" si="12"/>
        <v>1.0138381026992698</v>
      </c>
      <c r="P51" s="69">
        <f t="shared" si="13"/>
        <v>0.10713303855019184</v>
      </c>
      <c r="Q51" s="69">
        <f t="shared" si="14"/>
        <v>0.61939141353706906</v>
      </c>
      <c r="R51" s="71">
        <f t="shared" si="15"/>
        <v>0.14245189976172135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9"/>
      <c r="B52" s="169"/>
      <c r="C52" s="61"/>
      <c r="D52" s="170" t="s">
        <v>114</v>
      </c>
      <c r="E52" s="171">
        <f>E49+E50+E51</f>
        <v>848047.77000000002</v>
      </c>
      <c r="F52" s="171">
        <f>F49+F50+F51</f>
        <v>5743276.3100000005</v>
      </c>
      <c r="G52" s="171">
        <v>1374408.01</v>
      </c>
      <c r="H52" s="172">
        <v>477073.91000000003</v>
      </c>
      <c r="I52" s="171">
        <f>I51+I50+I49</f>
        <v>855583.19000000006</v>
      </c>
      <c r="J52" s="171">
        <f>J51+J50+J49</f>
        <v>39962.32</v>
      </c>
      <c r="K52" s="172">
        <f t="shared" si="16"/>
        <v>7535.4200000000419</v>
      </c>
      <c r="L52" s="172">
        <f t="shared" si="9"/>
        <v>-518824.81999999995</v>
      </c>
      <c r="M52" s="172">
        <f t="shared" si="17"/>
        <v>-4887693.1200000001</v>
      </c>
      <c r="N52" s="173">
        <f t="shared" si="18"/>
        <v>-437111.59000000003</v>
      </c>
      <c r="O52" s="174">
        <f t="shared" si="12"/>
        <v>1.0088856079416375</v>
      </c>
      <c r="P52" s="174">
        <f t="shared" si="13"/>
        <v>0.083765469379786447</v>
      </c>
      <c r="Q52" s="174">
        <f t="shared" si="14"/>
        <v>0.62251033446756476</v>
      </c>
      <c r="R52" s="175">
        <f t="shared" si="15"/>
        <v>0.14897127420289483</v>
      </c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34.5">
      <c r="A53" s="166"/>
      <c r="B53" s="169"/>
      <c r="C53" s="176" t="s">
        <v>115</v>
      </c>
      <c r="D53" s="177" t="s">
        <v>116</v>
      </c>
      <c r="E53" s="178">
        <v>550.16999999999996</v>
      </c>
      <c r="F53" s="137">
        <v>2266.5999999999999</v>
      </c>
      <c r="G53" s="179">
        <v>600</v>
      </c>
      <c r="H53" s="104">
        <v>200</v>
      </c>
      <c r="I53" s="179">
        <v>380.75</v>
      </c>
      <c r="J53" s="179">
        <v>113.37</v>
      </c>
      <c r="K53" s="128">
        <f t="shared" si="16"/>
        <v>-169.41999999999996</v>
      </c>
      <c r="L53" s="128">
        <f t="shared" si="9"/>
        <v>-219.25</v>
      </c>
      <c r="M53" s="128">
        <f t="shared" si="17"/>
        <v>-1885.8499999999999</v>
      </c>
      <c r="N53" s="180">
        <f t="shared" si="18"/>
        <v>-86.629999999999995</v>
      </c>
      <c r="O53" s="85">
        <f t="shared" si="12"/>
        <v>0.69205881818347059</v>
      </c>
      <c r="P53" s="85">
        <f t="shared" si="13"/>
        <v>0.56685000000000008</v>
      </c>
      <c r="Q53" s="85">
        <f t="shared" si="14"/>
        <v>0.63458333333333339</v>
      </c>
      <c r="R53" s="86">
        <f t="shared" si="15"/>
        <v>0.16798288184946616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81"/>
      <c r="B54" s="169"/>
      <c r="C54" s="72" t="s">
        <v>117</v>
      </c>
      <c r="D54" s="182" t="s">
        <v>118</v>
      </c>
      <c r="E54" s="97">
        <v>0</v>
      </c>
      <c r="F54" s="103">
        <v>11763.299999999999</v>
      </c>
      <c r="G54" s="103">
        <v>11763.299999999999</v>
      </c>
      <c r="H54" s="103">
        <v>0</v>
      </c>
      <c r="I54" s="103">
        <v>11728.389999999999</v>
      </c>
      <c r="J54" s="103">
        <v>5981.9700000000003</v>
      </c>
      <c r="K54" s="103">
        <f t="shared" si="16"/>
        <v>11728.389999999999</v>
      </c>
      <c r="L54" s="103">
        <f t="shared" si="9"/>
        <v>-34.909999999999854</v>
      </c>
      <c r="M54" s="103">
        <f t="shared" si="17"/>
        <v>-34.909999999999854</v>
      </c>
      <c r="N54" s="105">
        <f t="shared" si="18"/>
        <v>5981.9700000000003</v>
      </c>
      <c r="O54" s="69" t="str">
        <f t="shared" si="12"/>
        <v/>
      </c>
      <c r="P54" s="69" t="str">
        <f t="shared" si="13"/>
        <v/>
      </c>
      <c r="Q54" s="69">
        <f t="shared" si="14"/>
        <v>0.9970322953592955</v>
      </c>
      <c r="R54" s="71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>
      <c r="A55" s="183"/>
      <c r="B55" s="169"/>
      <c r="C55" s="184" t="s">
        <v>119</v>
      </c>
      <c r="D55" s="185" t="s">
        <v>103</v>
      </c>
      <c r="E55" s="102">
        <v>16440.439999999999</v>
      </c>
      <c r="F55" s="186">
        <v>121884.89999999999</v>
      </c>
      <c r="G55" s="186">
        <v>27000</v>
      </c>
      <c r="H55" s="127">
        <v>10400</v>
      </c>
      <c r="I55" s="104">
        <v>23502.32</v>
      </c>
      <c r="J55" s="52">
        <v>2962.0900000000001</v>
      </c>
      <c r="K55" s="52">
        <f t="shared" si="16"/>
        <v>7061.880000000001</v>
      </c>
      <c r="L55" s="52">
        <f t="shared" si="9"/>
        <v>-3497.6800000000003</v>
      </c>
      <c r="M55" s="52">
        <f t="shared" si="17"/>
        <v>-98382.579999999987</v>
      </c>
      <c r="N55" s="187">
        <f t="shared" si="18"/>
        <v>-7437.9099999999999</v>
      </c>
      <c r="O55" s="188">
        <f t="shared" si="12"/>
        <v>1.4295432482342323</v>
      </c>
      <c r="P55" s="188">
        <f t="shared" si="13"/>
        <v>0.28481634615384616</v>
      </c>
      <c r="Q55" s="188">
        <f t="shared" si="14"/>
        <v>0.87045629629629628</v>
      </c>
      <c r="R55" s="189">
        <f t="shared" si="15"/>
        <v>0.19282388548540469</v>
      </c>
      <c r="S55" s="1"/>
      <c r="T55" s="1"/>
      <c r="U55" s="1"/>
      <c r="V55" s="1"/>
      <c r="W55" s="1"/>
      <c r="X55" s="1"/>
      <c r="Y55" s="1"/>
      <c r="Z55" s="1"/>
    </row>
    <row r="56" s="108" customFormat="1" ht="17.25">
      <c r="A56" s="109"/>
      <c r="B56" s="190"/>
      <c r="C56" s="111"/>
      <c r="D56" s="112" t="s">
        <v>56</v>
      </c>
      <c r="E56" s="113">
        <f>E52+E53+E54+E55</f>
        <v>865038.38</v>
      </c>
      <c r="F56" s="113">
        <f>F52+F53+F54+F55</f>
        <v>5879191.1100000003</v>
      </c>
      <c r="G56" s="113">
        <v>1413771.3100000001</v>
      </c>
      <c r="H56" s="114">
        <v>487673.91000000003</v>
      </c>
      <c r="I56" s="113">
        <f>I52+I53+I54+I55</f>
        <v>891194.65000000002</v>
      </c>
      <c r="J56" s="113">
        <f>J52+J53+J54+J55</f>
        <v>49019.75</v>
      </c>
      <c r="K56" s="113">
        <f t="shared" si="16"/>
        <v>26156.270000000019</v>
      </c>
      <c r="L56" s="114">
        <f t="shared" si="9"/>
        <v>-522576.66000000003</v>
      </c>
      <c r="M56" s="113">
        <f t="shared" si="17"/>
        <v>-4987996.46</v>
      </c>
      <c r="N56" s="114">
        <f t="shared" si="18"/>
        <v>-438654.16000000003</v>
      </c>
      <c r="O56" s="115">
        <f t="shared" si="12"/>
        <v>1.0302371208084433</v>
      </c>
      <c r="P56" s="132">
        <f t="shared" si="13"/>
        <v>0.10051747488398548</v>
      </c>
      <c r="Q56" s="115">
        <f t="shared" si="14"/>
        <v>0.63036690849243504</v>
      </c>
      <c r="R56" s="116">
        <f t="shared" si="15"/>
        <v>0.15158456891869942</v>
      </c>
      <c r="S56" s="108"/>
      <c r="T56" s="108"/>
      <c r="U56" s="108"/>
      <c r="V56" s="108"/>
      <c r="W56" s="108"/>
      <c r="X56" s="108"/>
      <c r="Y56" s="108"/>
      <c r="Z56" s="108"/>
      <c r="AA56" s="108"/>
      <c r="AB56" s="108"/>
    </row>
    <row r="57" ht="17.25">
      <c r="A57" s="117">
        <v>991</v>
      </c>
      <c r="B57" s="94" t="s">
        <v>120</v>
      </c>
      <c r="C57" s="118" t="s">
        <v>69</v>
      </c>
      <c r="D57" s="119" t="s">
        <v>121</v>
      </c>
      <c r="E57" s="159">
        <v>10951.879999999999</v>
      </c>
      <c r="F57" s="160">
        <v>80120.600000000006</v>
      </c>
      <c r="G57" s="54">
        <v>17620.599999999999</v>
      </c>
      <c r="H57" s="53">
        <v>6500</v>
      </c>
      <c r="I57" s="98">
        <v>13339.51</v>
      </c>
      <c r="J57" s="191">
        <v>1222.6600000000001</v>
      </c>
      <c r="K57" s="53">
        <f t="shared" si="16"/>
        <v>2387.630000000001</v>
      </c>
      <c r="L57" s="53">
        <f t="shared" si="9"/>
        <v>-4281.0899999999983</v>
      </c>
      <c r="M57" s="54">
        <f t="shared" si="17"/>
        <v>-66781.090000000011</v>
      </c>
      <c r="N57" s="53">
        <f t="shared" si="18"/>
        <v>-5277.3400000000001</v>
      </c>
      <c r="O57" s="57">
        <f t="shared" si="12"/>
        <v>1.2180109716322678</v>
      </c>
      <c r="P57" s="56">
        <f t="shared" si="13"/>
        <v>0.18810153846153849</v>
      </c>
      <c r="Q57" s="120">
        <f t="shared" si="14"/>
        <v>0.75704062290727903</v>
      </c>
      <c r="R57" s="58">
        <f t="shared" si="15"/>
        <v>0.16649288697288836</v>
      </c>
      <c r="S57" s="1"/>
      <c r="T57" s="1"/>
      <c r="U57" s="1"/>
      <c r="V57" s="1"/>
      <c r="W57" s="1"/>
      <c r="X57" s="1"/>
      <c r="Y57" s="1"/>
      <c r="Z57" s="1"/>
    </row>
    <row r="58" ht="17.25">
      <c r="A58" s="121"/>
      <c r="B58" s="100"/>
      <c r="C58" s="61" t="s">
        <v>122</v>
      </c>
      <c r="D58" s="101" t="s">
        <v>123</v>
      </c>
      <c r="E58" s="102">
        <v>1813.8399999999999</v>
      </c>
      <c r="F58" s="103">
        <v>0</v>
      </c>
      <c r="G58" s="103">
        <v>0</v>
      </c>
      <c r="H58" s="104">
        <v>0</v>
      </c>
      <c r="I58" s="103">
        <v>32.369999999999997</v>
      </c>
      <c r="J58" s="103">
        <v>32.369999999999997</v>
      </c>
      <c r="K58" s="104">
        <f t="shared" si="16"/>
        <v>-1781.47</v>
      </c>
      <c r="L58" s="103">
        <f t="shared" si="9"/>
        <v>32.369999999999997</v>
      </c>
      <c r="M58" s="103">
        <f t="shared" si="17"/>
        <v>32.369999999999997</v>
      </c>
      <c r="N58" s="104">
        <f t="shared" si="18"/>
        <v>32.369999999999997</v>
      </c>
      <c r="O58" s="69">
        <f t="shared" si="12"/>
        <v>0.017846116526264718</v>
      </c>
      <c r="P58" s="68" t="str">
        <f t="shared" si="13"/>
        <v/>
      </c>
      <c r="Q58" s="69" t="str">
        <f t="shared" si="14"/>
        <v/>
      </c>
      <c r="R58" s="71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8" customFormat="1" ht="17.25">
      <c r="A59" s="192"/>
      <c r="B59" s="110"/>
      <c r="C59" s="130"/>
      <c r="D59" s="131" t="s">
        <v>56</v>
      </c>
      <c r="E59" s="113">
        <f>SUM(E57:E58)</f>
        <v>12765.719999999999</v>
      </c>
      <c r="F59" s="113">
        <f>SUM(F57:F58)</f>
        <v>80120.600000000006</v>
      </c>
      <c r="G59" s="114">
        <v>17620.599999999999</v>
      </c>
      <c r="H59" s="113">
        <v>6500</v>
      </c>
      <c r="I59" s="113">
        <f>SUM(I57:I58)</f>
        <v>13371.880000000001</v>
      </c>
      <c r="J59" s="113">
        <f>SUM(J57:J58)</f>
        <v>1255.03</v>
      </c>
      <c r="K59" s="113">
        <f t="shared" si="16"/>
        <v>606.16000000000167</v>
      </c>
      <c r="L59" s="114">
        <f t="shared" si="9"/>
        <v>-4248.7199999999975</v>
      </c>
      <c r="M59" s="113">
        <f t="shared" si="17"/>
        <v>-66748.720000000001</v>
      </c>
      <c r="N59" s="113">
        <f t="shared" si="18"/>
        <v>-5244.9700000000003</v>
      </c>
      <c r="O59" s="132">
        <f t="shared" si="12"/>
        <v>1.0474834165248808</v>
      </c>
      <c r="P59" s="115">
        <f t="shared" si="13"/>
        <v>0.19308153846153847</v>
      </c>
      <c r="Q59" s="133">
        <f t="shared" si="14"/>
        <v>0.75887767726411148</v>
      </c>
      <c r="R59" s="116">
        <f t="shared" si="15"/>
        <v>0.16689690291884984</v>
      </c>
      <c r="S59" s="108"/>
      <c r="T59" s="108"/>
      <c r="U59" s="108"/>
      <c r="V59" s="108"/>
      <c r="W59" s="108"/>
      <c r="X59" s="108"/>
      <c r="Y59" s="108"/>
      <c r="Z59" s="108"/>
      <c r="AA59" s="108"/>
      <c r="AB59" s="108"/>
    </row>
    <row r="60" ht="17.25">
      <c r="A60" s="166" t="s">
        <v>124</v>
      </c>
      <c r="B60" s="94" t="s">
        <v>125</v>
      </c>
      <c r="C60" s="134" t="s">
        <v>126</v>
      </c>
      <c r="D60" s="135" t="s">
        <v>127</v>
      </c>
      <c r="E60" s="159">
        <v>29226.330000000002</v>
      </c>
      <c r="F60" s="160">
        <v>3503</v>
      </c>
      <c r="G60" s="53">
        <v>798.79999999999995</v>
      </c>
      <c r="H60" s="54">
        <v>193.19999999999999</v>
      </c>
      <c r="I60" s="53">
        <v>604.23000000000002</v>
      </c>
      <c r="J60" s="53">
        <v>0.32000000000000001</v>
      </c>
      <c r="K60" s="53">
        <f t="shared" si="16"/>
        <v>-28622.100000000002</v>
      </c>
      <c r="L60" s="53">
        <f t="shared" si="9"/>
        <v>-194.56999999999994</v>
      </c>
      <c r="M60" s="54">
        <f t="shared" si="17"/>
        <v>-2898.77</v>
      </c>
      <c r="N60" s="53">
        <f t="shared" si="18"/>
        <v>-192.88</v>
      </c>
      <c r="O60" s="56">
        <f t="shared" si="12"/>
        <v>0.020674166068746915</v>
      </c>
      <c r="P60" s="57">
        <f t="shared" si="13"/>
        <v>0.0016563146997929609</v>
      </c>
      <c r="Q60" s="56">
        <f t="shared" si="14"/>
        <v>0.75642213319979978</v>
      </c>
      <c r="R60" s="58">
        <f t="shared" si="15"/>
        <v>0.17248929489009421</v>
      </c>
      <c r="S60" s="1"/>
      <c r="T60" s="1"/>
      <c r="U60" s="1"/>
      <c r="V60" s="1"/>
      <c r="W60" s="1"/>
      <c r="X60" s="1"/>
      <c r="Y60" s="1"/>
      <c r="Z60" s="1"/>
    </row>
    <row r="61" ht="17.25">
      <c r="A61" s="99"/>
      <c r="B61" s="100"/>
      <c r="C61" s="72" t="s">
        <v>104</v>
      </c>
      <c r="D61" s="161" t="s">
        <v>128</v>
      </c>
      <c r="E61" s="102">
        <v>4063.1300000000001</v>
      </c>
      <c r="F61" s="127">
        <v>62240.599999999999</v>
      </c>
      <c r="G61" s="103">
        <v>2100</v>
      </c>
      <c r="H61" s="107">
        <v>1500</v>
      </c>
      <c r="I61" s="103">
        <v>48573.619999999995</v>
      </c>
      <c r="J61" s="103">
        <v>346.33999999999997</v>
      </c>
      <c r="K61" s="103">
        <f t="shared" si="16"/>
        <v>44510.489999999998</v>
      </c>
      <c r="L61" s="103">
        <f t="shared" si="9"/>
        <v>46473.619999999995</v>
      </c>
      <c r="M61" s="103">
        <f t="shared" si="17"/>
        <v>-13666.980000000003</v>
      </c>
      <c r="N61" s="104">
        <f t="shared" si="18"/>
        <v>-1153.6600000000001</v>
      </c>
      <c r="O61" s="69">
        <f t="shared" si="12"/>
        <v>11.954729481951105</v>
      </c>
      <c r="P61" s="69">
        <f t="shared" si="13"/>
        <v>0.23089333333333331</v>
      </c>
      <c r="Q61" s="70">
        <f t="shared" si="14"/>
        <v>23.130295238095236</v>
      </c>
      <c r="R61" s="71">
        <f t="shared" si="15"/>
        <v>0.7804169625614148</v>
      </c>
      <c r="S61" s="1"/>
      <c r="T61" s="1"/>
      <c r="U61" s="1"/>
      <c r="V61" s="1"/>
      <c r="W61" s="1"/>
      <c r="X61" s="1"/>
      <c r="Y61" s="1"/>
      <c r="Z61" s="1"/>
    </row>
    <row r="62" s="108" customFormat="1" ht="17.25">
      <c r="A62" s="109"/>
      <c r="B62" s="110"/>
      <c r="C62" s="111"/>
      <c r="D62" s="112" t="s">
        <v>56</v>
      </c>
      <c r="E62" s="113">
        <f>SUM(E60:E61)</f>
        <v>33289.459999999999</v>
      </c>
      <c r="F62" s="113">
        <f>SUM(F60:F61)</f>
        <v>65743.600000000006</v>
      </c>
      <c r="G62" s="113">
        <v>2898.8000000000002</v>
      </c>
      <c r="H62" s="114">
        <v>1693.2</v>
      </c>
      <c r="I62" s="113">
        <f>SUM(I60:I61)</f>
        <v>49177.849999999999</v>
      </c>
      <c r="J62" s="113">
        <f>SUM(J60:J61)</f>
        <v>346.65999999999997</v>
      </c>
      <c r="K62" s="113">
        <f t="shared" si="16"/>
        <v>15888.389999999999</v>
      </c>
      <c r="L62" s="114">
        <f t="shared" si="9"/>
        <v>46279.049999999996</v>
      </c>
      <c r="M62" s="113">
        <f t="shared" si="17"/>
        <v>-16565.750000000007</v>
      </c>
      <c r="N62" s="113">
        <f t="shared" si="18"/>
        <v>-1346.54</v>
      </c>
      <c r="O62" s="132">
        <f t="shared" si="12"/>
        <v>1.4772798957988504</v>
      </c>
      <c r="P62" s="115">
        <f t="shared" si="13"/>
        <v>0.20473659343255371</v>
      </c>
      <c r="Q62" s="115">
        <f t="shared" si="14"/>
        <v>16.964899268662894</v>
      </c>
      <c r="R62" s="116">
        <f t="shared" si="15"/>
        <v>0.74802490280422729</v>
      </c>
      <c r="S62" s="108"/>
      <c r="T62" s="108"/>
      <c r="U62" s="108"/>
      <c r="V62" s="108"/>
      <c r="W62" s="108"/>
      <c r="X62" s="108"/>
      <c r="Y62" s="108"/>
      <c r="Z62" s="108"/>
      <c r="AA62" s="108"/>
      <c r="AB62" s="108"/>
    </row>
    <row r="63" ht="17.25">
      <c r="A63" s="123"/>
      <c r="B63" s="94" t="s">
        <v>129</v>
      </c>
      <c r="C63" s="49" t="s">
        <v>130</v>
      </c>
      <c r="D63" s="193" t="s">
        <v>131</v>
      </c>
      <c r="E63" s="97">
        <v>66.719999999999999</v>
      </c>
      <c r="F63" s="53">
        <v>793.5</v>
      </c>
      <c r="G63" s="54">
        <v>95.299999999999997</v>
      </c>
      <c r="H63" s="52">
        <v>32.399999999999999</v>
      </c>
      <c r="I63" s="137">
        <v>644.38999999999999</v>
      </c>
      <c r="J63" s="53">
        <v>267.19</v>
      </c>
      <c r="K63" s="53">
        <f t="shared" si="16"/>
        <v>577.66999999999996</v>
      </c>
      <c r="L63" s="53">
        <f t="shared" si="9"/>
        <v>549.09000000000003</v>
      </c>
      <c r="M63" s="54">
        <f t="shared" si="17"/>
        <v>-149.11000000000001</v>
      </c>
      <c r="N63" s="53">
        <f t="shared" si="18"/>
        <v>234.78999999999999</v>
      </c>
      <c r="O63" s="56">
        <f t="shared" si="12"/>
        <v>9.6581235011990412</v>
      </c>
      <c r="P63" s="57">
        <f t="shared" si="13"/>
        <v>8.2466049382716058</v>
      </c>
      <c r="Q63" s="56">
        <f t="shared" si="14"/>
        <v>6.7616998950682055</v>
      </c>
      <c r="R63" s="58">
        <f t="shared" si="15"/>
        <v>0.81208569628229366</v>
      </c>
      <c r="S63" s="1"/>
      <c r="T63" s="1"/>
      <c r="U63" s="1"/>
      <c r="V63" s="1"/>
      <c r="W63" s="1"/>
      <c r="X63" s="1"/>
      <c r="Y63" s="1"/>
      <c r="Z63" s="1"/>
    </row>
    <row r="64" ht="17.25">
      <c r="A64" s="121"/>
      <c r="B64" s="100"/>
      <c r="C64" s="61" t="s">
        <v>132</v>
      </c>
      <c r="D64" s="101" t="s">
        <v>133</v>
      </c>
      <c r="E64" s="102">
        <v>464.35000000000002</v>
      </c>
      <c r="F64" s="105">
        <v>44.399999999999999</v>
      </c>
      <c r="G64" s="105">
        <v>44.399999999999999</v>
      </c>
      <c r="H64" s="194">
        <v>0</v>
      </c>
      <c r="I64" s="103">
        <v>758.55999999999995</v>
      </c>
      <c r="J64" s="103">
        <v>0</v>
      </c>
      <c r="K64" s="103">
        <f t="shared" si="16"/>
        <v>294.20999999999992</v>
      </c>
      <c r="L64" s="103">
        <f t="shared" si="9"/>
        <v>714.15999999999997</v>
      </c>
      <c r="M64" s="103">
        <f t="shared" si="17"/>
        <v>714.15999999999997</v>
      </c>
      <c r="N64" s="104">
        <f t="shared" si="18"/>
        <v>0</v>
      </c>
      <c r="O64" s="69">
        <f t="shared" si="12"/>
        <v>1.6335953483363841</v>
      </c>
      <c r="P64" s="69" t="str">
        <f t="shared" si="13"/>
        <v/>
      </c>
      <c r="Q64" s="70">
        <f t="shared" si="14"/>
        <v>17.084684684684685</v>
      </c>
      <c r="R64" s="195">
        <f t="shared" si="15"/>
        <v>17.084684684684685</v>
      </c>
      <c r="S64" s="1"/>
      <c r="T64" s="1"/>
      <c r="U64" s="1"/>
      <c r="V64" s="1"/>
      <c r="W64" s="1"/>
      <c r="X64" s="1"/>
      <c r="Y64" s="1"/>
      <c r="Z64" s="1"/>
    </row>
    <row r="65" ht="13.5">
      <c r="A65" s="121"/>
      <c r="B65" s="100"/>
      <c r="C65" s="72" t="s">
        <v>52</v>
      </c>
      <c r="D65" s="106" t="s">
        <v>53</v>
      </c>
      <c r="E65" s="97">
        <v>0</v>
      </c>
      <c r="F65" s="103">
        <v>445</v>
      </c>
      <c r="G65" s="103">
        <v>0</v>
      </c>
      <c r="H65" s="103">
        <v>0</v>
      </c>
      <c r="I65" s="103">
        <v>0</v>
      </c>
      <c r="J65" s="103">
        <v>0</v>
      </c>
      <c r="K65" s="103">
        <f t="shared" si="16"/>
        <v>0</v>
      </c>
      <c r="L65" s="103">
        <f t="shared" si="9"/>
        <v>0</v>
      </c>
      <c r="M65" s="104">
        <f t="shared" si="17"/>
        <v>-445</v>
      </c>
      <c r="N65" s="103">
        <f t="shared" si="18"/>
        <v>0</v>
      </c>
      <c r="O65" s="68" t="str">
        <f t="shared" si="12"/>
        <v/>
      </c>
      <c r="P65" s="69" t="str">
        <f t="shared" si="13"/>
        <v/>
      </c>
      <c r="Q65" s="69" t="str">
        <f t="shared" si="14"/>
        <v/>
      </c>
      <c r="R65" s="71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21"/>
      <c r="B66" s="100"/>
      <c r="C66" s="61" t="s">
        <v>134</v>
      </c>
      <c r="D66" s="101" t="s">
        <v>135</v>
      </c>
      <c r="E66" s="102">
        <v>13331.66</v>
      </c>
      <c r="F66" s="103">
        <v>1508.599999999255</v>
      </c>
      <c r="G66" s="103">
        <v>225</v>
      </c>
      <c r="H66" s="103">
        <v>86</v>
      </c>
      <c r="I66" s="104">
        <v>11735.460000000001</v>
      </c>
      <c r="J66" s="103">
        <v>1468.8299999999999</v>
      </c>
      <c r="K66" s="103">
        <f t="shared" si="16"/>
        <v>-1596.1999999999989</v>
      </c>
      <c r="L66" s="103">
        <f t="shared" si="9"/>
        <v>11510.460000000001</v>
      </c>
      <c r="M66" s="103">
        <f t="shared" si="17"/>
        <v>10226.860000000746</v>
      </c>
      <c r="N66" s="104">
        <f t="shared" si="18"/>
        <v>1382.8299999999999</v>
      </c>
      <c r="O66" s="69">
        <f t="shared" si="12"/>
        <v>0.88026997388172223</v>
      </c>
      <c r="P66" s="68">
        <f t="shared" si="13"/>
        <v>17.079418604651163</v>
      </c>
      <c r="Q66" s="69">
        <f t="shared" si="14"/>
        <v>52.157600000000002</v>
      </c>
      <c r="R66" s="71">
        <f t="shared" si="15"/>
        <v>7.7790401696975975</v>
      </c>
      <c r="S66" s="1"/>
      <c r="T66" s="1"/>
      <c r="U66" s="1"/>
      <c r="V66" s="1"/>
      <c r="W66" s="1"/>
      <c r="X66" s="1"/>
      <c r="Y66" s="1"/>
      <c r="Z66" s="1"/>
    </row>
    <row r="67" ht="13.5">
      <c r="A67" s="121"/>
      <c r="B67" s="100"/>
      <c r="C67" s="72" t="s">
        <v>102</v>
      </c>
      <c r="D67" s="106" t="s">
        <v>103</v>
      </c>
      <c r="E67" s="97">
        <v>21157.91</v>
      </c>
      <c r="F67" s="103">
        <v>101553.59999999998</v>
      </c>
      <c r="G67" s="103">
        <v>25079.599999999999</v>
      </c>
      <c r="H67" s="103">
        <v>8200.7000000000007</v>
      </c>
      <c r="I67" s="103">
        <v>17251.220000000001</v>
      </c>
      <c r="J67" s="103">
        <v>2432.1699999999996</v>
      </c>
      <c r="K67" s="103">
        <f t="shared" si="16"/>
        <v>-3906.6899999999987</v>
      </c>
      <c r="L67" s="103">
        <f t="shared" si="9"/>
        <v>-7828.3799999999974</v>
      </c>
      <c r="M67" s="104">
        <f t="shared" si="17"/>
        <v>-84302.379999999976</v>
      </c>
      <c r="N67" s="103">
        <f t="shared" si="18"/>
        <v>-5768.5300000000007</v>
      </c>
      <c r="O67" s="68">
        <f t="shared" si="12"/>
        <v>0.81535558096239191</v>
      </c>
      <c r="P67" s="69">
        <f t="shared" si="13"/>
        <v>0.29658077968953861</v>
      </c>
      <c r="Q67" s="70">
        <f t="shared" si="14"/>
        <v>0.68785865803282353</v>
      </c>
      <c r="R67" s="71">
        <f t="shared" si="15"/>
        <v>0.16987305226008734</v>
      </c>
      <c r="S67" s="1"/>
      <c r="T67" s="1"/>
      <c r="U67" s="1"/>
      <c r="V67" s="1"/>
      <c r="W67" s="1"/>
      <c r="X67" s="1"/>
      <c r="Y67" s="1"/>
      <c r="Z67" s="1"/>
    </row>
    <row r="68" ht="13.5">
      <c r="A68" s="121"/>
      <c r="B68" s="100"/>
      <c r="C68" s="61" t="s">
        <v>136</v>
      </c>
      <c r="D68" s="101" t="s">
        <v>137</v>
      </c>
      <c r="E68" s="102">
        <v>137.41</v>
      </c>
      <c r="F68" s="127">
        <v>0</v>
      </c>
      <c r="G68" s="103">
        <v>0</v>
      </c>
      <c r="H68" s="104">
        <v>0</v>
      </c>
      <c r="I68" s="102">
        <v>51.07</v>
      </c>
      <c r="J68" s="102">
        <v>69.760000000000005</v>
      </c>
      <c r="K68" s="103">
        <f t="shared" si="16"/>
        <v>-86.340000000000003</v>
      </c>
      <c r="L68" s="103">
        <f t="shared" si="9"/>
        <v>51.07</v>
      </c>
      <c r="M68" s="103">
        <f t="shared" si="17"/>
        <v>51.07</v>
      </c>
      <c r="N68" s="104">
        <f t="shared" si="18"/>
        <v>69.760000000000005</v>
      </c>
      <c r="O68" s="69">
        <f t="shared" si="12"/>
        <v>0.37166145113164983</v>
      </c>
      <c r="P68" s="68" t="str">
        <f t="shared" si="13"/>
        <v/>
      </c>
      <c r="Q68" s="69" t="str">
        <f t="shared" si="14"/>
        <v/>
      </c>
      <c r="R68" s="71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21"/>
      <c r="B69" s="100"/>
      <c r="C69" s="72" t="s">
        <v>138</v>
      </c>
      <c r="D69" s="106" t="s">
        <v>139</v>
      </c>
      <c r="E69" s="97">
        <f>842.28-400.6</f>
        <v>441.67999999999995</v>
      </c>
      <c r="F69" s="103">
        <v>0</v>
      </c>
      <c r="G69" s="103">
        <v>0</v>
      </c>
      <c r="H69" s="103">
        <v>0</v>
      </c>
      <c r="I69" s="102">
        <v>113.93000000000001</v>
      </c>
      <c r="J69" s="102">
        <v>-1</v>
      </c>
      <c r="K69" s="103">
        <f t="shared" si="16"/>
        <v>-327.74999999999994</v>
      </c>
      <c r="L69" s="103">
        <f t="shared" si="9"/>
        <v>113.93000000000001</v>
      </c>
      <c r="M69" s="103">
        <f t="shared" si="17"/>
        <v>113.93000000000001</v>
      </c>
      <c r="N69" s="103">
        <f t="shared" si="18"/>
        <v>-1</v>
      </c>
      <c r="O69" s="68">
        <f t="shared" si="12"/>
        <v>0.25794692990400292</v>
      </c>
      <c r="P69" s="69" t="str">
        <f t="shared" si="13"/>
        <v/>
      </c>
      <c r="Q69" s="70" t="str">
        <f t="shared" si="14"/>
        <v/>
      </c>
      <c r="R69" s="71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21"/>
      <c r="B70" s="100"/>
      <c r="C70" s="61" t="s">
        <v>140</v>
      </c>
      <c r="D70" s="101" t="s">
        <v>141</v>
      </c>
      <c r="E70" s="102">
        <v>497.77999999999997</v>
      </c>
      <c r="F70" s="103">
        <v>0</v>
      </c>
      <c r="G70" s="103">
        <v>0</v>
      </c>
      <c r="H70" s="104">
        <v>0</v>
      </c>
      <c r="I70" s="102">
        <v>1774.71</v>
      </c>
      <c r="J70" s="102">
        <v>1408.76</v>
      </c>
      <c r="K70" s="103">
        <f t="shared" si="16"/>
        <v>1276.9300000000001</v>
      </c>
      <c r="L70" s="104">
        <f t="shared" si="9"/>
        <v>1774.71</v>
      </c>
      <c r="M70" s="103">
        <f t="shared" si="17"/>
        <v>1774.71</v>
      </c>
      <c r="N70" s="104">
        <f t="shared" si="18"/>
        <v>1408.76</v>
      </c>
      <c r="O70" s="69">
        <f t="shared" si="12"/>
        <v>3.5652497087066579</v>
      </c>
      <c r="P70" s="68" t="str">
        <f t="shared" si="13"/>
        <v/>
      </c>
      <c r="Q70" s="69" t="str">
        <f t="shared" si="14"/>
        <v/>
      </c>
      <c r="R70" s="71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8" customFormat="1" ht="13.5">
      <c r="A71" s="192"/>
      <c r="B71" s="110"/>
      <c r="C71" s="130"/>
      <c r="D71" s="131" t="s">
        <v>56</v>
      </c>
      <c r="E71" s="113">
        <f>SUM(E63:E70)</f>
        <v>36097.510000000002</v>
      </c>
      <c r="F71" s="113">
        <f>SUM(F63:F70)</f>
        <v>104345.09999999923</v>
      </c>
      <c r="G71" s="196">
        <v>25444.299999999999</v>
      </c>
      <c r="H71" s="197">
        <v>8319.1000000000004</v>
      </c>
      <c r="I71" s="198">
        <f>SUM(I63:I70)</f>
        <v>32329.34</v>
      </c>
      <c r="J71" s="198">
        <f>SUM(J63:J70)</f>
        <v>5645.71</v>
      </c>
      <c r="K71" s="114">
        <f t="shared" si="16"/>
        <v>-3768.1700000000019</v>
      </c>
      <c r="L71" s="113">
        <f t="shared" si="9"/>
        <v>6885.0400000000009</v>
      </c>
      <c r="M71" s="114">
        <f t="shared" si="17"/>
        <v>-72015.759999999238</v>
      </c>
      <c r="N71" s="113">
        <f t="shared" si="18"/>
        <v>-2673.3900000000003</v>
      </c>
      <c r="O71" s="132">
        <f t="shared" si="12"/>
        <v>0.89561135934306824</v>
      </c>
      <c r="P71" s="115">
        <f t="shared" si="13"/>
        <v>0.67864432450625667</v>
      </c>
      <c r="Q71" s="133">
        <f t="shared" si="14"/>
        <v>1.2705926278184112</v>
      </c>
      <c r="R71" s="116">
        <f t="shared" si="15"/>
        <v>0.30983093599987194</v>
      </c>
      <c r="S71" s="108"/>
      <c r="T71" s="108"/>
      <c r="U71" s="108"/>
      <c r="V71" s="108"/>
      <c r="W71" s="108"/>
      <c r="X71" s="108"/>
      <c r="Y71" s="108"/>
      <c r="Z71" s="108"/>
      <c r="AA71" s="108"/>
      <c r="AB71" s="108"/>
    </row>
    <row r="72" s="34" customFormat="1" ht="13.5">
      <c r="A72" s="199"/>
      <c r="B72" s="200" t="s">
        <v>142</v>
      </c>
      <c r="C72" s="201"/>
      <c r="D72" s="202"/>
      <c r="E72" s="91">
        <f>E5+E17</f>
        <v>4594011.4499999993</v>
      </c>
      <c r="F72" s="91">
        <f>F5+F17</f>
        <v>36906035.510000005</v>
      </c>
      <c r="G72" s="91">
        <f>G5+G17</f>
        <v>6615118.0099999998</v>
      </c>
      <c r="H72" s="92">
        <f>H5+H17</f>
        <v>2802761.9100000001</v>
      </c>
      <c r="I72" s="203">
        <f>I5+I17</f>
        <v>4923372.959999999</v>
      </c>
      <c r="J72" s="203">
        <f>J5+J17</f>
        <v>1333615.9199999997</v>
      </c>
      <c r="K72" s="91">
        <f t="shared" si="16"/>
        <v>329361.50999999978</v>
      </c>
      <c r="L72" s="91">
        <f t="shared" si="9"/>
        <v>-1691745.0500000007</v>
      </c>
      <c r="M72" s="91">
        <f t="shared" si="17"/>
        <v>-31982662.550000004</v>
      </c>
      <c r="N72" s="92">
        <f t="shared" si="18"/>
        <v>-1469145.9900000005</v>
      </c>
      <c r="O72" s="44">
        <f t="shared" si="12"/>
        <v>1.0716936632798335</v>
      </c>
      <c r="P72" s="43">
        <f t="shared" si="13"/>
        <v>0.47582205082842716</v>
      </c>
      <c r="Q72" s="44">
        <f t="shared" si="14"/>
        <v>0.74426079059472428</v>
      </c>
      <c r="R72" s="46">
        <f t="shared" si="15"/>
        <v>0.13340292155373798</v>
      </c>
      <c r="S72" s="34"/>
      <c r="T72" s="34"/>
      <c r="U72" s="34"/>
      <c r="V72" s="34"/>
      <c r="W72" s="34"/>
      <c r="X72" s="34"/>
      <c r="Y72" s="34"/>
      <c r="Z72" s="34"/>
    </row>
    <row r="73" s="34" customFormat="1" ht="13.5">
      <c r="A73" s="204"/>
      <c r="B73" s="205" t="s">
        <v>143</v>
      </c>
      <c r="C73" s="206"/>
      <c r="D73" s="207"/>
      <c r="E73" s="171">
        <f>SUM(E74:E82)</f>
        <v>5301312.04</v>
      </c>
      <c r="F73" s="171">
        <f>SUM(F74:F82)</f>
        <v>29340136.41</v>
      </c>
      <c r="G73" s="171">
        <f>SUM(G74:G82)</f>
        <v>5548241.0300000003</v>
      </c>
      <c r="H73" s="171">
        <f>SUM(H74:H82)</f>
        <v>1608745.9599999997</v>
      </c>
      <c r="I73" s="208">
        <f>SUM(I74:I82)</f>
        <v>5477783.6600000001</v>
      </c>
      <c r="J73" s="208">
        <f>SUM(J74:J82)</f>
        <v>1763311.5099999998</v>
      </c>
      <c r="K73" s="209">
        <f t="shared" si="16"/>
        <v>176471.62000000011</v>
      </c>
      <c r="L73" s="209">
        <f t="shared" si="9"/>
        <v>-70457.370000000112</v>
      </c>
      <c r="M73" s="210">
        <f t="shared" si="17"/>
        <v>-23862352.75</v>
      </c>
      <c r="N73" s="209">
        <f t="shared" si="18"/>
        <v>154565.55000000005</v>
      </c>
      <c r="O73" s="211">
        <f t="shared" si="12"/>
        <v>1.033288291401915</v>
      </c>
      <c r="P73" s="212">
        <f t="shared" si="13"/>
        <v>1.0960782832362173</v>
      </c>
      <c r="Q73" s="213">
        <f t="shared" si="14"/>
        <v>0.98730095365016968</v>
      </c>
      <c r="R73" s="214">
        <f t="shared" si="15"/>
        <v>0.18669932489247074</v>
      </c>
      <c r="S73" s="34"/>
      <c r="T73" s="34"/>
      <c r="U73" s="34"/>
      <c r="V73" s="34"/>
      <c r="W73" s="34"/>
      <c r="X73" s="34"/>
      <c r="Y73" s="34"/>
      <c r="Z73" s="34"/>
    </row>
    <row r="74" ht="13.5">
      <c r="A74" s="215"/>
      <c r="B74" s="216"/>
      <c r="C74" s="61" t="s">
        <v>144</v>
      </c>
      <c r="D74" s="217" t="s">
        <v>145</v>
      </c>
      <c r="E74" s="102">
        <v>191981.5</v>
      </c>
      <c r="F74" s="103">
        <v>599211.69999999995</v>
      </c>
      <c r="G74" s="103">
        <v>237727.29999999999</v>
      </c>
      <c r="H74" s="103">
        <v>0</v>
      </c>
      <c r="I74" s="102">
        <v>236970.5</v>
      </c>
      <c r="J74" s="102">
        <v>0</v>
      </c>
      <c r="K74" s="103">
        <f t="shared" si="16"/>
        <v>44989</v>
      </c>
      <c r="L74" s="103">
        <f t="shared" ref="L74:L83" si="19">I74-G74</f>
        <v>-756.79999999998836</v>
      </c>
      <c r="M74" s="103">
        <f t="shared" si="17"/>
        <v>-362241.19999999995</v>
      </c>
      <c r="N74" s="103">
        <f t="shared" si="18"/>
        <v>0</v>
      </c>
      <c r="O74" s="69">
        <f t="shared" ref="O74:O83" si="20">IFERROR(I74/E74,"")</f>
        <v>1.2343402879964998</v>
      </c>
      <c r="P74" s="69" t="str">
        <f t="shared" ref="P74:P83" si="21">IFERROR(J74/H74,"")</f>
        <v/>
      </c>
      <c r="Q74" s="69">
        <f t="shared" ref="Q74:Q83" si="22">IFERROR(I74/G74,"")</f>
        <v>0.99681652044169944</v>
      </c>
      <c r="R74" s="71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18"/>
      <c r="B75" s="219"/>
      <c r="C75" s="72" t="s">
        <v>146</v>
      </c>
      <c r="D75" s="220" t="s">
        <v>147</v>
      </c>
      <c r="E75" s="102">
        <v>243837.78</v>
      </c>
      <c r="F75" s="103">
        <v>7878229.7599999998</v>
      </c>
      <c r="G75" s="102">
        <v>661690.26000000001</v>
      </c>
      <c r="H75" s="97">
        <v>178030.67999999999</v>
      </c>
      <c r="I75" s="102">
        <v>661690.26000000001</v>
      </c>
      <c r="J75" s="102">
        <v>178030.67999999999</v>
      </c>
      <c r="K75" s="103">
        <f t="shared" si="16"/>
        <v>417852.47999999998</v>
      </c>
      <c r="L75" s="103">
        <f t="shared" si="19"/>
        <v>0</v>
      </c>
      <c r="M75" s="103">
        <f t="shared" si="17"/>
        <v>-7216539.5</v>
      </c>
      <c r="N75" s="103">
        <f t="shared" si="18"/>
        <v>0</v>
      </c>
      <c r="O75" s="69">
        <f t="shared" si="20"/>
        <v>2.7136494598991181</v>
      </c>
      <c r="P75" s="69">
        <f t="shared" si="21"/>
        <v>1</v>
      </c>
      <c r="Q75" s="69">
        <f t="shared" si="22"/>
        <v>1</v>
      </c>
      <c r="R75" s="71">
        <f t="shared" si="23"/>
        <v>0.083989713445473319</v>
      </c>
      <c r="S75" s="1"/>
      <c r="T75" s="1"/>
      <c r="U75" s="1"/>
      <c r="V75" s="1"/>
      <c r="W75" s="1"/>
      <c r="X75" s="1"/>
      <c r="Y75" s="1"/>
      <c r="Z75" s="1"/>
    </row>
    <row r="76" ht="13.5">
      <c r="A76" s="218"/>
      <c r="B76" s="219"/>
      <c r="C76" s="61" t="s">
        <v>148</v>
      </c>
      <c r="D76" s="217" t="s">
        <v>149</v>
      </c>
      <c r="E76" s="102">
        <v>3477996.48</v>
      </c>
      <c r="F76" s="103">
        <v>17821589.800000001</v>
      </c>
      <c r="G76" s="97">
        <v>3520030.9399999999</v>
      </c>
      <c r="H76" s="102">
        <v>1398257.5799999998</v>
      </c>
      <c r="I76" s="102">
        <v>3520030.9399999999</v>
      </c>
      <c r="J76" s="102">
        <v>1398257.5799999998</v>
      </c>
      <c r="K76" s="103">
        <f t="shared" si="16"/>
        <v>42034.459999999963</v>
      </c>
      <c r="L76" s="103">
        <f t="shared" si="19"/>
        <v>0</v>
      </c>
      <c r="M76" s="103">
        <f t="shared" si="17"/>
        <v>-14301558.860000001</v>
      </c>
      <c r="N76" s="103">
        <f t="shared" si="18"/>
        <v>0</v>
      </c>
      <c r="O76" s="69">
        <f t="shared" si="20"/>
        <v>1.0120858259177996</v>
      </c>
      <c r="P76" s="69">
        <f t="shared" si="21"/>
        <v>1</v>
      </c>
      <c r="Q76" s="69">
        <f t="shared" si="22"/>
        <v>1</v>
      </c>
      <c r="R76" s="71">
        <f t="shared" si="23"/>
        <v>0.19751497927530573</v>
      </c>
      <c r="S76" s="1"/>
      <c r="T76" s="1"/>
      <c r="U76" s="1"/>
      <c r="V76" s="1"/>
      <c r="W76" s="1"/>
      <c r="X76" s="1"/>
      <c r="Y76" s="1"/>
      <c r="Z76" s="1"/>
    </row>
    <row r="77" ht="13.5">
      <c r="A77" s="218"/>
      <c r="B77" s="219"/>
      <c r="C77" s="72" t="s">
        <v>150</v>
      </c>
      <c r="D77" s="221" t="s">
        <v>151</v>
      </c>
      <c r="E77" s="102">
        <v>1240003.8</v>
      </c>
      <c r="F77" s="103">
        <v>3035072.5499999998</v>
      </c>
      <c r="G77" s="102">
        <v>1128792.53</v>
      </c>
      <c r="H77" s="97">
        <v>32457.700000000001</v>
      </c>
      <c r="I77" s="102">
        <v>1128792.53</v>
      </c>
      <c r="J77" s="102">
        <v>32457.700000000001</v>
      </c>
      <c r="K77" s="103">
        <f t="shared" si="16"/>
        <v>-111211.27000000002</v>
      </c>
      <c r="L77" s="103">
        <f t="shared" si="19"/>
        <v>0</v>
      </c>
      <c r="M77" s="103">
        <f t="shared" si="17"/>
        <v>-1906280.0199999998</v>
      </c>
      <c r="N77" s="103">
        <f t="shared" si="18"/>
        <v>0</v>
      </c>
      <c r="O77" s="69">
        <f t="shared" si="20"/>
        <v>0.91031376678039211</v>
      </c>
      <c r="P77" s="69">
        <f t="shared" si="21"/>
        <v>1</v>
      </c>
      <c r="Q77" s="69">
        <f t="shared" si="22"/>
        <v>1</v>
      </c>
      <c r="R77" s="71">
        <f t="shared" si="23"/>
        <v>0.3719161606202791</v>
      </c>
      <c r="S77" s="1"/>
      <c r="T77" s="1"/>
      <c r="U77" s="1"/>
      <c r="V77" s="1"/>
      <c r="W77" s="1"/>
      <c r="X77" s="1"/>
      <c r="Y77" s="1"/>
      <c r="Z77" s="1"/>
    </row>
    <row r="78" ht="13.5">
      <c r="A78" s="218"/>
      <c r="B78" s="219"/>
      <c r="C78" s="61" t="s">
        <v>152</v>
      </c>
      <c r="D78" s="222" t="s">
        <v>153</v>
      </c>
      <c r="E78" s="102">
        <v>6466.3699999999999</v>
      </c>
      <c r="F78" s="223">
        <v>0</v>
      </c>
      <c r="G78" s="104">
        <v>0</v>
      </c>
      <c r="H78" s="103">
        <v>0</v>
      </c>
      <c r="I78" s="102">
        <v>0</v>
      </c>
      <c r="J78" s="102">
        <v>0</v>
      </c>
      <c r="K78" s="103">
        <f t="shared" si="16"/>
        <v>-6466.3699999999999</v>
      </c>
      <c r="L78" s="103">
        <f t="shared" si="19"/>
        <v>0</v>
      </c>
      <c r="M78" s="103">
        <f t="shared" si="17"/>
        <v>0</v>
      </c>
      <c r="N78" s="103">
        <f t="shared" si="18"/>
        <v>0</v>
      </c>
      <c r="O78" s="69">
        <f t="shared" si="20"/>
        <v>0</v>
      </c>
      <c r="P78" s="69" t="str">
        <f t="shared" si="21"/>
        <v/>
      </c>
      <c r="Q78" s="69" t="str">
        <f t="shared" si="22"/>
        <v/>
      </c>
      <c r="R78" s="71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18"/>
      <c r="B79" s="219"/>
      <c r="C79" s="61" t="s">
        <v>154</v>
      </c>
      <c r="D79" s="221" t="s">
        <v>155</v>
      </c>
      <c r="E79" s="102">
        <v>31816.950000000001</v>
      </c>
      <c r="F79" s="223">
        <v>0</v>
      </c>
      <c r="G79" s="103">
        <v>0</v>
      </c>
      <c r="H79" s="103">
        <v>0</v>
      </c>
      <c r="I79" s="102">
        <v>0</v>
      </c>
      <c r="J79" s="102">
        <v>0</v>
      </c>
      <c r="K79" s="103">
        <f t="shared" si="16"/>
        <v>-31816.950000000001</v>
      </c>
      <c r="L79" s="103">
        <f t="shared" si="19"/>
        <v>0</v>
      </c>
      <c r="M79" s="103">
        <f t="shared" si="17"/>
        <v>0</v>
      </c>
      <c r="N79" s="103">
        <f t="shared" si="18"/>
        <v>0</v>
      </c>
      <c r="O79" s="69">
        <f t="shared" si="20"/>
        <v>0</v>
      </c>
      <c r="P79" s="69" t="str">
        <f t="shared" si="21"/>
        <v/>
      </c>
      <c r="Q79" s="69" t="str">
        <f t="shared" si="22"/>
        <v/>
      </c>
      <c r="R79" s="71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 hidden="1">
      <c r="A80" s="224"/>
      <c r="B80" s="219"/>
      <c r="C80" s="61" t="s">
        <v>156</v>
      </c>
      <c r="D80" s="225" t="s">
        <v>157</v>
      </c>
      <c r="E80" s="102">
        <v>0</v>
      </c>
      <c r="F80" s="223">
        <v>0</v>
      </c>
      <c r="G80" s="104">
        <v>0</v>
      </c>
      <c r="H80" s="103">
        <v>0</v>
      </c>
      <c r="I80" s="73">
        <v>0</v>
      </c>
      <c r="J80" s="73">
        <v>0</v>
      </c>
      <c r="K80" s="103">
        <f t="shared" si="16"/>
        <v>0</v>
      </c>
      <c r="L80" s="103">
        <f t="shared" si="19"/>
        <v>0</v>
      </c>
      <c r="M80" s="103">
        <f t="shared" si="17"/>
        <v>0</v>
      </c>
      <c r="N80" s="103">
        <f t="shared" si="18"/>
        <v>0</v>
      </c>
      <c r="O80" s="69" t="str">
        <f t="shared" si="20"/>
        <v/>
      </c>
      <c r="P80" s="69" t="str">
        <f t="shared" si="21"/>
        <v/>
      </c>
      <c r="Q80" s="69" t="str">
        <f t="shared" si="22"/>
        <v/>
      </c>
      <c r="R80" s="71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18"/>
      <c r="B81" s="219"/>
      <c r="C81" s="226" t="s">
        <v>158</v>
      </c>
      <c r="D81" s="227" t="s">
        <v>159</v>
      </c>
      <c r="E81" s="102">
        <v>170818.92000000001</v>
      </c>
      <c r="F81" s="223">
        <v>6032.6000000000004</v>
      </c>
      <c r="G81" s="103">
        <v>0</v>
      </c>
      <c r="H81" s="104">
        <v>0</v>
      </c>
      <c r="I81" s="102">
        <v>123194.50999999999</v>
      </c>
      <c r="J81" s="102">
        <v>-94297.940000000002</v>
      </c>
      <c r="K81" s="103">
        <f t="shared" si="16"/>
        <v>-47624.410000000018</v>
      </c>
      <c r="L81" s="103">
        <f t="shared" si="19"/>
        <v>123194.50999999999</v>
      </c>
      <c r="M81" s="103">
        <f t="shared" si="17"/>
        <v>117161.90999999999</v>
      </c>
      <c r="N81" s="103">
        <f t="shared" si="18"/>
        <v>-94297.940000000002</v>
      </c>
      <c r="O81" s="69">
        <f t="shared" si="20"/>
        <v>0.72119944324668472</v>
      </c>
      <c r="P81" s="69" t="str">
        <f t="shared" si="21"/>
        <v/>
      </c>
      <c r="Q81" s="69" t="str">
        <f t="shared" si="22"/>
        <v/>
      </c>
      <c r="R81" s="71">
        <f t="shared" si="23"/>
        <v>20.421461724629509</v>
      </c>
      <c r="S81" s="1"/>
      <c r="T81" s="1"/>
      <c r="U81" s="1"/>
      <c r="V81" s="1"/>
      <c r="W81" s="1"/>
      <c r="X81" s="1"/>
      <c r="Y81" s="1"/>
      <c r="Z81" s="1"/>
    </row>
    <row r="82" ht="13.5">
      <c r="A82" s="218"/>
      <c r="B82" s="216"/>
      <c r="C82" s="228" t="s">
        <v>160</v>
      </c>
      <c r="D82" s="229" t="s">
        <v>161</v>
      </c>
      <c r="E82" s="102">
        <v>-61609.760000000002</v>
      </c>
      <c r="F82" s="230">
        <v>0</v>
      </c>
      <c r="G82" s="103">
        <v>0</v>
      </c>
      <c r="H82" s="103">
        <v>0</v>
      </c>
      <c r="I82" s="231">
        <v>-192895.07999999999</v>
      </c>
      <c r="J82" s="231">
        <v>248863.48999999999</v>
      </c>
      <c r="K82" s="103">
        <f t="shared" si="16"/>
        <v>-131285.31999999998</v>
      </c>
      <c r="L82" s="103">
        <f t="shared" si="19"/>
        <v>-192895.07999999999</v>
      </c>
      <c r="M82" s="103">
        <f t="shared" si="17"/>
        <v>-192895.07999999999</v>
      </c>
      <c r="N82" s="104">
        <f t="shared" si="18"/>
        <v>248863.48999999999</v>
      </c>
      <c r="O82" s="69">
        <f t="shared" si="20"/>
        <v>3.1309175689046667</v>
      </c>
      <c r="P82" s="68" t="str">
        <f t="shared" si="21"/>
        <v/>
      </c>
      <c r="Q82" s="69" t="str">
        <f t="shared" si="22"/>
        <v/>
      </c>
      <c r="R82" s="71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4" customFormat="1" ht="13.5">
      <c r="A83" s="232"/>
      <c r="B83" s="200" t="s">
        <v>162</v>
      </c>
      <c r="C83" s="201"/>
      <c r="D83" s="202"/>
      <c r="E83" s="91">
        <f>E72+E73</f>
        <v>9895323.4899999984</v>
      </c>
      <c r="F83" s="91">
        <f>F72+F73</f>
        <v>66246171.920000002</v>
      </c>
      <c r="G83" s="233">
        <f>G72+G73</f>
        <v>12163359.039999999</v>
      </c>
      <c r="H83" s="233">
        <f>H72+H73</f>
        <v>4411507.8700000001</v>
      </c>
      <c r="I83" s="91">
        <f>I72+I73</f>
        <v>10401156.619999999</v>
      </c>
      <c r="J83" s="91">
        <f>J72+J73</f>
        <v>3096927.4299999997</v>
      </c>
      <c r="K83" s="91">
        <f t="shared" si="16"/>
        <v>505833.13000000082</v>
      </c>
      <c r="L83" s="91">
        <f t="shared" si="19"/>
        <v>-1762202.4199999999</v>
      </c>
      <c r="M83" s="91">
        <f t="shared" si="17"/>
        <v>-55845015.300000004</v>
      </c>
      <c r="N83" s="91">
        <f t="shared" si="18"/>
        <v>-1314580.4400000004</v>
      </c>
      <c r="O83" s="44">
        <f t="shared" si="20"/>
        <v>1.0511184025980742</v>
      </c>
      <c r="P83" s="44">
        <f t="shared" si="21"/>
        <v>0.70201108583764116</v>
      </c>
      <c r="Q83" s="44">
        <f t="shared" si="22"/>
        <v>0.85512205845401079</v>
      </c>
      <c r="R83" s="46">
        <f t="shared" si="23"/>
        <v>0.15700766276065903</v>
      </c>
      <c r="S83" s="34"/>
      <c r="T83" s="34"/>
      <c r="U83" s="34"/>
      <c r="V83" s="34"/>
      <c r="W83" s="34"/>
      <c r="X83" s="34"/>
      <c r="Y83" s="34"/>
      <c r="Z83" s="34"/>
    </row>
    <row r="84" ht="13.5">
      <c r="A84" s="234"/>
      <c r="B84" s="235" t="s">
        <v>163</v>
      </c>
      <c r="C84" s="3"/>
      <c r="D84" s="236"/>
      <c r="E84" s="237"/>
      <c r="F84" s="238"/>
      <c r="G84" s="238"/>
      <c r="H84" s="238"/>
      <c r="I84" s="239"/>
      <c r="J84" s="239"/>
      <c r="K84" s="239"/>
      <c r="L84" s="239"/>
      <c r="M84" s="238"/>
      <c r="N84" s="238"/>
      <c r="O84" s="238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252</cp:revision>
  <dcterms:created xsi:type="dcterms:W3CDTF">2015-02-26T11:08:47Z</dcterms:created>
  <dcterms:modified xsi:type="dcterms:W3CDTF">2026-03-30T05:40:07Z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