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6.03." sheetId="1" state="visible" r:id="rId1"/>
  </sheets>
  <definedNames>
    <definedName name="_xlnm._FilterDatabase" localSheetId="0" hidden="1">'на 16.03.'!$A$4:$R$84</definedName>
    <definedName name="_xlnm.Print_Area" localSheetId="0" hidden="0">'на 16.03.'!$A$1:$R$84</definedName>
    <definedName name="Print_Titles" localSheetId="0" hidden="0">'на 16.03.'!$3:$4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16.03.'!$A$4:$R$84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<sst xmlns="http://schemas.openxmlformats.org/spreadsheetml/2006/main" count="164" uniqueCount="164">
  <si>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</si>
  <si>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</si>
  <si>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</si>
  <si>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</si>
  <si>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</si>
  <si>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</si>
  <si>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13.03.2025 вкл.)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</si>
  <si>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</si>
  <si>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</si>
  <si>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</si>
  <si>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</si>
  <si>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</si>
  <si>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</si>
  <si>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</si>
  <si>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</si>
  <si>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март</t>
  </si>
  <si>
    <t>март</t>
  </si>
  <si>
    <t xml:space="preserve">с нач. года на 16.03.2026 (по 13.03.2026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</si>
  <si>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</si>
  <si>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</si>
  <si>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</si>
  <si>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март от плана марта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</si>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</sst>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1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color indexed="2"/>
      <name val="Times New Roman"/>
    </font>
    <font>
      <b/>
      <sz val="16.000000"/>
      <name val="Times New Roman"/>
    </font>
    <font>
      <b/>
      <sz val="7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3">
    <fill>
      <patternFill patternType="none"/>
    </fill>
    <fill>
      <patternFill patternType="gray125"/>
    </fill>
    <fill>
      <patternFill patternType="none"/>
    </fill>
  </fills>
  <borders count="5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6">
    <xf fontId="0" fillId="0" borderId="0" numFmtId="0" xfId="0"/>
    <xf fontId="5" fillId="0" borderId="0" numFmtId="0" xfId="0" applyFont="1" applyAlignment="1">
      <alignment vertical="center"/>
    </xf>
    <xf fontId="6" fillId="0" borderId="0" numFmtId="0" xfId="0" applyFont="1" applyAlignment="1">
      <alignment vertical="center"/>
    </xf>
    <xf fontId="7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vertical="center"/>
    </xf>
    <xf fontId="5" fillId="0" borderId="0" numFmtId="163" xfId="0" applyNumberFormat="1" applyFont="1" applyAlignment="1">
      <alignment vertical="center"/>
    </xf>
    <xf fontId="8" fillId="0" borderId="0" numFmtId="0" xfId="0" applyFont="1" applyAlignment="1">
      <alignment horizontal="center" vertical="center" wrapText="1"/>
    </xf>
    <xf fontId="9" fillId="0" borderId="0" numFmtId="0" xfId="0" applyFont="1" applyAlignment="1">
      <alignment horizontal="left" vertical="center"/>
    </xf>
    <xf fontId="5" fillId="0" borderId="0" numFmtId="49" xfId="0" applyNumberFormat="1" applyFont="1" applyAlignment="1">
      <alignment horizontal="center" vertical="center" wrapText="1"/>
    </xf>
    <xf fontId="6" fillId="0" borderId="0" numFmtId="0" xfId="0" applyFont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0" numFmtId="162" xfId="0" applyNumberFormat="1" applyFont="1" applyAlignment="1">
      <alignment horizontal="center" vertical="center" wrapText="1"/>
    </xf>
    <xf fontId="10" fillId="0" borderId="0" numFmtId="0" xfId="0" applyFont="1" applyAlignment="1">
      <alignment horizontal="right" vertical="center" wrapText="1"/>
    </xf>
    <xf fontId="5" fillId="0" borderId="0" numFmtId="163" xfId="0" applyNumberFormat="1" applyFont="1" applyAlignment="1">
      <alignment horizontal="center" vertical="center" wrapText="1"/>
    </xf>
    <xf fontId="10" fillId="0" borderId="0" numFmtId="0" xfId="0" applyFont="1" applyAlignment="1">
      <alignment horizontal="right" vertical="center"/>
    </xf>
    <xf fontId="11" fillId="0" borderId="0" numFmtId="0" xfId="0" applyFont="1" applyAlignment="1">
      <alignment vertical="center"/>
    </xf>
    <xf fontId="11" fillId="0" borderId="1" numFmtId="49" xfId="0" applyNumberFormat="1" applyFont="1" applyBorder="1" applyAlignment="1">
      <alignment horizontal="center" vertical="center" wrapText="1"/>
    </xf>
    <xf fontId="11" fillId="0" borderId="2" numFmtId="0" xfId="0" applyFont="1" applyBorder="1" applyAlignment="1">
      <alignment horizontal="center" vertical="center" wrapText="1"/>
    </xf>
    <xf fontId="9" fillId="0" borderId="3" numFmtId="49" xfId="0" applyNumberFormat="1" applyFont="1" applyBorder="1" applyAlignment="1">
      <alignment horizontal="center" vertical="center" wrapText="1"/>
    </xf>
    <xf fontId="11" fillId="0" borderId="3" numFmtId="0" xfId="0" applyFont="1" applyBorder="1" applyAlignment="1">
      <alignment horizontal="center" vertical="center" wrapText="1"/>
    </xf>
    <xf fontId="12" fillId="0" borderId="3" numFmtId="162" xfId="0" applyNumberFormat="1" applyFont="1" applyBorder="1" applyAlignment="1">
      <alignment horizontal="center" vertical="center" wrapText="1"/>
    </xf>
    <xf fontId="11" fillId="0" borderId="4" numFmtId="162" xfId="0" applyNumberFormat="1" applyFont="1" applyBorder="1" applyAlignment="1">
      <alignment horizontal="center" vertical="center" wrapText="1"/>
    </xf>
    <xf fontId="11" fillId="0" borderId="5" numFmtId="162" xfId="0" applyNumberFormat="1" applyFont="1" applyBorder="1" applyAlignment="1">
      <alignment horizontal="center" vertical="center" wrapText="1"/>
    </xf>
    <xf fontId="11" fillId="0" borderId="6" numFmtId="162" xfId="0" applyNumberFormat="1" applyFont="1" applyBorder="1" applyAlignment="1">
      <alignment horizontal="center" vertical="center" wrapText="1"/>
    </xf>
    <xf fontId="11" fillId="0" borderId="4" numFmtId="163" xfId="0" applyNumberFormat="1" applyFont="1" applyBorder="1" applyAlignment="1">
      <alignment horizontal="center" vertical="center" wrapText="1"/>
    </xf>
    <xf fontId="11" fillId="0" borderId="6" numFmtId="163" xfId="0" applyNumberFormat="1" applyFont="1" applyBorder="1" applyAlignment="1">
      <alignment horizontal="center" vertical="center" wrapText="1"/>
    </xf>
    <xf fontId="11" fillId="0" borderId="3" numFmtId="164" xfId="105" applyNumberFormat="1" applyFont="1" applyBorder="1" applyAlignment="1" applyProtection="1">
      <alignment horizontal="center" vertical="center" wrapText="1"/>
    </xf>
    <xf fontId="11" fillId="0" borderId="3" numFmtId="163" xfId="0" applyNumberFormat="1" applyFont="1" applyBorder="1" applyAlignment="1">
      <alignment horizontal="center" vertical="center" wrapText="1"/>
    </xf>
    <xf fontId="11" fillId="0" borderId="0" numFmtId="163" xfId="0" applyNumberFormat="1" applyFont="1" applyAlignment="1">
      <alignment horizontal="center" vertical="center" wrapText="1"/>
    </xf>
    <xf fontId="12" fillId="0" borderId="3" numFmtId="163" xfId="0" applyNumberFormat="1" applyFont="1" applyBorder="1" applyAlignment="1">
      <alignment horizontal="center" vertical="center" wrapText="1"/>
    </xf>
    <xf fontId="11" fillId="0" borderId="3" numFmtId="162" xfId="0" applyNumberFormat="1" applyFont="1" applyBorder="1" applyAlignment="1">
      <alignment horizontal="center" vertical="center" wrapText="1"/>
    </xf>
    <xf fontId="11" fillId="0" borderId="0" numFmtId="162" xfId="0" applyNumberFormat="1" applyFont="1" applyAlignment="1">
      <alignment horizontal="center" vertical="center" wrapText="1"/>
    </xf>
    <xf fontId="13" fillId="0" borderId="0" numFmtId="0" xfId="0" applyFont="1" applyAlignment="1">
      <alignment vertical="center"/>
    </xf>
    <xf fontId="13" fillId="0" borderId="7" numFmtId="49" xfId="0" applyNumberFormat="1" applyFont="1" applyBorder="1" applyAlignment="1">
      <alignment horizontal="center" vertical="center" wrapText="1"/>
    </xf>
    <xf fontId="13" fillId="0" borderId="8" numFmtId="0" xfId="0" applyFont="1" applyBorder="1" applyAlignment="1">
      <alignment horizontal="center" vertical="center" wrapText="1"/>
    </xf>
    <xf fontId="9" fillId="0" borderId="9" numFmtId="0" xfId="0" applyFont="1" applyBorder="1" applyAlignment="1">
      <alignment horizontal="left" vertical="center"/>
    </xf>
    <xf fontId="13" fillId="0" borderId="10" numFmtId="0" xfId="0" applyFont="1" applyBorder="1" applyAlignment="1">
      <alignment horizontal="center" vertical="center" wrapText="1"/>
    </xf>
    <xf fontId="13" fillId="0" borderId="10" numFmtId="162" xfId="0" applyNumberFormat="1" applyFont="1" applyBorder="1" applyAlignment="1">
      <alignment vertical="center" wrapText="1"/>
    </xf>
    <xf fontId="13" fillId="0" borderId="11" numFmtId="162" xfId="0" applyNumberFormat="1" applyFont="1" applyBorder="1" applyAlignment="1">
      <alignment vertical="center" wrapText="1"/>
    </xf>
    <xf fontId="13" fillId="0" borderId="9" numFmtId="162" xfId="0" applyNumberFormat="1" applyFont="1" applyBorder="1" applyAlignment="1">
      <alignment vertical="center" wrapText="1"/>
    </xf>
    <xf fontId="13" fillId="0" borderId="9" numFmtId="164" xfId="0" applyNumberFormat="1" applyFont="1" applyBorder="1" applyAlignment="1">
      <alignment horizontal="right" vertical="center" wrapText="1"/>
    </xf>
    <xf fontId="13" fillId="0" borderId="11" numFmtId="164" xfId="0" applyNumberFormat="1" applyFont="1" applyBorder="1" applyAlignment="1">
      <alignment horizontal="right" vertical="center" wrapText="1"/>
    </xf>
    <xf fontId="13" fillId="0" borderId="10" numFmtId="164" xfId="0" applyNumberFormat="1" applyFont="1" applyBorder="1" applyAlignment="1">
      <alignment horizontal="right" vertical="center" wrapText="1"/>
    </xf>
    <xf fontId="13" fillId="0" borderId="12" numFmtId="164" xfId="0" applyNumberFormat="1" applyFont="1" applyBorder="1" applyAlignment="1">
      <alignment horizontal="right" vertical="center" wrapText="1"/>
    </xf>
    <xf fontId="5" fillId="0" borderId="13" numFmtId="49" xfId="0" applyNumberFormat="1" applyFont="1" applyBorder="1" applyAlignment="1">
      <alignment horizontal="center" vertical="center" wrapText="1"/>
    </xf>
    <xf fontId="6" fillId="0" borderId="14" numFmtId="0" xfId="0" applyFont="1" applyBorder="1" applyAlignment="1">
      <alignment horizontal="center" vertical="center" wrapText="1"/>
    </xf>
    <xf fontId="7" fillId="0" borderId="15" numFmtId="49" xfId="0" applyNumberFormat="1" applyFont="1" applyBorder="1" applyAlignment="1">
      <alignment horizontal="left" vertical="center"/>
    </xf>
    <xf fontId="5" fillId="0" borderId="16" numFmtId="0" xfId="0" applyFont="1" applyBorder="1" applyAlignment="1">
      <alignment vertical="center" wrapText="1"/>
    </xf>
    <xf fontId="5" fillId="0" borderId="14" numFmtId="162" xfId="0" applyNumberFormat="1" applyFont="1" applyBorder="1" applyAlignment="1">
      <alignment horizontal="right" vertical="center" wrapText="1"/>
    </xf>
    <xf fontId="5" fillId="0" borderId="17" numFmtId="162" xfId="0" applyNumberFormat="1" applyFont="1" applyBorder="1" applyAlignment="1">
      <alignment horizontal="right" vertical="center" wrapText="1"/>
    </xf>
    <xf fontId="5" fillId="0" borderId="18" numFmtId="162" xfId="0" applyNumberFormat="1" applyFont="1" applyBorder="1" applyAlignment="1">
      <alignment horizontal="right" vertical="center" wrapText="1"/>
    </xf>
    <xf fontId="5" fillId="0" borderId="15" numFmtId="162" xfId="0" applyNumberFormat="1" applyFont="1" applyBorder="1" applyAlignment="1">
      <alignment horizontal="right" vertical="center" wrapText="1"/>
    </xf>
    <xf fontId="5" fillId="0" borderId="15" numFmtId="4" xfId="0" applyNumberFormat="1" applyFont="1" applyBorder="1" applyAlignment="1">
      <alignment horizontal="right" vertical="center" wrapText="1"/>
    </xf>
    <xf fontId="5" fillId="0" borderId="14" numFmtId="164" xfId="0" applyNumberFormat="1" applyFont="1" applyBorder="1" applyAlignment="1">
      <alignment horizontal="right" vertical="center" wrapText="1"/>
    </xf>
    <xf fontId="5" fillId="0" borderId="15" numFmtId="164" xfId="0" applyNumberFormat="1" applyFont="1" applyBorder="1" applyAlignment="1">
      <alignment horizontal="right" vertical="center" wrapText="1"/>
    </xf>
    <xf fontId="5" fillId="0" borderId="19" numFmtId="164" xfId="0" applyNumberFormat="1" applyFont="1" applyBorder="1" applyAlignment="1">
      <alignment horizontal="right" vertical="center" wrapText="1"/>
    </xf>
    <xf fontId="5" fillId="0" borderId="20" numFmtId="49" xfId="0" applyNumberFormat="1" applyFont="1" applyBorder="1" applyAlignment="1">
      <alignment horizontal="center" vertical="center" wrapText="1"/>
    </xf>
    <xf fontId="6" fillId="0" borderId="21" numFmtId="0" xfId="0" applyFont="1" applyBorder="1" applyAlignment="1">
      <alignment horizontal="center" vertical="center" wrapText="1"/>
    </xf>
    <xf fontId="7" fillId="0" borderId="21" numFmtId="49" xfId="0" applyNumberFormat="1" applyFont="1" applyBorder="1" applyAlignment="1">
      <alignment horizontal="left" vertical="center"/>
    </xf>
    <xf fontId="5" fillId="0" borderId="21" numFmtId="0" xfId="0" applyFont="1" applyBorder="1" applyAlignment="1">
      <alignment vertical="center" wrapText="1"/>
    </xf>
    <xf fontId="5" fillId="0" borderId="21" numFmtId="162" xfId="0" applyNumberFormat="1" applyFont="1" applyBorder="1" applyAlignment="1">
      <alignment vertical="center" wrapText="1"/>
    </xf>
    <xf fontId="5" fillId="0" borderId="6" numFmtId="162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vertical="center" wrapText="1"/>
    </xf>
    <xf fontId="5" fillId="0" borderId="0" numFmtId="162" xfId="0" applyNumberFormat="1" applyFont="1" applyAlignment="1">
      <alignment vertical="center" wrapText="1"/>
    </xf>
    <xf fontId="5" fillId="0" borderId="22" numFmtId="162" xfId="0" applyNumberFormat="1" applyFont="1" applyBorder="1" applyAlignment="1">
      <alignment vertical="center" wrapText="1"/>
    </xf>
    <xf fontId="5" fillId="0" borderId="0" numFmtId="164" xfId="0" applyNumberFormat="1" applyFont="1" applyAlignment="1">
      <alignment horizontal="right" vertical="center" wrapText="1"/>
    </xf>
    <xf fontId="5" fillId="0" borderId="21" numFmtId="164" xfId="0" applyNumberFormat="1" applyFont="1" applyBorder="1" applyAlignment="1">
      <alignment horizontal="right" vertical="center" wrapText="1"/>
    </xf>
    <xf fontId="5" fillId="0" borderId="23" numFmtId="164" xfId="0" applyNumberFormat="1" applyFont="1" applyBorder="1" applyAlignment="1">
      <alignment horizontal="right" vertical="center" wrapText="1"/>
    </xf>
    <xf fontId="5" fillId="0" borderId="24" numFmtId="164" xfId="0" applyNumberFormat="1" applyFont="1" applyBorder="1" applyAlignment="1">
      <alignment horizontal="right" vertical="center" wrapText="1"/>
    </xf>
    <xf fontId="7" fillId="0" borderId="0" numFmtId="49" xfId="0" applyNumberFormat="1" applyFont="1" applyAlignment="1">
      <alignment horizontal="left" vertical="center"/>
    </xf>
    <xf fontId="5" fillId="0" borderId="0" numFmtId="4" xfId="0" applyNumberFormat="1" applyFont="1" applyAlignment="1">
      <alignment vertical="center" wrapText="1"/>
    </xf>
    <xf fontId="5" fillId="0" borderId="21" numFmtId="4" xfId="0" applyNumberFormat="1" applyFont="1" applyBorder="1" applyAlignment="1">
      <alignment vertical="center" wrapText="1"/>
    </xf>
    <xf fontId="5" fillId="0" borderId="25" numFmtId="49" xfId="0" applyNumberFormat="1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 wrapText="1"/>
    </xf>
    <xf fontId="5" fillId="0" borderId="26" numFmtId="0" xfId="0" applyFont="1" applyBorder="1" applyAlignment="1">
      <alignment vertical="center" wrapText="1"/>
    </xf>
    <xf fontId="5" fillId="0" borderId="3" numFmtId="162" xfId="0" applyNumberFormat="1" applyFont="1" applyBorder="1" applyAlignment="1">
      <alignment vertical="center" wrapText="1"/>
    </xf>
    <xf fontId="5" fillId="0" borderId="27" numFmtId="162" xfId="0" applyNumberFormat="1" applyFont="1" applyBorder="1" applyAlignment="1">
      <alignment vertical="center" wrapText="1"/>
    </xf>
    <xf fontId="5" fillId="0" borderId="3" numFmtId="164" xfId="0" applyNumberFormat="1" applyFont="1" applyBorder="1" applyAlignment="1">
      <alignment horizontal="right" vertical="center" wrapText="1"/>
    </xf>
    <xf fontId="5" fillId="0" borderId="28" numFmtId="164" xfId="0" applyNumberFormat="1" applyFont="1" applyBorder="1" applyAlignment="1">
      <alignment horizontal="right" vertical="center" wrapText="1"/>
    </xf>
    <xf fontId="13" fillId="0" borderId="8" numFmtId="165" xfId="0" applyNumberFormat="1" applyFont="1" applyBorder="1" applyAlignment="1">
      <alignment horizontal="center" vertical="center" wrapText="1"/>
    </xf>
    <xf fontId="13" fillId="0" borderId="9" numFmtId="165" xfId="0" applyNumberFormat="1" applyFont="1" applyBorder="1" applyAlignment="1">
      <alignment horizontal="center" vertical="center" wrapText="1"/>
    </xf>
    <xf fontId="9" fillId="0" borderId="9" numFmtId="165" xfId="0" applyNumberFormat="1" applyFont="1" applyBorder="1" applyAlignment="1">
      <alignment horizontal="left" vertical="center"/>
    </xf>
    <xf fontId="13" fillId="0" borderId="10" numFmtId="165" xfId="0" applyNumberFormat="1" applyFont="1" applyBorder="1" applyAlignment="1">
      <alignment horizontal="center" vertical="center" wrapText="1"/>
    </xf>
    <xf fontId="13" fillId="0" borderId="11" numFmtId="162" xfId="0" applyNumberFormat="1" applyFont="1" applyBorder="1" applyAlignment="1">
      <alignment horizontal="right" vertical="center" wrapText="1"/>
    </xf>
    <xf fontId="13" fillId="0" borderId="9" numFmtId="162" xfId="0" applyNumberFormat="1" applyFont="1" applyBorder="1" applyAlignment="1">
      <alignment horizontal="right" vertical="center" wrapText="1"/>
    </xf>
    <xf fontId="5" fillId="0" borderId="29" numFmtId="49" xfId="0" applyNumberFormat="1" applyFont="1" applyBorder="1" applyAlignment="1">
      <alignment horizontal="center" vertical="center" wrapText="1"/>
    </xf>
    <xf fontId="6" fillId="0" borderId="13" numFmtId="0" xfId="0" applyFont="1" applyBorder="1" applyAlignment="1">
      <alignment horizontal="center" vertical="center" wrapText="1"/>
    </xf>
    <xf fontId="7" fillId="0" borderId="14" numFmtId="0" xfId="0" applyFont="1" applyBorder="1" applyAlignment="1">
      <alignment horizontal="left" vertical="center"/>
    </xf>
    <xf fontId="5" fillId="0" borderId="14" numFmtId="165" xfId="0" applyNumberFormat="1" applyFont="1" applyBorder="1" applyAlignment="1">
      <alignment vertical="center" wrapText="1"/>
    </xf>
    <xf fontId="5" fillId="0" borderId="30" numFmtId="162" xfId="0" applyNumberFormat="1" applyFont="1" applyBorder="1" applyAlignment="1">
      <alignment horizontal="right" vertical="center" wrapText="1"/>
    </xf>
    <xf fontId="5" fillId="0" borderId="31" numFmtId="162" xfId="0" applyNumberFormat="1" applyFont="1" applyBorder="1" applyAlignment="1">
      <alignment horizontal="right" vertical="center" wrapText="1"/>
    </xf>
    <xf fontId="5" fillId="0" borderId="32" numFmtId="49" xfId="0" applyNumberFormat="1" applyFont="1" applyBorder="1" applyAlignment="1">
      <alignment horizontal="center" vertical="center" wrapText="1"/>
    </xf>
    <xf fontId="6" fillId="0" borderId="20" numFmtId="0" xfId="0" applyFont="1" applyBorder="1" applyAlignment="1">
      <alignment horizontal="center" vertical="center" wrapText="1"/>
    </xf>
    <xf fontId="5" fillId="0" borderId="0" numFmtId="165" xfId="0" applyNumberFormat="1" applyFont="1" applyAlignment="1">
      <alignment vertical="center" wrapText="1"/>
    </xf>
    <xf fontId="5" fillId="0" borderId="21" numFmtId="162" xfId="0" applyNumberFormat="1" applyFont="1" applyBorder="1" applyAlignment="1">
      <alignment horizontal="right" vertical="center" wrapText="1"/>
    </xf>
    <xf fontId="5" fillId="0" borderId="0" numFmtId="162" xfId="0" applyNumberFormat="1" applyFont="1" applyAlignment="1">
      <alignment horizontal="right" vertical="center" wrapText="1"/>
    </xf>
    <xf fontId="5" fillId="0" borderId="21" numFmtId="4" xfId="0" applyNumberFormat="1" applyFont="1" applyBorder="1" applyAlignment="1">
      <alignment horizontal="right" vertical="center" wrapText="1"/>
    </xf>
    <xf fontId="5" fillId="0" borderId="21" numFmtId="165" xfId="0" applyNumberFormat="1" applyFont="1" applyBorder="1" applyAlignment="1">
      <alignment vertical="center" wrapText="1"/>
    </xf>
    <xf fontId="5" fillId="0" borderId="5" numFmtId="162" xfId="0" applyNumberFormat="1" applyFont="1" applyBorder="1" applyAlignment="1">
      <alignment horizontal="right" vertical="center" wrapText="1"/>
    </xf>
    <xf fontId="14" fillId="0" borderId="0" numFmtId="0" xfId="0" applyFont="1" applyAlignment="1">
      <alignment vertical="center"/>
    </xf>
    <xf fontId="14" fillId="0" borderId="32" numFmtId="49" xfId="0" applyNumberFormat="1" applyFont="1" applyBorder="1" applyAlignment="1">
      <alignment horizontal="center" vertical="center" wrapText="1"/>
    </xf>
    <xf fontId="14" fillId="0" borderId="33" numFmtId="0" xfId="0" applyFont="1" applyBorder="1" applyAlignment="1">
      <alignment horizontal="center" vertical="center" wrapText="1"/>
    </xf>
    <xf fontId="15" fillId="0" borderId="34" numFmtId="49" xfId="0" applyNumberFormat="1" applyFont="1" applyBorder="1" applyAlignment="1">
      <alignment horizontal="left" vertical="center"/>
    </xf>
    <xf fontId="14" fillId="0" borderId="35" numFmtId="0" xfId="0" applyFont="1" applyBorder="1" applyAlignment="1">
      <alignment vertical="center" wrapText="1"/>
    </xf>
    <xf fontId="14" fillId="0" borderId="34" numFmtId="162" xfId="0" applyNumberFormat="1" applyFont="1" applyBorder="1" applyAlignment="1">
      <alignment horizontal="right" vertical="center" wrapText="1"/>
    </xf>
    <xf fontId="14" fillId="0" borderId="35" numFmtId="162" xfId="0" applyNumberFormat="1" applyFont="1" applyBorder="1" applyAlignment="1">
      <alignment horizontal="right" vertical="center" wrapText="1"/>
    </xf>
    <xf fontId="14" fillId="0" borderId="34" numFmtId="164" xfId="0" applyNumberFormat="1" applyFont="1" applyBorder="1" applyAlignment="1">
      <alignment horizontal="right" vertical="center" wrapText="1"/>
    </xf>
    <xf fontId="14" fillId="0" borderId="36" numFmtId="164" xfId="0" applyNumberFormat="1" applyFont="1" applyBorder="1" applyAlignment="1">
      <alignment horizontal="right" vertical="center" wrapText="1"/>
    </xf>
    <xf fontId="5" fillId="0" borderId="37" numFmtId="1" xfId="0" applyNumberFormat="1" applyFont="1" applyBorder="1" applyAlignment="1">
      <alignment horizontal="center" vertical="center" wrapText="1"/>
    </xf>
    <xf fontId="7" fillId="0" borderId="15" numFmtId="0" xfId="0" applyFont="1" applyBorder="1" applyAlignment="1">
      <alignment horizontal="left" vertical="center"/>
    </xf>
    <xf fontId="5" fillId="0" borderId="38" numFmtId="0" xfId="0" applyFont="1" applyBorder="1" applyAlignment="1">
      <alignment horizontal="left" vertical="center" wrapText="1"/>
    </xf>
    <xf fontId="5" fillId="0" borderId="31" numFmtId="164" xfId="0" applyNumberFormat="1" applyFont="1" applyBorder="1" applyAlignment="1">
      <alignment horizontal="right" vertical="center" wrapText="1"/>
    </xf>
    <xf fontId="5" fillId="0" borderId="32" numFmtId="0" xfId="0" applyFont="1" applyBorder="1" applyAlignment="1">
      <alignment horizontal="center" vertical="center" wrapText="1"/>
    </xf>
    <xf fontId="7" fillId="0" borderId="21" numFmtId="0" xfId="0" applyFont="1" applyBorder="1" applyAlignment="1">
      <alignment horizontal="left" vertical="center"/>
    </xf>
    <xf fontId="5" fillId="0" borderId="6" numFmtId="162" xfId="0" applyNumberFormat="1" applyFont="1" applyBorder="1" applyAlignment="1">
      <alignment horizontal="right" vertical="center" wrapText="1"/>
    </xf>
    <xf fontId="5" fillId="0" borderId="37" numFmtId="0" xfId="0" applyFont="1" applyBorder="1" applyAlignment="1">
      <alignment horizontal="center" vertical="center" wrapText="1"/>
    </xf>
    <xf fontId="6" fillId="0" borderId="25" numFmtId="0" xfId="0" applyFont="1" applyBorder="1" applyAlignment="1">
      <alignment horizontal="center" vertical="center" wrapText="1"/>
    </xf>
    <xf fontId="7" fillId="0" borderId="21" numFmtId="166" xfId="0" applyNumberFormat="1" applyFont="1" applyBorder="1" applyAlignment="1">
      <alignment vertical="center"/>
    </xf>
    <xf fontId="16" fillId="0" borderId="4" numFmtId="165" xfId="0" applyNumberFormat="1" applyFont="1" applyBorder="1" applyAlignment="1">
      <alignment vertical="center" wrapText="1"/>
    </xf>
    <xf fontId="14" fillId="0" borderId="37" numFmtId="0" xfId="0" applyFont="1" applyBorder="1" applyAlignment="1">
      <alignment horizontal="center" vertical="center" wrapText="1"/>
    </xf>
    <xf fontId="15" fillId="0" borderId="35" numFmtId="49" xfId="0" applyNumberFormat="1" applyFont="1" applyBorder="1" applyAlignment="1">
      <alignment horizontal="left" vertical="center"/>
    </xf>
    <xf fontId="14" fillId="0" borderId="34" numFmtId="0" xfId="0" applyFont="1" applyBorder="1" applyAlignment="1">
      <alignment vertical="center" wrapText="1"/>
    </xf>
    <xf fontId="14" fillId="0" borderId="35" numFmtId="164" xfId="0" applyNumberFormat="1" applyFont="1" applyBorder="1" applyAlignment="1">
      <alignment horizontal="right" vertical="center" wrapText="1"/>
    </xf>
    <xf fontId="14" fillId="0" borderId="39" numFmtId="164" xfId="0" applyNumberFormat="1" applyFont="1" applyBorder="1" applyAlignment="1">
      <alignment horizontal="right" vertical="center" wrapText="1"/>
    </xf>
    <xf fontId="7" fillId="0" borderId="14" numFmtId="49" xfId="0" applyNumberFormat="1" applyFont="1" applyBorder="1" applyAlignment="1">
      <alignment horizontal="left" vertical="center"/>
    </xf>
    <xf fontId="5" fillId="0" borderId="15" numFmtId="165" xfId="0" applyNumberFormat="1" applyFont="1" applyBorder="1" applyAlignment="1">
      <alignment vertical="center" wrapText="1"/>
    </xf>
    <xf fontId="5" fillId="0" borderId="21" numFmtId="165" xfId="0" applyNumberFormat="1" applyFont="1" applyBorder="1" applyAlignment="1">
      <alignment horizontal="left" vertical="center" wrapText="1"/>
    </xf>
    <xf fontId="5" fillId="0" borderId="23" numFmtId="162" xfId="0" applyNumberFormat="1" applyFont="1" applyBorder="1" applyAlignment="1">
      <alignment horizontal="right" vertical="center" wrapText="1"/>
    </xf>
    <xf fontId="5" fillId="0" borderId="21" numFmtId="0" xfId="0" applyFont="1" applyBorder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17" fillId="0" borderId="0" numFmtId="0" xfId="0" applyFont="1" applyAlignment="1">
      <alignment vertical="center"/>
    </xf>
    <xf fontId="14" fillId="0" borderId="29" numFmtId="49" xfId="0" applyNumberFormat="1" applyFont="1" applyBorder="1" applyAlignment="1">
      <alignment horizontal="center" vertical="center" wrapText="1"/>
    </xf>
    <xf fontId="18" fillId="0" borderId="20" numFmtId="0" xfId="0" applyFont="1" applyBorder="1" applyAlignment="1">
      <alignment horizontal="center" vertical="center" wrapText="1"/>
    </xf>
    <xf fontId="15" fillId="0" borderId="0" numFmtId="0" xfId="0" applyFont="1" applyAlignment="1">
      <alignment horizontal="left" vertical="center"/>
    </xf>
    <xf fontId="17" fillId="0" borderId="4" numFmtId="0" xfId="0" applyFont="1" applyBorder="1" applyAlignment="1">
      <alignment horizontal="left" vertical="center" wrapText="1"/>
    </xf>
    <xf fontId="17" fillId="0" borderId="21" numFmtId="162" xfId="0" applyNumberFormat="1" applyFont="1" applyBorder="1" applyAlignment="1">
      <alignment horizontal="right" vertical="center" wrapText="1"/>
    </xf>
    <xf fontId="17" fillId="0" borderId="6" numFmtId="162" xfId="0" applyNumberFormat="1" applyFont="1" applyBorder="1" applyAlignment="1">
      <alignment horizontal="right" vertical="center" wrapText="1"/>
    </xf>
    <xf fontId="17" fillId="0" borderId="5" numFmtId="162" xfId="0" applyNumberFormat="1" applyFont="1" applyBorder="1" applyAlignment="1">
      <alignment horizontal="right" vertical="center" wrapText="1"/>
    </xf>
    <xf fontId="17" fillId="0" borderId="0" numFmtId="162" xfId="0" applyNumberFormat="1" applyFont="1" applyAlignment="1">
      <alignment horizontal="right" vertical="center" wrapText="1"/>
    </xf>
    <xf fontId="14" fillId="0" borderId="0" numFmtId="164" xfId="0" applyNumberFormat="1" applyFont="1" applyAlignment="1">
      <alignment horizontal="right" vertical="center" wrapText="1"/>
    </xf>
    <xf fontId="17" fillId="0" borderId="21" numFmtId="164" xfId="0" applyNumberFormat="1" applyFont="1" applyBorder="1" applyAlignment="1">
      <alignment horizontal="right" vertical="center" wrapText="1"/>
    </xf>
    <xf fontId="17" fillId="0" borderId="23" numFmtId="164" xfId="0" applyNumberFormat="1" applyFont="1" applyBorder="1" applyAlignment="1">
      <alignment horizontal="right" vertical="center" wrapText="1"/>
    </xf>
    <xf fontId="17" fillId="0" borderId="24" numFmtId="164" xfId="0" applyNumberFormat="1" applyFont="1" applyBorder="1" applyAlignment="1">
      <alignment horizontal="right" vertical="center" wrapText="1"/>
    </xf>
    <xf fontId="15" fillId="0" borderId="21" numFmtId="0" xfId="0" applyFont="1" applyBorder="1" applyAlignment="1">
      <alignment horizontal="left" vertical="center"/>
    </xf>
    <xf fontId="17" fillId="0" borderId="21" numFmtId="0" xfId="0" applyFont="1" applyBorder="1" applyAlignment="1">
      <alignment horizontal="left" vertical="center" wrapText="1"/>
    </xf>
    <xf fontId="14" fillId="0" borderId="21" numFmtId="164" xfId="0" applyNumberFormat="1" applyFont="1" applyBorder="1" applyAlignment="1">
      <alignment horizontal="right" vertical="center" wrapText="1"/>
    </xf>
    <xf fontId="17" fillId="0" borderId="0" numFmtId="164" xfId="0" applyNumberFormat="1" applyFont="1" applyAlignment="1">
      <alignment horizontal="right" vertical="center" wrapText="1"/>
    </xf>
    <xf fontId="14" fillId="0" borderId="33" numFmtId="49" xfId="0" applyNumberFormat="1" applyFont="1" applyBorder="1" applyAlignment="1">
      <alignment horizontal="center" vertical="center" wrapText="1"/>
    </xf>
    <xf fontId="5" fillId="0" borderId="4" numFmtId="165" xfId="0" applyNumberFormat="1" applyFont="1" applyBorder="1" applyAlignment="1">
      <alignment vertical="center" wrapText="1"/>
    </xf>
    <xf fontId="14" fillId="0" borderId="34" numFmtId="162" xfId="0" applyNumberFormat="1" applyFont="1" applyBorder="1" applyAlignment="1">
      <alignment vertical="center" wrapText="1"/>
    </xf>
    <xf fontId="14" fillId="0" borderId="35" numFmtId="162" xfId="0" applyNumberFormat="1" applyFont="1" applyBorder="1" applyAlignment="1">
      <alignment vertical="center" wrapText="1"/>
    </xf>
    <xf fontId="5" fillId="0" borderId="37" numFmtId="49" xfId="0" applyNumberFormat="1" applyFont="1" applyBorder="1" applyAlignment="1">
      <alignment horizontal="center" vertical="center" wrapText="1"/>
    </xf>
    <xf fontId="6" fillId="0" borderId="7" numFmtId="0" xfId="0" applyFont="1" applyBorder="1" applyAlignment="1">
      <alignment horizontal="center" vertical="center" wrapText="1"/>
    </xf>
    <xf fontId="5" fillId="0" borderId="38" numFmtId="165" xfId="0" applyNumberFormat="1" applyFont="1" applyBorder="1" applyAlignment="1">
      <alignment vertical="center" wrapText="1"/>
    </xf>
    <xf fontId="6" fillId="0" borderId="40" numFmtId="0" xfId="0" applyFont="1" applyBorder="1" applyAlignment="1">
      <alignment horizontal="center" vertical="center" wrapText="1"/>
    </xf>
    <xf fontId="19" fillId="0" borderId="21" numFmtId="165" xfId="0" applyNumberFormat="1" applyFont="1" applyBorder="1" applyAlignment="1">
      <alignment horizontal="right" vertical="center" wrapText="1"/>
    </xf>
    <xf fontId="13" fillId="0" borderId="21" numFmtId="162" xfId="0" applyNumberFormat="1" applyFont="1" applyBorder="1" applyAlignment="1">
      <alignment horizontal="right" vertical="center" wrapText="1"/>
    </xf>
    <xf fontId="13" fillId="0" borderId="18" numFmtId="162" xfId="0" applyNumberFormat="1" applyFont="1" applyBorder="1" applyAlignment="1">
      <alignment horizontal="right" vertical="center" wrapText="1"/>
    </xf>
    <xf fontId="13" fillId="0" borderId="21" numFmtId="4" xfId="0" applyNumberFormat="1" applyFont="1" applyBorder="1" applyAlignment="1">
      <alignment horizontal="right" vertical="center" wrapText="1"/>
    </xf>
    <xf fontId="13" fillId="0" borderId="21" numFmtId="164" xfId="0" applyNumberFormat="1" applyFont="1" applyBorder="1" applyAlignment="1">
      <alignment horizontal="right" vertical="center" wrapText="1"/>
    </xf>
    <xf fontId="13" fillId="0" borderId="24" numFmtId="164" xfId="0" applyNumberFormat="1" applyFont="1" applyBorder="1" applyAlignment="1">
      <alignment horizontal="right" vertical="center" wrapText="1"/>
    </xf>
    <xf fontId="7" fillId="0" borderId="3" numFmtId="49" xfId="0" applyNumberFormat="1" applyFont="1" applyBorder="1" applyAlignment="1">
      <alignment horizontal="left" vertical="center"/>
    </xf>
    <xf fontId="5" fillId="0" borderId="41" numFmtId="165" xfId="0" applyNumberFormat="1" applyFont="1" applyBorder="1" applyAlignment="1">
      <alignment vertical="center" wrapText="1"/>
    </xf>
    <xf fontId="5" fillId="0" borderId="22" numFmtId="162" xfId="0" applyNumberFormat="1" applyFont="1" applyBorder="1" applyAlignment="1">
      <alignment horizontal="right" vertical="center" wrapText="1"/>
    </xf>
    <xf fontId="5" fillId="0" borderId="3" numFmtId="162" xfId="0" applyNumberFormat="1" applyFont="1" applyBorder="1" applyAlignment="1">
      <alignment horizontal="right" vertical="center" wrapText="1"/>
    </xf>
    <xf fontId="5" fillId="0" borderId="3" numFmtId="4" xfId="0" applyNumberFormat="1" applyFont="1" applyBorder="1" applyAlignment="1">
      <alignment horizontal="right" vertical="center" wrapText="1"/>
    </xf>
    <xf fontId="5" fillId="0" borderId="40" numFmtId="49" xfId="0" applyNumberFormat="1" applyFont="1" applyBorder="1" applyAlignment="1">
      <alignment horizontal="center" vertical="center" wrapText="1"/>
    </xf>
    <xf fontId="5" fillId="0" borderId="42" numFmtId="49" xfId="0" applyNumberFormat="1" applyFont="1" applyBorder="1" applyAlignment="1">
      <alignment horizontal="center" vertical="center" wrapText="1"/>
    </xf>
    <xf fontId="7" fillId="0" borderId="18" numFmtId="166" xfId="0" applyNumberFormat="1" applyFont="1" applyBorder="1" applyAlignment="1">
      <alignment vertical="center"/>
    </xf>
    <xf fontId="5" fillId="0" borderId="18" numFmtId="4" xfId="0" applyNumberFormat="1" applyFont="1" applyBorder="1" applyAlignment="1">
      <alignment horizontal="right" vertical="center" wrapText="1"/>
    </xf>
    <xf fontId="5" fillId="0" borderId="18" numFmtId="164" xfId="0" applyNumberFormat="1" applyFont="1" applyBorder="1" applyAlignment="1">
      <alignment horizontal="right" vertical="center" wrapText="1"/>
    </xf>
    <xf fontId="5" fillId="0" borderId="43" numFmtId="164" xfId="0" applyNumberFormat="1" applyFont="1" applyBorder="1" applyAlignment="1">
      <alignment horizontal="right" vertical="center" wrapText="1"/>
    </xf>
    <xf fontId="18" fillId="0" borderId="44" numFmtId="0" xfId="0" applyFont="1" applyBorder="1" applyAlignment="1">
      <alignment horizontal="center" vertical="center" wrapText="1"/>
    </xf>
    <xf fontId="5" fillId="0" borderId="45" numFmtId="162" xfId="0" applyNumberFormat="1" applyFont="1" applyBorder="1" applyAlignment="1">
      <alignment horizontal="right" vertical="center" wrapText="1"/>
    </xf>
    <xf fontId="14" fillId="0" borderId="32" numFmtId="0" xfId="0" applyFont="1" applyBorder="1" applyAlignment="1">
      <alignment horizontal="center" vertical="center" wrapText="1"/>
    </xf>
    <xf fontId="5" fillId="0" borderId="38" numFmtId="165" xfId="0" applyNumberFormat="1" applyFont="1" applyBorder="1" applyAlignment="1">
      <alignment horizontal="left" vertical="center" wrapText="1"/>
    </xf>
    <xf fontId="5" fillId="0" borderId="0" numFmtId="4" xfId="0" applyNumberFormat="1" applyFont="1" applyAlignment="1">
      <alignment horizontal="right" vertical="center" wrapText="1"/>
    </xf>
    <xf fontId="10" fillId="0" borderId="24" numFmtId="164" xfId="0" applyNumberFormat="1" applyFont="1" applyBorder="1" applyAlignment="1">
      <alignment horizontal="right" vertical="center" wrapText="1"/>
    </xf>
    <xf fontId="10" fillId="0" borderId="0" numFmtId="164" xfId="0" applyNumberFormat="1" applyFont="1" applyAlignment="1">
      <alignment horizontal="right" vertical="center" wrapText="1"/>
    </xf>
    <xf fontId="10" fillId="0" borderId="21" numFmtId="164" xfId="0" applyNumberFormat="1" applyFont="1" applyBorder="1" applyAlignment="1">
      <alignment horizontal="right" vertical="center" wrapText="1"/>
    </xf>
    <xf fontId="14" fillId="0" borderId="3" numFmtId="162" xfId="0" applyNumberFormat="1" applyFont="1" applyBorder="1" applyAlignment="1">
      <alignment horizontal="right" vertical="center" wrapText="1"/>
    </xf>
    <xf fontId="13" fillId="0" borderId="32" numFmtId="0" xfId="0" applyFont="1" applyBorder="1" applyAlignment="1">
      <alignment vertical="center"/>
    </xf>
    <xf fontId="13" fillId="0" borderId="8" numFmtId="167" xfId="0" applyNumberFormat="1" applyFont="1" applyBorder="1" applyAlignment="1">
      <alignment horizontal="center" vertical="center" wrapText="1"/>
    </xf>
    <xf fontId="9" fillId="0" borderId="9" numFmtId="167" xfId="0" applyNumberFormat="1" applyFont="1" applyBorder="1" applyAlignment="1">
      <alignment horizontal="left" vertical="center"/>
    </xf>
    <xf fontId="13" fillId="0" borderId="10" numFmtId="167" xfId="0" applyNumberFormat="1" applyFont="1" applyBorder="1" applyAlignment="1">
      <alignment horizontal="center" vertical="center" wrapText="1"/>
    </xf>
    <xf fontId="13" fillId="0" borderId="32" numFmtId="49" xfId="0" applyNumberFormat="1" applyFont="1" applyBorder="1" applyAlignment="1">
      <alignment vertical="center" wrapText="1"/>
    </xf>
    <xf fontId="13" fillId="0" borderId="46" numFmtId="165" xfId="0" applyNumberFormat="1" applyFont="1" applyBorder="1" applyAlignment="1">
      <alignment horizontal="center" vertical="center" wrapText="1"/>
    </xf>
    <xf fontId="9" fillId="0" borderId="47" numFmtId="165" xfId="0" applyNumberFormat="1" applyFont="1" applyBorder="1" applyAlignment="1">
      <alignment horizontal="left" vertical="center"/>
    </xf>
    <xf fontId="13" fillId="0" borderId="30" numFmtId="165" xfId="0" applyNumberFormat="1" applyFont="1" applyBorder="1" applyAlignment="1">
      <alignment horizontal="center" vertical="center" wrapText="1"/>
    </xf>
    <xf fontId="13" fillId="0" borderId="14" numFmtId="162" xfId="0" applyNumberFormat="1" applyFont="1" applyBorder="1" applyAlignment="1">
      <alignment horizontal="right" vertical="center" wrapText="1"/>
    </xf>
    <xf fontId="13" fillId="0" borderId="0" numFmtId="162" xfId="0" applyNumberFormat="1" applyFont="1" applyAlignment="1">
      <alignment horizontal="right" vertical="center" wrapText="1"/>
    </xf>
    <xf fontId="13" fillId="0" borderId="0" numFmtId="164" xfId="0" applyNumberFormat="1" applyFont="1" applyAlignment="1">
      <alignment horizontal="right" vertical="center" wrapText="1"/>
    </xf>
    <xf fontId="13" fillId="0" borderId="14" numFmtId="164" xfId="0" applyNumberFormat="1" applyFont="1" applyBorder="1" applyAlignment="1">
      <alignment horizontal="right" vertical="center" wrapText="1"/>
    </xf>
    <xf fontId="13" fillId="0" borderId="23" numFmtId="164" xfId="0" applyNumberFormat="1" applyFont="1" applyBorder="1" applyAlignment="1">
      <alignment horizontal="right" vertical="center" wrapText="1"/>
    </xf>
    <xf fontId="13" fillId="0" borderId="19" numFmtId="164" xfId="0" applyNumberFormat="1" applyFont="1" applyBorder="1" applyAlignment="1">
      <alignment horizontal="right" vertical="center" wrapText="1"/>
    </xf>
    <xf fontId="5" fillId="0" borderId="48" numFmtId="49" xfId="0" applyNumberFormat="1" applyFont="1" applyBorder="1" applyAlignment="1">
      <alignment horizontal="center" vertical="center" wrapText="1"/>
    </xf>
    <xf fontId="12" fillId="0" borderId="25" numFmtId="0" xfId="0" applyFont="1" applyBorder="1" applyAlignment="1">
      <alignment horizontal="center" vertical="center" wrapText="1"/>
    </xf>
    <xf fontId="16" fillId="0" borderId="0" numFmtId="162" xfId="0" applyNumberFormat="1" applyFont="1" applyAlignment="1">
      <alignment vertical="center" wrapText="1"/>
    </xf>
    <xf fontId="5" fillId="0" borderId="49" numFmtId="49" xfId="0" applyNumberFormat="1" applyFont="1" applyBorder="1" applyAlignment="1">
      <alignment horizontal="center" vertical="center" wrapText="1"/>
    </xf>
    <xf fontId="12" fillId="0" borderId="20" numFmtId="0" xfId="0" applyFont="1" applyBorder="1" applyAlignment="1">
      <alignment horizontal="center" vertical="center" wrapText="1"/>
    </xf>
    <xf fontId="16" fillId="0" borderId="4" numFmtId="162" xfId="0" applyNumberFormat="1" applyFont="1" applyBorder="1" applyAlignment="1">
      <alignment vertical="center" wrapText="1"/>
    </xf>
    <xf fontId="16" fillId="0" borderId="4" numFmtId="0" xfId="0" applyFont="1" applyBorder="1" applyAlignment="1">
      <alignment horizontal="left" vertical="center" wrapText="1"/>
    </xf>
    <xf fontId="20" fillId="0" borderId="6" numFmtId="162" xfId="0" applyNumberFormat="1" applyFont="1" applyBorder="1" applyAlignment="1">
      <alignment horizontal="right" vertical="center" wrapText="1"/>
    </xf>
    <xf fontId="13" fillId="0" borderId="49" numFmtId="49" xfId="0" applyNumberFormat="1" applyFont="1" applyBorder="1" applyAlignment="1">
      <alignment horizontal="center" vertical="center" wrapText="1"/>
    </xf>
    <xf fontId="16" fillId="0" borderId="0" numFmtId="0" xfId="0" applyFont="1" applyAlignment="1">
      <alignment horizontal="left" vertical="center" wrapText="1"/>
    </xf>
    <xf fontId="7" fillId="0" borderId="17" numFmtId="49" xfId="0" applyNumberFormat="1" applyFont="1" applyBorder="1" applyAlignment="1">
      <alignment horizontal="left" vertical="center"/>
    </xf>
    <xf fontId="7" fillId="0" borderId="23" numFmtId="49" xfId="0" applyNumberFormat="1" applyFont="1" applyBorder="1" applyAlignment="1">
      <alignment horizontal="left" vertical="center"/>
    </xf>
    <xf fontId="16" fillId="0" borderId="0" numFmtId="165" xfId="0" applyNumberFormat="1" applyFont="1" applyAlignment="1">
      <alignment vertical="center" wrapText="1"/>
    </xf>
    <xf fontId="5" fillId="0" borderId="34" numFmtId="162" xfId="0" applyNumberFormat="1" applyFont="1" applyBorder="1" applyAlignment="1">
      <alignment horizontal="right" vertical="center" wrapText="1"/>
    </xf>
    <xf fontId="20" fillId="0" borderId="50" numFmtId="162" xfId="0" applyNumberFormat="1" applyFont="1" applyBorder="1" applyAlignment="1">
      <alignment horizontal="right" vertical="center" wrapText="1"/>
    </xf>
    <xf fontId="13" fillId="0" borderId="51" numFmtId="0" xfId="0" applyFont="1" applyBorder="1" applyAlignment="1">
      <alignment vertical="center"/>
    </xf>
    <xf fontId="5" fillId="0" borderId="0" numFmtId="167" xfId="0" applyNumberFormat="1" applyFont="1" applyAlignment="1">
      <alignment horizontal="left" vertical="center"/>
    </xf>
    <xf fontId="10" fillId="0" borderId="0" numFmtId="168" xfId="0" applyNumberFormat="1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5" fillId="0" borderId="0" numFmtId="162" xfId="0" applyNumberFormat="1" applyFont="1" applyAlignment="1">
      <alignment horizontal="left" vertical="center"/>
    </xf>
    <xf fontId="5" fillId="0" borderId="0" numFmtId="163" xfId="0" applyNumberFormat="1" applyFont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3.8515625"/>
    <col customWidth="1" min="4" max="4" style="1" width="74.140625"/>
    <col customWidth="1" min="5" max="5" style="4" width="15.7109375"/>
    <col customWidth="1" min="6" max="6" style="1" width="16.140625"/>
    <col customWidth="1" min="7" max="7" style="1" width="15.8515625"/>
    <col customWidth="1" min="8" max="8" style="4" width="14.8515625"/>
    <col customWidth="1" min="9" max="9" style="5" width="16.28125"/>
    <col customWidth="1" min="10" max="10" style="5" width="15.28515625"/>
    <col customWidth="1" min="11" max="11" style="5" width="14.421875"/>
    <col customWidth="1" min="12" max="12" style="5" width="15.7109375"/>
    <col customWidth="1" min="13" max="13" style="1" width="16.57421875"/>
    <col customWidth="1" min="14" max="14" style="1" width="14.8515625"/>
    <col customWidth="1" min="15" max="15" style="1" width="12.00390625"/>
    <col customWidth="1" min="16" max="16" style="1" width="9.8515625"/>
    <col customWidth="1" min="17" max="17" style="1" width="11.00390625"/>
    <col customWidth="1" min="18" max="18" style="1" width="10.57421875"/>
    <col min="19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</row>
    <row r="2" ht="15">
      <c r="A2" s="8"/>
      <c r="B2" s="9"/>
      <c r="C2" s="3"/>
      <c r="D2" s="10"/>
      <c r="E2" s="11"/>
      <c r="F2" s="10"/>
      <c r="G2" s="10"/>
      <c r="H2" s="12"/>
      <c r="I2" s="13"/>
      <c r="J2" s="13"/>
      <c r="K2" s="13"/>
      <c r="L2" s="13"/>
      <c r="M2" s="10"/>
      <c r="N2" s="10"/>
      <c r="O2" s="10"/>
      <c r="P2" s="12"/>
      <c r="Q2" s="12"/>
      <c r="R2" s="14" t="s">
        <v>1</v>
      </c>
      <c r="S2" s="1"/>
      <c r="T2" s="1"/>
      <c r="U2" s="1"/>
      <c r="V2" s="1"/>
      <c r="W2" s="1"/>
      <c r="X2" s="1"/>
      <c r="Y2" s="1"/>
    </row>
    <row r="3" s="15" customFormat="1" ht="18.75" customHeight="1">
      <c r="A3" s="16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21" t="s">
        <v>7</v>
      </c>
      <c r="G3" s="22"/>
      <c r="H3" s="23"/>
      <c r="I3" s="24" t="s">
        <v>8</v>
      </c>
      <c r="J3" s="25"/>
      <c r="K3" s="21" t="s">
        <v>9</v>
      </c>
      <c r="L3" s="22"/>
      <c r="M3" s="22"/>
      <c r="N3" s="23"/>
      <c r="O3" s="19" t="s">
        <v>10</v>
      </c>
      <c r="P3" s="26" t="s">
        <v>11</v>
      </c>
      <c r="Q3" s="26" t="s">
        <v>12</v>
      </c>
      <c r="R3" s="19" t="s">
        <v>13</v>
      </c>
      <c r="S3" s="15"/>
      <c r="T3" s="15"/>
      <c r="U3" s="15"/>
      <c r="V3" s="15"/>
      <c r="W3" s="15"/>
      <c r="X3" s="15"/>
      <c r="Y3" s="15"/>
    </row>
    <row r="4" s="15" customFormat="1" ht="62.25" customHeight="1">
      <c r="A4" s="16"/>
      <c r="B4" s="17"/>
      <c r="C4" s="18"/>
      <c r="D4" s="19"/>
      <c r="E4" s="20"/>
      <c r="F4" s="27" t="s">
        <v>14</v>
      </c>
      <c r="G4" s="27" t="s">
        <v>15</v>
      </c>
      <c r="H4" s="28" t="s">
        <v>16</v>
      </c>
      <c r="I4" s="29" t="s">
        <v>17</v>
      </c>
      <c r="J4" s="29" t="s">
        <v>16</v>
      </c>
      <c r="K4" s="30" t="s">
        <v>18</v>
      </c>
      <c r="L4" s="31" t="s">
        <v>19</v>
      </c>
      <c r="M4" s="30" t="s">
        <v>20</v>
      </c>
      <c r="N4" s="31" t="s">
        <v>21</v>
      </c>
      <c r="O4" s="19"/>
      <c r="P4" s="26"/>
      <c r="Q4" s="26"/>
      <c r="R4" s="19"/>
      <c r="S4" s="15"/>
      <c r="T4" s="15"/>
      <c r="U4" s="15"/>
      <c r="V4" s="15"/>
      <c r="W4" s="15"/>
      <c r="X4" s="15"/>
      <c r="Y4" s="15"/>
    </row>
    <row r="5" s="32" customFormat="1" ht="23.25" customHeight="1">
      <c r="A5" s="33"/>
      <c r="B5" s="34" t="s">
        <v>22</v>
      </c>
      <c r="C5" s="35"/>
      <c r="D5" s="36"/>
      <c r="E5" s="37">
        <f>SUM(E6:E16)</f>
        <v>3349421.29</v>
      </c>
      <c r="F5" s="38">
        <f>SUM(F6:F16)</f>
        <v>28873554.000000004</v>
      </c>
      <c r="G5" s="38">
        <f>SUM(G6:G16)</f>
        <v>4740249</v>
      </c>
      <c r="H5" s="38">
        <f>SUM(H6:H16)</f>
        <v>2138678.2000000002</v>
      </c>
      <c r="I5" s="38">
        <f>SUM(I6:I16)</f>
        <v>3661445.5800000005</v>
      </c>
      <c r="J5" s="38">
        <f>SUM(J6:J16)</f>
        <v>1351282.8599999999</v>
      </c>
      <c r="K5" s="38">
        <f>SUM(K6:K16)</f>
        <v>312024.29000000015</v>
      </c>
      <c r="L5" s="38">
        <f>SUM(L6:L16)</f>
        <v>-1078803.4200000002</v>
      </c>
      <c r="M5" s="39">
        <f>SUM(M6:M16)</f>
        <v>-25212108.419999994</v>
      </c>
      <c r="N5" s="38">
        <f>SUM(N6:N16)</f>
        <v>-787395.33999999997</v>
      </c>
      <c r="O5" s="40">
        <f t="shared" ref="O5:O9" si="0">IFERROR(I5/E5,"")</f>
        <v>1.0931576720227991</v>
      </c>
      <c r="P5" s="41">
        <f t="shared" ref="P5:P9" si="1">IFERROR(J5/H5,"")</f>
        <v>0.63183084767030395</v>
      </c>
      <c r="Q5" s="42">
        <f t="shared" ref="Q5:Q9" si="2">IFERROR(I5/G5,"")</f>
        <v>0.77241629711856918</v>
      </c>
      <c r="R5" s="43">
        <f t="shared" ref="R5:R9" si="3">IFERROR(I5/F5,"")</f>
        <v>0.12680966049416709</v>
      </c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</row>
    <row r="6" ht="18.75" customHeight="1">
      <c r="A6" s="44"/>
      <c r="B6" s="45" t="s">
        <v>23</v>
      </c>
      <c r="C6" s="46" t="s">
        <v>24</v>
      </c>
      <c r="D6" s="47" t="s">
        <v>25</v>
      </c>
      <c r="E6" s="48">
        <v>2420223.48</v>
      </c>
      <c r="F6" s="49">
        <f>22841274.9-1013674.9</f>
        <v>21827600</v>
      </c>
      <c r="G6" s="50">
        <v>3741670.4000000004</v>
      </c>
      <c r="H6" s="50">
        <v>1508658.7</v>
      </c>
      <c r="I6" s="50">
        <v>2913527.1200000001</v>
      </c>
      <c r="J6" s="48">
        <v>778169.55000000005</v>
      </c>
      <c r="K6" s="48">
        <f t="shared" ref="K6:K9" si="4">I6-E6</f>
        <v>493303.64000000013</v>
      </c>
      <c r="L6" s="51">
        <f t="shared" ref="L6:L9" si="5">I6-G6</f>
        <v>-828143.28000000026</v>
      </c>
      <c r="M6" s="50">
        <f t="shared" ref="M6:M9" si="6">I6-F6</f>
        <v>-18914072.879999999</v>
      </c>
      <c r="N6" s="52">
        <f t="shared" ref="N6:N9" si="7">J6-H6</f>
        <v>-730489.14999999991</v>
      </c>
      <c r="O6" s="53">
        <f t="shared" si="0"/>
        <v>1.2038256566290317</v>
      </c>
      <c r="P6" s="54">
        <f t="shared" si="1"/>
        <v>0.51580224871271418</v>
      </c>
      <c r="Q6" s="53">
        <f t="shared" si="2"/>
        <v>0.77867016827564495</v>
      </c>
      <c r="R6" s="55">
        <f t="shared" si="3"/>
        <v>0.13347904121387602</v>
      </c>
      <c r="S6" s="1"/>
      <c r="T6" s="1"/>
      <c r="U6" s="1"/>
      <c r="V6" s="1"/>
      <c r="W6" s="1"/>
      <c r="X6" s="1"/>
      <c r="Y6" s="1"/>
    </row>
    <row r="7" ht="18.75" customHeight="1">
      <c r="A7" s="56"/>
      <c r="B7" s="57" t="s">
        <v>26</v>
      </c>
      <c r="C7" s="58" t="s">
        <v>27</v>
      </c>
      <c r="D7" s="59" t="s">
        <v>28</v>
      </c>
      <c r="E7" s="60">
        <v>14079.33</v>
      </c>
      <c r="F7" s="61">
        <v>58676</v>
      </c>
      <c r="G7" s="62">
        <v>14342.5</v>
      </c>
      <c r="H7" s="60">
        <v>8525</v>
      </c>
      <c r="I7" s="63">
        <v>10419.190000000001</v>
      </c>
      <c r="J7" s="60">
        <v>5042.9700000000003</v>
      </c>
      <c r="K7" s="63">
        <f t="shared" si="4"/>
        <v>-3660.1399999999994</v>
      </c>
      <c r="L7" s="60">
        <f t="shared" si="5"/>
        <v>-3923.3099999999995</v>
      </c>
      <c r="M7" s="64">
        <f t="shared" si="6"/>
        <v>-48256.809999999998</v>
      </c>
      <c r="N7" s="60">
        <f t="shared" si="7"/>
        <v>-3482.0299999999997</v>
      </c>
      <c r="O7" s="65">
        <f t="shared" si="0"/>
        <v>0.74003450448281283</v>
      </c>
      <c r="P7" s="66">
        <f t="shared" si="1"/>
        <v>0.59155073313782991</v>
      </c>
      <c r="Q7" s="67">
        <f t="shared" si="2"/>
        <v>0.72645563883562836</v>
      </c>
      <c r="R7" s="68">
        <f t="shared" si="3"/>
        <v>0.17757157952143979</v>
      </c>
      <c r="S7" s="1"/>
      <c r="T7" s="1"/>
      <c r="U7" s="1"/>
      <c r="V7" s="1"/>
      <c r="W7" s="1"/>
      <c r="X7" s="1"/>
      <c r="Y7" s="1"/>
    </row>
    <row r="8" ht="18.75" customHeight="1">
      <c r="A8" s="56"/>
      <c r="B8" s="57" t="s">
        <v>23</v>
      </c>
      <c r="C8" s="69" t="s">
        <v>29</v>
      </c>
      <c r="D8" s="59" t="s">
        <v>30</v>
      </c>
      <c r="E8" s="60"/>
      <c r="F8" s="61">
        <v>38381</v>
      </c>
      <c r="G8" s="60">
        <v>7900</v>
      </c>
      <c r="H8" s="60">
        <v>200</v>
      </c>
      <c r="I8" s="60">
        <v>10817.9</v>
      </c>
      <c r="J8" s="60">
        <v>106.51000000000001</v>
      </c>
      <c r="K8" s="60">
        <f t="shared" si="4"/>
        <v>10817.9</v>
      </c>
      <c r="L8" s="60">
        <f t="shared" si="5"/>
        <v>2917.8999999999996</v>
      </c>
      <c r="M8" s="60">
        <f t="shared" si="6"/>
        <v>-27563.099999999999</v>
      </c>
      <c r="N8" s="63">
        <f t="shared" si="7"/>
        <v>-93.489999999999995</v>
      </c>
      <c r="O8" s="66" t="str">
        <f t="shared" si="0"/>
        <v/>
      </c>
      <c r="P8" s="65">
        <f t="shared" si="1"/>
        <v>0.53255000000000008</v>
      </c>
      <c r="Q8" s="66">
        <f t="shared" si="2"/>
        <v>1.3693544303797467</v>
      </c>
      <c r="R8" s="68">
        <f t="shared" si="3"/>
        <v>0.28185560563820639</v>
      </c>
      <c r="S8" s="1"/>
      <c r="T8" s="1"/>
      <c r="U8" s="1"/>
      <c r="V8" s="1"/>
      <c r="W8" s="1"/>
      <c r="X8" s="1"/>
      <c r="Y8" s="1"/>
    </row>
    <row r="9" ht="18.75" customHeight="1">
      <c r="A9" s="56"/>
      <c r="B9" s="57" t="s">
        <v>23</v>
      </c>
      <c r="C9" s="58" t="s">
        <v>31</v>
      </c>
      <c r="D9" s="59" t="s">
        <v>32</v>
      </c>
      <c r="E9" s="60">
        <v>8579.0300000000007</v>
      </c>
      <c r="F9" s="61">
        <v>1319195.1000000001</v>
      </c>
      <c r="G9" s="60">
        <v>175600</v>
      </c>
      <c r="H9" s="60">
        <v>168900</v>
      </c>
      <c r="I9" s="60">
        <v>8620.7399999999998</v>
      </c>
      <c r="J9" s="60">
        <v>1028.24</v>
      </c>
      <c r="K9" s="60">
        <f t="shared" si="4"/>
        <v>41.709999999999127</v>
      </c>
      <c r="L9" s="60">
        <f t="shared" si="5"/>
        <v>-166979.26000000001</v>
      </c>
      <c r="M9" s="64">
        <f t="shared" si="6"/>
        <v>-1310574.3600000001</v>
      </c>
      <c r="N9" s="60">
        <f t="shared" si="7"/>
        <v>-167871.76000000001</v>
      </c>
      <c r="O9" s="65">
        <f t="shared" si="0"/>
        <v>1.0048618550115804</v>
      </c>
      <c r="P9" s="66">
        <f t="shared" si="1"/>
        <v>0.0060878626406157491</v>
      </c>
      <c r="Q9" s="67">
        <f t="shared" si="2"/>
        <v>0.049093052391799542</v>
      </c>
      <c r="R9" s="68">
        <f t="shared" si="3"/>
        <v>0.0065348484087001226</v>
      </c>
      <c r="S9" s="1"/>
      <c r="T9" s="1"/>
      <c r="U9" s="1"/>
      <c r="V9" s="1"/>
      <c r="W9" s="1"/>
      <c r="X9" s="1"/>
      <c r="Y9" s="1"/>
    </row>
    <row r="10" ht="18.75" customHeight="1">
      <c r="A10" s="56"/>
      <c r="B10" s="57" t="s">
        <v>23</v>
      </c>
      <c r="C10" s="69" t="s">
        <v>33</v>
      </c>
      <c r="D10" s="59" t="s">
        <v>34</v>
      </c>
      <c r="E10" s="60">
        <v>75.069999999999993</v>
      </c>
      <c r="F10" s="61">
        <v>0</v>
      </c>
      <c r="G10" s="60">
        <v>0</v>
      </c>
      <c r="H10" s="60">
        <v>0</v>
      </c>
      <c r="I10" s="60">
        <v>45.43</v>
      </c>
      <c r="J10" s="60">
        <v>12.700000000000001</v>
      </c>
      <c r="K10" s="60">
        <f t="shared" ref="K10:K47" si="8">I10-E10</f>
        <v>-29.639999999999993</v>
      </c>
      <c r="L10" s="60">
        <f t="shared" ref="L10:L73" si="9">I10-G10</f>
        <v>45.43</v>
      </c>
      <c r="M10" s="60">
        <f t="shared" ref="M10:M47" si="10">I10-F10</f>
        <v>45.43</v>
      </c>
      <c r="N10" s="63">
        <f t="shared" ref="N10:N47" si="11">J10-H10</f>
        <v>12.700000000000001</v>
      </c>
      <c r="O10" s="66">
        <f t="shared" ref="O10:O73" si="12">IFERROR(I10/E10,"")</f>
        <v>0.6051685093912349</v>
      </c>
      <c r="P10" s="65" t="str">
        <f t="shared" ref="P10:P73" si="13">IFERROR(J10/H10,"")</f>
        <v/>
      </c>
      <c r="Q10" s="66" t="str">
        <f t="shared" ref="Q10:Q73" si="14">IFERROR(I10/G10,"")</f>
        <v/>
      </c>
      <c r="R10" s="68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</row>
    <row r="11" ht="18.75" customHeight="1">
      <c r="A11" s="56"/>
      <c r="B11" s="57" t="s">
        <v>23</v>
      </c>
      <c r="C11" s="58" t="s">
        <v>35</v>
      </c>
      <c r="D11" s="59" t="s">
        <v>36</v>
      </c>
      <c r="E11" s="60">
        <v>13.029999999999999</v>
      </c>
      <c r="F11" s="61">
        <v>1515.3</v>
      </c>
      <c r="G11" s="60">
        <v>660</v>
      </c>
      <c r="H11" s="60">
        <v>660</v>
      </c>
      <c r="I11" s="60">
        <v>-254.34999999999999</v>
      </c>
      <c r="J11" s="60">
        <v>-254.34999999999999</v>
      </c>
      <c r="K11" s="60">
        <f t="shared" si="8"/>
        <v>-267.38</v>
      </c>
      <c r="L11" s="60">
        <f t="shared" si="9"/>
        <v>-914.35000000000002</v>
      </c>
      <c r="M11" s="64">
        <f t="shared" si="10"/>
        <v>-1769.6499999999999</v>
      </c>
      <c r="N11" s="60">
        <f t="shared" si="11"/>
        <v>-914.35000000000002</v>
      </c>
      <c r="O11" s="65">
        <f t="shared" si="12"/>
        <v>-19.520337682271681</v>
      </c>
      <c r="P11" s="66">
        <f t="shared" si="13"/>
        <v>-0.38537878787878788</v>
      </c>
      <c r="Q11" s="67">
        <f t="shared" si="14"/>
        <v>-0.38537878787878788</v>
      </c>
      <c r="R11" s="68">
        <f t="shared" si="15"/>
        <v>-0.16785455025407511</v>
      </c>
      <c r="S11" s="1"/>
      <c r="T11" s="1"/>
      <c r="U11" s="1"/>
      <c r="V11" s="1"/>
      <c r="W11" s="1"/>
      <c r="X11" s="1"/>
      <c r="Y11" s="1"/>
    </row>
    <row r="12" ht="18.75" customHeight="1">
      <c r="A12" s="56"/>
      <c r="B12" s="57" t="s">
        <v>23</v>
      </c>
      <c r="C12" s="69" t="s">
        <v>37</v>
      </c>
      <c r="D12" s="59" t="s">
        <v>38</v>
      </c>
      <c r="E12" s="60">
        <v>171475.88</v>
      </c>
      <c r="F12" s="61">
        <v>446509.79999999999</v>
      </c>
      <c r="G12" s="60">
        <v>7815.6000000000004</v>
      </c>
      <c r="H12" s="60">
        <v>1000</v>
      </c>
      <c r="I12" s="60">
        <v>5090.7399999999998</v>
      </c>
      <c r="J12" s="60">
        <v>1758.97</v>
      </c>
      <c r="K12" s="60">
        <f t="shared" si="8"/>
        <v>-166385.14000000001</v>
      </c>
      <c r="L12" s="60">
        <f t="shared" si="9"/>
        <v>-2724.8600000000006</v>
      </c>
      <c r="M12" s="60">
        <f t="shared" si="10"/>
        <v>-441419.06</v>
      </c>
      <c r="N12" s="63">
        <f t="shared" si="11"/>
        <v>758.97000000000003</v>
      </c>
      <c r="O12" s="66">
        <f t="shared" si="12"/>
        <v>0.02968779049275035</v>
      </c>
      <c r="P12" s="65">
        <f t="shared" si="13"/>
        <v>1.7589699999999999</v>
      </c>
      <c r="Q12" s="66">
        <f t="shared" si="14"/>
        <v>0.65135626183530371</v>
      </c>
      <c r="R12" s="68">
        <f t="shared" si="15"/>
        <v>0.011401183131926779</v>
      </c>
      <c r="S12" s="1"/>
      <c r="T12" s="1"/>
      <c r="U12" s="1"/>
      <c r="V12" s="1"/>
      <c r="W12" s="1"/>
      <c r="X12" s="1"/>
      <c r="Y12" s="1"/>
    </row>
    <row r="13" ht="18.75" customHeight="1">
      <c r="A13" s="56"/>
      <c r="B13" s="57" t="s">
        <v>39</v>
      </c>
      <c r="C13" s="58" t="s">
        <v>40</v>
      </c>
      <c r="D13" s="59" t="s">
        <v>41</v>
      </c>
      <c r="E13" s="60">
        <v>49736.239999999998</v>
      </c>
      <c r="F13" s="61">
        <v>1866643.8</v>
      </c>
      <c r="G13" s="60">
        <v>62000</v>
      </c>
      <c r="H13" s="60">
        <v>11000</v>
      </c>
      <c r="I13" s="60">
        <v>54692.419999999998</v>
      </c>
      <c r="J13" s="60">
        <v>8447.6299999999992</v>
      </c>
      <c r="K13" s="60">
        <f t="shared" si="8"/>
        <v>4956.1800000000003</v>
      </c>
      <c r="L13" s="60">
        <f t="shared" si="9"/>
        <v>-7307.5800000000017</v>
      </c>
      <c r="M13" s="64">
        <f t="shared" si="10"/>
        <v>-1811951.3800000001</v>
      </c>
      <c r="N13" s="60">
        <f t="shared" si="11"/>
        <v>-2552.3700000000008</v>
      </c>
      <c r="O13" s="65">
        <f t="shared" si="12"/>
        <v>1.0996492698281977</v>
      </c>
      <c r="P13" s="66">
        <f t="shared" si="13"/>
        <v>0.76796636363636361</v>
      </c>
      <c r="Q13" s="67">
        <f t="shared" si="14"/>
        <v>0.88213580645161283</v>
      </c>
      <c r="R13" s="68">
        <f t="shared" si="15"/>
        <v>0.029299869637688776</v>
      </c>
      <c r="S13" s="1"/>
      <c r="T13" s="1"/>
      <c r="U13" s="1"/>
      <c r="V13" s="1"/>
      <c r="W13" s="1"/>
      <c r="X13" s="1"/>
      <c r="Y13" s="1"/>
    </row>
    <row r="14" ht="18.75" customHeight="1">
      <c r="A14" s="56"/>
      <c r="B14" s="57" t="s">
        <v>39</v>
      </c>
      <c r="C14" s="69" t="s">
        <v>42</v>
      </c>
      <c r="D14" s="59" t="s">
        <v>43</v>
      </c>
      <c r="E14" s="60">
        <v>562087.48999999999</v>
      </c>
      <c r="F14" s="61">
        <v>2628818</v>
      </c>
      <c r="G14" s="60">
        <v>577500</v>
      </c>
      <c r="H14" s="60">
        <v>375000</v>
      </c>
      <c r="I14" s="60">
        <v>532322.89000000001</v>
      </c>
      <c r="J14" s="60">
        <v>529419.75</v>
      </c>
      <c r="K14" s="60">
        <f t="shared" si="8"/>
        <v>-29764.599999999977</v>
      </c>
      <c r="L14" s="60">
        <f t="shared" si="9"/>
        <v>-45177.109999999986</v>
      </c>
      <c r="M14" s="60">
        <f t="shared" si="10"/>
        <v>-2096495.1099999999</v>
      </c>
      <c r="N14" s="70">
        <f t="shared" si="11"/>
        <v>154419.75</v>
      </c>
      <c r="O14" s="66">
        <f t="shared" si="12"/>
        <v>0.94704632191689597</v>
      </c>
      <c r="P14" s="65">
        <f t="shared" si="13"/>
        <v>1.411786</v>
      </c>
      <c r="Q14" s="66">
        <f t="shared" si="14"/>
        <v>0.92177123809523809</v>
      </c>
      <c r="R14" s="68">
        <f t="shared" si="15"/>
        <v>0.20249514800948565</v>
      </c>
      <c r="S14" s="1"/>
      <c r="T14" s="1"/>
      <c r="U14" s="1"/>
      <c r="V14" s="1"/>
      <c r="W14" s="1"/>
      <c r="X14" s="1"/>
      <c r="Y14" s="1"/>
    </row>
    <row r="15" ht="18.75" customHeight="1">
      <c r="A15" s="56"/>
      <c r="B15" s="57"/>
      <c r="C15" s="58" t="s">
        <v>44</v>
      </c>
      <c r="D15" s="59" t="s">
        <v>45</v>
      </c>
      <c r="E15" s="60">
        <v>123151.74000000001</v>
      </c>
      <c r="F15" s="61">
        <v>686215</v>
      </c>
      <c r="G15" s="60">
        <v>152760.5</v>
      </c>
      <c r="H15" s="60">
        <v>64734.5</v>
      </c>
      <c r="I15" s="60">
        <v>126163.5</v>
      </c>
      <c r="J15" s="60">
        <v>27550.889999999999</v>
      </c>
      <c r="K15" s="60">
        <f t="shared" si="8"/>
        <v>3011.7599999999948</v>
      </c>
      <c r="L15" s="60">
        <f t="shared" si="9"/>
        <v>-26597</v>
      </c>
      <c r="M15" s="60">
        <f t="shared" si="10"/>
        <v>-560051.5</v>
      </c>
      <c r="N15" s="71">
        <f t="shared" si="11"/>
        <v>-37183.610000000001</v>
      </c>
      <c r="O15" s="66">
        <f t="shared" si="12"/>
        <v>1.0244556836955774</v>
      </c>
      <c r="P15" s="66">
        <f t="shared" si="13"/>
        <v>0.42559825131884854</v>
      </c>
      <c r="Q15" s="66">
        <f t="shared" si="14"/>
        <v>0.82589085529308948</v>
      </c>
      <c r="R15" s="68">
        <f t="shared" si="15"/>
        <v>0.18385418564152634</v>
      </c>
      <c r="S15" s="1"/>
      <c r="T15" s="1"/>
      <c r="U15" s="1"/>
      <c r="V15" s="1"/>
      <c r="W15" s="1"/>
      <c r="X15" s="1"/>
      <c r="Y15" s="1"/>
    </row>
    <row r="16" ht="17.25">
      <c r="A16" s="72"/>
      <c r="B16" s="73" t="s">
        <v>39</v>
      </c>
      <c r="C16" s="69" t="s">
        <v>46</v>
      </c>
      <c r="D16" s="74" t="s">
        <v>47</v>
      </c>
      <c r="E16" s="75">
        <v>0</v>
      </c>
      <c r="F16" s="75">
        <v>0</v>
      </c>
      <c r="G16" s="63">
        <v>0</v>
      </c>
      <c r="H16" s="76">
        <v>0</v>
      </c>
      <c r="I16" s="76">
        <v>0</v>
      </c>
      <c r="J16" s="75">
        <v>0</v>
      </c>
      <c r="K16" s="75">
        <f t="shared" si="8"/>
        <v>0</v>
      </c>
      <c r="L16" s="63">
        <f t="shared" si="9"/>
        <v>0</v>
      </c>
      <c r="M16" s="75">
        <f t="shared" si="10"/>
        <v>0</v>
      </c>
      <c r="N16" s="63">
        <f t="shared" si="11"/>
        <v>0</v>
      </c>
      <c r="O16" s="77" t="str">
        <f t="shared" si="12"/>
        <v/>
      </c>
      <c r="P16" s="65" t="str">
        <f t="shared" si="13"/>
        <v/>
      </c>
      <c r="Q16" s="77" t="str">
        <f t="shared" si="14"/>
        <v/>
      </c>
      <c r="R16" s="78" t="str">
        <f t="shared" si="15"/>
        <v/>
      </c>
      <c r="S16" s="1"/>
      <c r="T16" s="1"/>
      <c r="U16" s="1"/>
      <c r="V16" s="1"/>
      <c r="W16" s="1"/>
      <c r="X16" s="1"/>
      <c r="Y16" s="1"/>
    </row>
    <row r="17" s="32" customFormat="1" ht="24" customHeight="1">
      <c r="A17" s="79" t="s">
        <v>48</v>
      </c>
      <c r="B17" s="80"/>
      <c r="C17" s="81"/>
      <c r="D17" s="82"/>
      <c r="E17" s="38">
        <f>E21+E25+E34+E48+E56+E59+E62+E71</f>
        <v>1348566.3599999999</v>
      </c>
      <c r="F17" s="38">
        <f>F21+F25+F34+F48+F56+F59+F62+F71</f>
        <v>8032481.5099999998</v>
      </c>
      <c r="G17" s="83">
        <f>G21+G25+G34+G48+G56+G59+G62+G71</f>
        <v>1874869.0100000002</v>
      </c>
      <c r="H17" s="38">
        <f>H21+H25+H34+H48+H56+H59+H62+H71</f>
        <v>664083.70999999996</v>
      </c>
      <c r="I17" s="38">
        <f>I21+I25+I34+I48+I56+I59+I62+I71</f>
        <v>1535247.4899999998</v>
      </c>
      <c r="J17" s="84">
        <f>J21+J25+J34+J48+J56+J59+J62+J71</f>
        <v>255653.20000000001</v>
      </c>
      <c r="K17" s="38">
        <f t="shared" si="8"/>
        <v>186681.12999999989</v>
      </c>
      <c r="L17" s="83">
        <f t="shared" si="9"/>
        <v>-339621.52000000048</v>
      </c>
      <c r="M17" s="84">
        <f t="shared" si="10"/>
        <v>-6497234.0199999996</v>
      </c>
      <c r="N17" s="83">
        <f t="shared" si="11"/>
        <v>-408430.50999999995</v>
      </c>
      <c r="O17" s="40">
        <f t="shared" si="12"/>
        <v>1.1384293243085197</v>
      </c>
      <c r="P17" s="41">
        <f t="shared" si="13"/>
        <v>0.38497134645871683</v>
      </c>
      <c r="Q17" s="42">
        <f t="shared" si="14"/>
        <v>0.81885586769605812</v>
      </c>
      <c r="R17" s="43">
        <f t="shared" si="15"/>
        <v>0.19112991272855104</v>
      </c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</row>
    <row r="18" ht="17.25">
      <c r="A18" s="85" t="s">
        <v>49</v>
      </c>
      <c r="B18" s="86" t="s">
        <v>26</v>
      </c>
      <c r="C18" s="87" t="s">
        <v>50</v>
      </c>
      <c r="D18" s="88" t="s">
        <v>51</v>
      </c>
      <c r="E18" s="89">
        <v>52095.290000000001</v>
      </c>
      <c r="F18" s="48">
        <f>295538.8+75672.2</f>
        <v>371211</v>
      </c>
      <c r="G18" s="51">
        <v>82000</v>
      </c>
      <c r="H18" s="48">
        <v>29000</v>
      </c>
      <c r="I18" s="90">
        <v>67167.239999999991</v>
      </c>
      <c r="J18" s="48">
        <v>14074.289999999999</v>
      </c>
      <c r="K18" s="51">
        <f t="shared" si="8"/>
        <v>15071.94999999999</v>
      </c>
      <c r="L18" s="48">
        <f t="shared" si="9"/>
        <v>-14832.760000000009</v>
      </c>
      <c r="M18" s="48">
        <f t="shared" si="10"/>
        <v>-304043.76000000001</v>
      </c>
      <c r="N18" s="52">
        <f t="shared" si="11"/>
        <v>-14925.710000000001</v>
      </c>
      <c r="O18" s="53">
        <f t="shared" si="12"/>
        <v>1.2893150225289078</v>
      </c>
      <c r="P18" s="54">
        <f t="shared" si="13"/>
        <v>0.48532034482758618</v>
      </c>
      <c r="Q18" s="53">
        <f t="shared" si="14"/>
        <v>0.81911268292682915</v>
      </c>
      <c r="R18" s="55">
        <f t="shared" si="15"/>
        <v>0.18094086651527028</v>
      </c>
      <c r="S18" s="1"/>
      <c r="T18" s="1"/>
      <c r="U18" s="1"/>
      <c r="V18" s="1"/>
      <c r="W18" s="1"/>
      <c r="X18" s="1"/>
      <c r="Y18" s="1"/>
    </row>
    <row r="19" ht="17.25">
      <c r="A19" s="91"/>
      <c r="B19" s="92"/>
      <c r="C19" s="58" t="s">
        <v>52</v>
      </c>
      <c r="D19" s="93" t="s">
        <v>53</v>
      </c>
      <c r="E19" s="94"/>
      <c r="F19" s="94">
        <v>0</v>
      </c>
      <c r="G19" s="94">
        <v>0</v>
      </c>
      <c r="H19" s="95">
        <v>0</v>
      </c>
      <c r="I19" s="94">
        <v>0</v>
      </c>
      <c r="J19" s="94">
        <v>0</v>
      </c>
      <c r="K19" s="94">
        <f t="shared" si="8"/>
        <v>0</v>
      </c>
      <c r="L19" s="95">
        <f t="shared" si="9"/>
        <v>0</v>
      </c>
      <c r="M19" s="94">
        <f t="shared" si="10"/>
        <v>0</v>
      </c>
      <c r="N19" s="96">
        <f t="shared" si="11"/>
        <v>0</v>
      </c>
      <c r="O19" s="65" t="str">
        <f t="shared" si="12"/>
        <v/>
      </c>
      <c r="P19" s="66" t="str">
        <f t="shared" si="13"/>
        <v/>
      </c>
      <c r="Q19" s="67" t="str">
        <f t="shared" si="14"/>
        <v/>
      </c>
      <c r="R19" s="68" t="str">
        <f t="shared" si="15"/>
        <v/>
      </c>
      <c r="S19" s="1"/>
      <c r="T19" s="1"/>
      <c r="U19" s="1"/>
      <c r="V19" s="1"/>
      <c r="W19" s="1"/>
      <c r="X19" s="1"/>
      <c r="Y19" s="1"/>
    </row>
    <row r="20" ht="17.25">
      <c r="A20" s="91"/>
      <c r="B20" s="92"/>
      <c r="C20" s="69" t="s">
        <v>54</v>
      </c>
      <c r="D20" s="97" t="s">
        <v>55</v>
      </c>
      <c r="E20" s="94">
        <v>42536.059999999998</v>
      </c>
      <c r="F20" s="94">
        <f>253415.2+30037.5</f>
        <v>283452.70000000001</v>
      </c>
      <c r="G20" s="94">
        <v>57415.199999999997</v>
      </c>
      <c r="H20" s="98">
        <v>20000</v>
      </c>
      <c r="I20" s="94">
        <v>62550.660000000003</v>
      </c>
      <c r="J20" s="94">
        <v>13467.539999999999</v>
      </c>
      <c r="K20" s="94">
        <f t="shared" si="8"/>
        <v>20014.600000000006</v>
      </c>
      <c r="L20" s="94">
        <f t="shared" si="9"/>
        <v>5135.4600000000064</v>
      </c>
      <c r="M20" s="94">
        <f t="shared" si="10"/>
        <v>-220902.04000000001</v>
      </c>
      <c r="N20" s="94">
        <f t="shared" si="11"/>
        <v>-6532.4600000000009</v>
      </c>
      <c r="O20" s="66">
        <f t="shared" si="12"/>
        <v>1.470532531691934</v>
      </c>
      <c r="P20" s="65">
        <f t="shared" si="13"/>
        <v>0.673377</v>
      </c>
      <c r="Q20" s="66">
        <f t="shared" si="14"/>
        <v>1.0894442586632112</v>
      </c>
      <c r="R20" s="68">
        <f t="shared" si="15"/>
        <v>0.22067406660793848</v>
      </c>
      <c r="S20" s="1"/>
      <c r="T20" s="1"/>
      <c r="U20" s="1"/>
      <c r="V20" s="1"/>
      <c r="W20" s="1"/>
      <c r="X20" s="1"/>
      <c r="Y20" s="1"/>
    </row>
    <row r="21" s="99" customFormat="1" ht="17.25">
      <c r="A21" s="100"/>
      <c r="B21" s="101"/>
      <c r="C21" s="102"/>
      <c r="D21" s="103" t="s">
        <v>56</v>
      </c>
      <c r="E21" s="104">
        <f>SUM(E18:E20)</f>
        <v>94631.350000000006</v>
      </c>
      <c r="F21" s="104">
        <f>SUM(F18:F20)</f>
        <v>654663.69999999995</v>
      </c>
      <c r="G21" s="104">
        <v>139415.20000000001</v>
      </c>
      <c r="H21" s="105">
        <v>49000</v>
      </c>
      <c r="I21" s="104">
        <f>SUM(I18:I20)</f>
        <v>129717.89999999999</v>
      </c>
      <c r="J21" s="105">
        <f>SUM(J18:J20)</f>
        <v>27541.829999999998</v>
      </c>
      <c r="K21" s="104">
        <f t="shared" si="8"/>
        <v>35086.549999999988</v>
      </c>
      <c r="L21" s="104">
        <f t="shared" si="9"/>
        <v>-9697.3000000000175</v>
      </c>
      <c r="M21" s="104">
        <f t="shared" si="10"/>
        <v>-524945.79999999993</v>
      </c>
      <c r="N21" s="104">
        <f t="shared" si="11"/>
        <v>-21458.170000000002</v>
      </c>
      <c r="O21" s="106">
        <f t="shared" si="12"/>
        <v>1.3707708914646148</v>
      </c>
      <c r="P21" s="106">
        <f t="shared" si="13"/>
        <v>0.56207816326530613</v>
      </c>
      <c r="Q21" s="106">
        <f t="shared" si="14"/>
        <v>0.93044302199473217</v>
      </c>
      <c r="R21" s="107">
        <f t="shared" si="15"/>
        <v>0.19814432967644305</v>
      </c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</row>
    <row r="22" ht="17.25">
      <c r="A22" s="108">
        <v>951</v>
      </c>
      <c r="B22" s="86" t="s">
        <v>23</v>
      </c>
      <c r="C22" s="109" t="s">
        <v>57</v>
      </c>
      <c r="D22" s="110" t="s">
        <v>58</v>
      </c>
      <c r="E22" s="89">
        <v>20607.57</v>
      </c>
      <c r="F22" s="89">
        <v>119058.5</v>
      </c>
      <c r="G22" s="51">
        <v>22815.5</v>
      </c>
      <c r="H22" s="48">
        <v>9357.6000000000004</v>
      </c>
      <c r="I22" s="90">
        <v>25209.200000000001</v>
      </c>
      <c r="J22" s="48">
        <v>7821.1499999999996</v>
      </c>
      <c r="K22" s="48">
        <f t="shared" si="8"/>
        <v>4601.630000000001</v>
      </c>
      <c r="L22" s="48">
        <f t="shared" si="9"/>
        <v>2393.7000000000007</v>
      </c>
      <c r="M22" s="51">
        <f t="shared" si="10"/>
        <v>-93849.300000000003</v>
      </c>
      <c r="N22" s="48">
        <f t="shared" si="11"/>
        <v>-1536.4500000000007</v>
      </c>
      <c r="O22" s="54">
        <f t="shared" si="12"/>
        <v>1.2232980404773586</v>
      </c>
      <c r="P22" s="53">
        <f t="shared" si="13"/>
        <v>0.83580725827135161</v>
      </c>
      <c r="Q22" s="111">
        <f t="shared" si="14"/>
        <v>1.104915517959282</v>
      </c>
      <c r="R22" s="55">
        <f t="shared" si="15"/>
        <v>0.21173792715345818</v>
      </c>
      <c r="S22" s="1"/>
      <c r="T22" s="1"/>
      <c r="U22" s="1"/>
      <c r="V22" s="1"/>
      <c r="W22" s="1"/>
      <c r="X22" s="1"/>
      <c r="Y22" s="1"/>
    </row>
    <row r="23" ht="17.25">
      <c r="A23" s="112"/>
      <c r="B23" s="92"/>
      <c r="C23" s="113" t="s">
        <v>59</v>
      </c>
      <c r="D23" s="93" t="s">
        <v>60</v>
      </c>
      <c r="E23" s="94">
        <v>1582.3800000000001</v>
      </c>
      <c r="F23" s="114">
        <v>10589.6</v>
      </c>
      <c r="G23" s="94">
        <v>1805.4000000000001</v>
      </c>
      <c r="H23" s="94">
        <v>1580</v>
      </c>
      <c r="I23" s="94">
        <v>1431.24</v>
      </c>
      <c r="J23" s="94">
        <v>936.44000000000005</v>
      </c>
      <c r="K23" s="94">
        <f t="shared" si="8"/>
        <v>-151.1400000000001</v>
      </c>
      <c r="L23" s="94">
        <f t="shared" si="9"/>
        <v>-374.16000000000008</v>
      </c>
      <c r="M23" s="94">
        <f t="shared" si="10"/>
        <v>-9158.3600000000006</v>
      </c>
      <c r="N23" s="94">
        <f t="shared" si="11"/>
        <v>-643.55999999999995</v>
      </c>
      <c r="O23" s="66">
        <f t="shared" si="12"/>
        <v>0.90448564820081134</v>
      </c>
      <c r="P23" s="66">
        <f t="shared" si="13"/>
        <v>0.59268354430379755</v>
      </c>
      <c r="Q23" s="66">
        <f t="shared" si="14"/>
        <v>0.79275506812894647</v>
      </c>
      <c r="R23" s="68">
        <f t="shared" si="15"/>
        <v>0.13515524665709752</v>
      </c>
      <c r="S23" s="1"/>
      <c r="T23" s="1"/>
      <c r="U23" s="1"/>
      <c r="V23" s="1"/>
      <c r="W23" s="1"/>
      <c r="X23" s="1"/>
      <c r="Y23" s="1"/>
    </row>
    <row r="24" ht="17.25">
      <c r="A24" s="115"/>
      <c r="B24" s="116"/>
      <c r="C24" s="117" t="s">
        <v>61</v>
      </c>
      <c r="D24" s="118" t="s">
        <v>62</v>
      </c>
      <c r="E24" s="94">
        <v>440.63</v>
      </c>
      <c r="F24" s="114">
        <v>2512.1999999999998</v>
      </c>
      <c r="G24" s="114">
        <v>610</v>
      </c>
      <c r="H24" s="114">
        <v>230</v>
      </c>
      <c r="I24" s="94">
        <v>306.37</v>
      </c>
      <c r="J24" s="94">
        <v>19.669999999999998</v>
      </c>
      <c r="K24" s="94">
        <f t="shared" si="8"/>
        <v>-134.25999999999999</v>
      </c>
      <c r="L24" s="94">
        <f t="shared" si="9"/>
        <v>-303.63</v>
      </c>
      <c r="M24" s="94">
        <f t="shared" si="10"/>
        <v>-2205.8299999999999</v>
      </c>
      <c r="N24" s="95">
        <f t="shared" si="11"/>
        <v>-210.33000000000001</v>
      </c>
      <c r="O24" s="66">
        <f t="shared" si="12"/>
        <v>0.69529991149036607</v>
      </c>
      <c r="P24" s="65">
        <f t="shared" si="13"/>
        <v>0.085521739130434773</v>
      </c>
      <c r="Q24" s="66">
        <f t="shared" si="14"/>
        <v>0.50224590163934424</v>
      </c>
      <c r="R24" s="68">
        <f t="shared" si="15"/>
        <v>0.12195286999442721</v>
      </c>
      <c r="S24" s="1"/>
      <c r="T24" s="1"/>
      <c r="U24" s="1"/>
      <c r="V24" s="1"/>
      <c r="W24" s="1"/>
      <c r="X24" s="1"/>
      <c r="Y24" s="1"/>
    </row>
    <row r="25" s="99" customFormat="1" ht="17.25">
      <c r="A25" s="119"/>
      <c r="B25" s="101"/>
      <c r="C25" s="120"/>
      <c r="D25" s="121" t="s">
        <v>56</v>
      </c>
      <c r="E25" s="104">
        <f>E22+E23+E24</f>
        <v>22630.580000000002</v>
      </c>
      <c r="F25" s="104">
        <f>F22+F23+F24</f>
        <v>132160.30000000002</v>
      </c>
      <c r="G25" s="104">
        <v>25230.900000000001</v>
      </c>
      <c r="H25" s="105">
        <v>11167.6</v>
      </c>
      <c r="I25" s="104">
        <f>I22+I23+I24</f>
        <v>26946.810000000001</v>
      </c>
      <c r="J25" s="105">
        <f>J22+J23+J24</f>
        <v>8777.2600000000002</v>
      </c>
      <c r="K25" s="104">
        <f t="shared" si="8"/>
        <v>4316.2299999999996</v>
      </c>
      <c r="L25" s="104">
        <f t="shared" si="9"/>
        <v>1715.9099999999999</v>
      </c>
      <c r="M25" s="105">
        <f t="shared" si="10"/>
        <v>-105213.49000000002</v>
      </c>
      <c r="N25" s="104">
        <f t="shared" si="11"/>
        <v>-2390.3400000000001</v>
      </c>
      <c r="O25" s="122">
        <f t="shared" si="12"/>
        <v>1.1907255580723075</v>
      </c>
      <c r="P25" s="106">
        <f t="shared" si="13"/>
        <v>0.7859575916042838</v>
      </c>
      <c r="Q25" s="123">
        <f t="shared" si="14"/>
        <v>1.0680082755668645</v>
      </c>
      <c r="R25" s="107">
        <f t="shared" si="15"/>
        <v>0.20389489127975646</v>
      </c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</row>
    <row r="26" ht="17.25">
      <c r="A26" s="85" t="s">
        <v>63</v>
      </c>
      <c r="B26" s="86" t="s">
        <v>64</v>
      </c>
      <c r="C26" s="124" t="s">
        <v>65</v>
      </c>
      <c r="D26" s="125" t="s">
        <v>66</v>
      </c>
      <c r="E26" s="48">
        <v>0</v>
      </c>
      <c r="F26" s="48">
        <v>66</v>
      </c>
      <c r="G26" s="48">
        <v>0</v>
      </c>
      <c r="H26" s="48">
        <v>0</v>
      </c>
      <c r="I26" s="48">
        <v>0</v>
      </c>
      <c r="J26" s="48">
        <v>0</v>
      </c>
      <c r="K26" s="48">
        <f t="shared" si="8"/>
        <v>0</v>
      </c>
      <c r="L26" s="51">
        <f t="shared" si="9"/>
        <v>0</v>
      </c>
      <c r="M26" s="48">
        <f t="shared" si="10"/>
        <v>-66</v>
      </c>
      <c r="N26" s="51">
        <f t="shared" si="11"/>
        <v>0</v>
      </c>
      <c r="O26" s="53" t="str">
        <f t="shared" si="12"/>
        <v/>
      </c>
      <c r="P26" s="54" t="str">
        <f t="shared" si="13"/>
        <v/>
      </c>
      <c r="Q26" s="53" t="str">
        <f t="shared" si="14"/>
        <v/>
      </c>
      <c r="R26" s="55">
        <f t="shared" si="15"/>
        <v>0</v>
      </c>
      <c r="S26" s="1"/>
      <c r="T26" s="1"/>
      <c r="U26" s="1"/>
      <c r="V26" s="1"/>
      <c r="W26" s="1"/>
      <c r="X26" s="1"/>
      <c r="Y26" s="1"/>
    </row>
    <row r="27" ht="17.25">
      <c r="A27" s="85"/>
      <c r="B27" s="92"/>
      <c r="C27" s="69" t="s">
        <v>67</v>
      </c>
      <c r="D27" s="126" t="s">
        <v>68</v>
      </c>
      <c r="E27" s="94">
        <v>15055.969999999999</v>
      </c>
      <c r="F27" s="114">
        <v>85184</v>
      </c>
      <c r="G27" s="95">
        <v>18100</v>
      </c>
      <c r="H27" s="94">
        <v>6300</v>
      </c>
      <c r="I27" s="127">
        <v>12257.460000000001</v>
      </c>
      <c r="J27" s="94">
        <v>1565.6400000000001</v>
      </c>
      <c r="K27" s="94">
        <f t="shared" si="8"/>
        <v>-2798.5099999999984</v>
      </c>
      <c r="L27" s="94">
        <f t="shared" si="9"/>
        <v>-5842.5399999999991</v>
      </c>
      <c r="M27" s="95">
        <f t="shared" si="10"/>
        <v>-72926.539999999994</v>
      </c>
      <c r="N27" s="94">
        <f t="shared" si="11"/>
        <v>-4734.3599999999997</v>
      </c>
      <c r="O27" s="65">
        <f t="shared" si="12"/>
        <v>0.81412622368402709</v>
      </c>
      <c r="P27" s="66">
        <f t="shared" si="13"/>
        <v>0.24851428571428574</v>
      </c>
      <c r="Q27" s="67">
        <f t="shared" si="14"/>
        <v>0.67720773480662988</v>
      </c>
      <c r="R27" s="68">
        <f t="shared" si="15"/>
        <v>0.14389392374154772</v>
      </c>
      <c r="S27" s="1"/>
      <c r="T27" s="1"/>
      <c r="U27" s="1"/>
      <c r="V27" s="1"/>
      <c r="W27" s="1"/>
      <c r="X27" s="1"/>
      <c r="Y27" s="1"/>
    </row>
    <row r="28" ht="17.25">
      <c r="A28" s="85"/>
      <c r="B28" s="92"/>
      <c r="C28" s="113" t="s">
        <v>69</v>
      </c>
      <c r="D28" s="128" t="s">
        <v>70</v>
      </c>
      <c r="E28" s="94">
        <v>317.98000000000002</v>
      </c>
      <c r="F28" s="114">
        <v>557</v>
      </c>
      <c r="G28" s="94">
        <v>139.19999999999999</v>
      </c>
      <c r="H28" s="95">
        <v>46.399999999999999</v>
      </c>
      <c r="I28" s="94">
        <v>174.05000000000001</v>
      </c>
      <c r="J28" s="94">
        <v>36.229999999999997</v>
      </c>
      <c r="K28" s="94">
        <f t="shared" si="8"/>
        <v>-143.93000000000001</v>
      </c>
      <c r="L28" s="95">
        <f t="shared" si="9"/>
        <v>34.850000000000023</v>
      </c>
      <c r="M28" s="94">
        <f t="shared" si="10"/>
        <v>-382.94999999999999</v>
      </c>
      <c r="N28" s="95">
        <f t="shared" si="11"/>
        <v>-10.170000000000002</v>
      </c>
      <c r="O28" s="66">
        <f t="shared" si="12"/>
        <v>0.54736146927479712</v>
      </c>
      <c r="P28" s="65">
        <f t="shared" si="13"/>
        <v>0.78081896551724128</v>
      </c>
      <c r="Q28" s="66">
        <f t="shared" si="14"/>
        <v>1.250359195402299</v>
      </c>
      <c r="R28" s="68">
        <f t="shared" si="15"/>
        <v>0.31247755834829444</v>
      </c>
      <c r="S28" s="1"/>
      <c r="T28" s="1"/>
      <c r="U28" s="1"/>
      <c r="V28" s="1"/>
      <c r="W28" s="1"/>
      <c r="X28" s="1"/>
      <c r="Y28" s="1"/>
    </row>
    <row r="29" ht="17.25">
      <c r="A29" s="85"/>
      <c r="B29" s="92"/>
      <c r="C29" s="3" t="s">
        <v>71</v>
      </c>
      <c r="D29" s="128" t="s">
        <v>72</v>
      </c>
      <c r="E29" s="94">
        <v>0</v>
      </c>
      <c r="F29" s="94">
        <v>11082.299999999999</v>
      </c>
      <c r="G29" s="94">
        <v>0</v>
      </c>
      <c r="H29" s="98">
        <v>0</v>
      </c>
      <c r="I29" s="94">
        <v>0</v>
      </c>
      <c r="J29" s="94">
        <v>0</v>
      </c>
      <c r="K29" s="94">
        <f t="shared" si="8"/>
        <v>0</v>
      </c>
      <c r="L29" s="94">
        <f t="shared" si="9"/>
        <v>0</v>
      </c>
      <c r="M29" s="95">
        <f t="shared" si="10"/>
        <v>-11082.299999999999</v>
      </c>
      <c r="N29" s="94">
        <f t="shared" si="11"/>
        <v>0</v>
      </c>
      <c r="O29" s="65" t="str">
        <f t="shared" si="12"/>
        <v/>
      </c>
      <c r="P29" s="66" t="str">
        <f t="shared" si="13"/>
        <v/>
      </c>
      <c r="Q29" s="67" t="str">
        <f t="shared" si="14"/>
        <v/>
      </c>
      <c r="R29" s="68">
        <f t="shared" si="15"/>
        <v>0</v>
      </c>
      <c r="S29" s="1"/>
      <c r="T29" s="1"/>
      <c r="U29" s="1"/>
      <c r="V29" s="1"/>
      <c r="W29" s="1"/>
      <c r="X29" s="1"/>
      <c r="Y29" s="1"/>
    </row>
    <row r="30" s="1" customFormat="1" ht="17.25">
      <c r="A30" s="85"/>
      <c r="B30" s="92"/>
      <c r="C30" s="113" t="s">
        <v>73</v>
      </c>
      <c r="D30" s="129" t="s">
        <v>74</v>
      </c>
      <c r="E30" s="94">
        <f>E31+E33+E32</f>
        <v>17717.98</v>
      </c>
      <c r="F30" s="94">
        <f>F31+F33+F32</f>
        <v>50575.799999999996</v>
      </c>
      <c r="G30" s="94">
        <v>13482.700000000001</v>
      </c>
      <c r="H30" s="94">
        <v>3105</v>
      </c>
      <c r="I30" s="94">
        <f>I31+I33+I32</f>
        <v>6403.4300000000003</v>
      </c>
      <c r="J30" s="94">
        <f>J31+J33+J32</f>
        <v>1579.6100000000001</v>
      </c>
      <c r="K30" s="94">
        <f t="shared" si="8"/>
        <v>-11314.549999999999</v>
      </c>
      <c r="L30" s="95">
        <f t="shared" si="9"/>
        <v>-7079.2700000000004</v>
      </c>
      <c r="M30" s="94">
        <f t="shared" si="10"/>
        <v>-44172.369999999995</v>
      </c>
      <c r="N30" s="95">
        <f t="shared" si="11"/>
        <v>-1525.3899999999999</v>
      </c>
      <c r="O30" s="66">
        <f t="shared" si="12"/>
        <v>0.36140858043637031</v>
      </c>
      <c r="P30" s="65">
        <f t="shared" si="13"/>
        <v>0.50873107890499203</v>
      </c>
      <c r="Q30" s="66">
        <f t="shared" si="14"/>
        <v>0.47493677082483476</v>
      </c>
      <c r="R30" s="68">
        <f t="shared" si="15"/>
        <v>0.12661055287311324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130" customFormat="1" ht="17.25">
      <c r="A31" s="131"/>
      <c r="B31" s="132"/>
      <c r="C31" s="133" t="s">
        <v>75</v>
      </c>
      <c r="D31" s="134" t="s">
        <v>76</v>
      </c>
      <c r="E31" s="135">
        <v>6700</v>
      </c>
      <c r="F31" s="136">
        <v>21192.900000000001</v>
      </c>
      <c r="G31" s="135">
        <v>6038.1999999999998</v>
      </c>
      <c r="H31" s="137">
        <v>388.19999999999999</v>
      </c>
      <c r="I31" s="135">
        <v>0</v>
      </c>
      <c r="J31" s="135">
        <v>0</v>
      </c>
      <c r="K31" s="135">
        <f t="shared" si="8"/>
        <v>-6700</v>
      </c>
      <c r="L31" s="135">
        <f t="shared" si="9"/>
        <v>-6038.1999999999998</v>
      </c>
      <c r="M31" s="138">
        <f t="shared" si="10"/>
        <v>-21192.900000000001</v>
      </c>
      <c r="N31" s="135">
        <f t="shared" si="11"/>
        <v>-388.19999999999999</v>
      </c>
      <c r="O31" s="139">
        <f t="shared" si="12"/>
        <v>0</v>
      </c>
      <c r="P31" s="140">
        <f t="shared" si="13"/>
        <v>0</v>
      </c>
      <c r="Q31" s="141">
        <f t="shared" si="14"/>
        <v>0</v>
      </c>
      <c r="R31" s="142">
        <f t="shared" si="15"/>
        <v>0</v>
      </c>
      <c r="S31" s="130"/>
      <c r="T31" s="130"/>
      <c r="U31" s="130"/>
      <c r="V31" s="130"/>
      <c r="W31" s="130"/>
      <c r="X31" s="130"/>
      <c r="Y31" s="130"/>
    </row>
    <row r="32" s="130" customFormat="1" ht="17.25">
      <c r="A32" s="131"/>
      <c r="B32" s="132"/>
      <c r="C32" s="143" t="s">
        <v>77</v>
      </c>
      <c r="D32" s="144" t="s">
        <v>78</v>
      </c>
      <c r="E32" s="135"/>
      <c r="F32" s="136">
        <v>159.09999999999999</v>
      </c>
      <c r="G32" s="135">
        <v>0</v>
      </c>
      <c r="H32" s="135">
        <v>0</v>
      </c>
      <c r="I32" s="135">
        <v>0</v>
      </c>
      <c r="J32" s="135">
        <v>0</v>
      </c>
      <c r="K32" s="135">
        <f t="shared" si="8"/>
        <v>0</v>
      </c>
      <c r="L32" s="138">
        <f t="shared" si="9"/>
        <v>0</v>
      </c>
      <c r="M32" s="135">
        <f t="shared" si="10"/>
        <v>-159.09999999999999</v>
      </c>
      <c r="N32" s="138">
        <f t="shared" si="11"/>
        <v>0</v>
      </c>
      <c r="O32" s="145" t="str">
        <f t="shared" si="12"/>
        <v/>
      </c>
      <c r="P32" s="146" t="str">
        <f t="shared" si="13"/>
        <v/>
      </c>
      <c r="Q32" s="140" t="str">
        <f t="shared" si="14"/>
        <v/>
      </c>
      <c r="R32" s="142">
        <f t="shared" si="15"/>
        <v>0</v>
      </c>
      <c r="S32" s="130"/>
      <c r="T32" s="130"/>
      <c r="U32" s="130"/>
      <c r="V32" s="130"/>
      <c r="W32" s="130"/>
      <c r="X32" s="130"/>
      <c r="Y32" s="130"/>
    </row>
    <row r="33" s="130" customFormat="1" ht="17.25">
      <c r="A33" s="131"/>
      <c r="B33" s="132"/>
      <c r="C33" s="133" t="s">
        <v>79</v>
      </c>
      <c r="D33" s="144" t="s">
        <v>80</v>
      </c>
      <c r="E33" s="135">
        <v>11017.98</v>
      </c>
      <c r="F33" s="136">
        <v>29223.799999999999</v>
      </c>
      <c r="G33" s="138">
        <v>7444.5</v>
      </c>
      <c r="H33" s="135">
        <v>2716.8000000000002</v>
      </c>
      <c r="I33" s="135">
        <v>6403.4300000000003</v>
      </c>
      <c r="J33" s="135">
        <v>1579.6100000000001</v>
      </c>
      <c r="K33" s="135">
        <f t="shared" si="8"/>
        <v>-4614.5499999999993</v>
      </c>
      <c r="L33" s="135">
        <f t="shared" si="9"/>
        <v>-1041.0699999999997</v>
      </c>
      <c r="M33" s="138">
        <f t="shared" si="10"/>
        <v>-22820.369999999999</v>
      </c>
      <c r="N33" s="135">
        <f t="shared" si="11"/>
        <v>-1137.1900000000001</v>
      </c>
      <c r="O33" s="139">
        <f t="shared" si="12"/>
        <v>0.58118003481581926</v>
      </c>
      <c r="P33" s="140">
        <f t="shared" si="13"/>
        <v>0.5814229976442874</v>
      </c>
      <c r="Q33" s="141">
        <f t="shared" si="14"/>
        <v>0.86015581973268862</v>
      </c>
      <c r="R33" s="142">
        <f t="shared" si="15"/>
        <v>0.21911695262080907</v>
      </c>
      <c r="S33" s="130"/>
      <c r="T33" s="130"/>
      <c r="U33" s="130"/>
      <c r="V33" s="130"/>
      <c r="W33" s="130"/>
      <c r="X33" s="130"/>
      <c r="Y33" s="130"/>
    </row>
    <row r="34" s="99" customFormat="1" ht="17.25">
      <c r="A34" s="131"/>
      <c r="B34" s="147"/>
      <c r="C34" s="102"/>
      <c r="D34" s="103" t="s">
        <v>56</v>
      </c>
      <c r="E34" s="104">
        <f>SUM(E26:E30)</f>
        <v>33091.93</v>
      </c>
      <c r="F34" s="104">
        <f>SUM(F26:F30)</f>
        <v>147465.10000000001</v>
      </c>
      <c r="G34" s="104">
        <v>31721.900000000001</v>
      </c>
      <c r="H34" s="105">
        <v>9451.3999999999996</v>
      </c>
      <c r="I34" s="104">
        <f>SUM(I26:I30)</f>
        <v>18834.940000000002</v>
      </c>
      <c r="J34" s="105">
        <f>SUM(J26:J30)</f>
        <v>3181.4800000000005</v>
      </c>
      <c r="K34" s="104">
        <f t="shared" si="8"/>
        <v>-14256.989999999998</v>
      </c>
      <c r="L34" s="105">
        <f t="shared" si="9"/>
        <v>-12886.959999999999</v>
      </c>
      <c r="M34" s="104">
        <f t="shared" si="10"/>
        <v>-128630.16</v>
      </c>
      <c r="N34" s="105">
        <f t="shared" si="11"/>
        <v>-6269.9199999999992</v>
      </c>
      <c r="O34" s="106">
        <f t="shared" si="12"/>
        <v>0.56917018741427294</v>
      </c>
      <c r="P34" s="122">
        <f t="shared" si="13"/>
        <v>0.33661468142285805</v>
      </c>
      <c r="Q34" s="106">
        <f t="shared" si="14"/>
        <v>0.59375195054520702</v>
      </c>
      <c r="R34" s="107">
        <f t="shared" si="15"/>
        <v>0.1277247294444584</v>
      </c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</row>
    <row r="35" ht="17.25">
      <c r="A35" s="85" t="s">
        <v>81</v>
      </c>
      <c r="B35" s="86" t="s">
        <v>39</v>
      </c>
      <c r="C35" s="109" t="s">
        <v>82</v>
      </c>
      <c r="D35" s="110" t="s">
        <v>83</v>
      </c>
      <c r="E35" s="89">
        <v>77958.389999999999</v>
      </c>
      <c r="F35" s="89">
        <v>306696.20000000001</v>
      </c>
      <c r="G35" s="51">
        <v>99750</v>
      </c>
      <c r="H35" s="48">
        <v>36900</v>
      </c>
      <c r="I35" s="90">
        <v>72375.550000000003</v>
      </c>
      <c r="J35" s="48">
        <v>7772.5900000000001</v>
      </c>
      <c r="K35" s="48">
        <f t="shared" si="8"/>
        <v>-5582.8399999999965</v>
      </c>
      <c r="L35" s="48">
        <f t="shared" si="9"/>
        <v>-27374.449999999997</v>
      </c>
      <c r="M35" s="51">
        <f t="shared" si="10"/>
        <v>-234320.65000000002</v>
      </c>
      <c r="N35" s="48">
        <f t="shared" si="11"/>
        <v>-29127.41</v>
      </c>
      <c r="O35" s="54">
        <f t="shared" si="12"/>
        <v>0.92838692538416978</v>
      </c>
      <c r="P35" s="53">
        <f t="shared" si="13"/>
        <v>0.21063929539295392</v>
      </c>
      <c r="Q35" s="111">
        <f t="shared" si="14"/>
        <v>0.72556942355889731</v>
      </c>
      <c r="R35" s="55">
        <f t="shared" si="15"/>
        <v>0.23598450192731441</v>
      </c>
      <c r="S35" s="1"/>
      <c r="T35" s="1"/>
      <c r="U35" s="1"/>
      <c r="V35" s="1"/>
      <c r="W35" s="1"/>
      <c r="X35" s="1"/>
      <c r="Y35" s="1"/>
    </row>
    <row r="36" ht="34.5">
      <c r="A36" s="91"/>
      <c r="B36" s="92"/>
      <c r="C36" s="58" t="s">
        <v>84</v>
      </c>
      <c r="D36" s="128" t="s">
        <v>85</v>
      </c>
      <c r="E36" s="94">
        <v>70071.089999999997</v>
      </c>
      <c r="F36" s="114">
        <v>106559.10000000001</v>
      </c>
      <c r="G36" s="94">
        <v>25212.700000000001</v>
      </c>
      <c r="H36" s="94">
        <v>7616</v>
      </c>
      <c r="I36" s="94">
        <v>73298.360000000001</v>
      </c>
      <c r="J36" s="94">
        <v>18539.139999999999</v>
      </c>
      <c r="K36" s="94">
        <f t="shared" si="8"/>
        <v>3227.2700000000041</v>
      </c>
      <c r="L36" s="95">
        <f t="shared" si="9"/>
        <v>48085.660000000003</v>
      </c>
      <c r="M36" s="94">
        <f t="shared" si="10"/>
        <v>-33260.740000000005</v>
      </c>
      <c r="N36" s="95">
        <f t="shared" si="11"/>
        <v>10923.139999999999</v>
      </c>
      <c r="O36" s="66">
        <f t="shared" si="12"/>
        <v>1.0460570828853955</v>
      </c>
      <c r="P36" s="65">
        <f t="shared" si="13"/>
        <v>2.4342358193277311</v>
      </c>
      <c r="Q36" s="66">
        <f t="shared" si="14"/>
        <v>2.9071999428859265</v>
      </c>
      <c r="R36" s="68">
        <f t="shared" si="15"/>
        <v>0.68786579466230469</v>
      </c>
      <c r="S36" s="1"/>
      <c r="T36" s="1"/>
      <c r="U36" s="1"/>
      <c r="V36" s="1"/>
      <c r="W36" s="1"/>
      <c r="X36" s="1"/>
      <c r="Y36" s="1"/>
    </row>
    <row r="37" ht="34.5">
      <c r="A37" s="91"/>
      <c r="B37" s="92"/>
      <c r="C37" s="69" t="s">
        <v>86</v>
      </c>
      <c r="D37" s="97" t="s">
        <v>87</v>
      </c>
      <c r="E37" s="94">
        <v>11925.610000000001</v>
      </c>
      <c r="F37" s="114">
        <v>58127.599999999999</v>
      </c>
      <c r="G37" s="95">
        <v>18970</v>
      </c>
      <c r="H37" s="94">
        <v>9580</v>
      </c>
      <c r="I37" s="127">
        <v>20784.400000000001</v>
      </c>
      <c r="J37" s="94">
        <v>2785.75</v>
      </c>
      <c r="K37" s="94">
        <f t="shared" si="8"/>
        <v>8858.7900000000009</v>
      </c>
      <c r="L37" s="94">
        <f t="shared" si="9"/>
        <v>1814.4000000000015</v>
      </c>
      <c r="M37" s="95">
        <f t="shared" si="10"/>
        <v>-37343.199999999997</v>
      </c>
      <c r="N37" s="94">
        <f t="shared" si="11"/>
        <v>-6794.25</v>
      </c>
      <c r="O37" s="65">
        <f t="shared" si="12"/>
        <v>1.7428374733032526</v>
      </c>
      <c r="P37" s="66">
        <f t="shared" si="13"/>
        <v>0.29078810020876827</v>
      </c>
      <c r="Q37" s="67">
        <f t="shared" si="14"/>
        <v>1.0956457564575646</v>
      </c>
      <c r="R37" s="68">
        <f t="shared" si="15"/>
        <v>0.35756508095981948</v>
      </c>
      <c r="S37" s="1"/>
      <c r="T37" s="1"/>
      <c r="U37" s="1"/>
      <c r="V37" s="1"/>
      <c r="W37" s="1"/>
      <c r="X37" s="1"/>
      <c r="Y37" s="1"/>
    </row>
    <row r="38" ht="34.5">
      <c r="A38" s="91"/>
      <c r="B38" s="92"/>
      <c r="C38" s="58" t="s">
        <v>88</v>
      </c>
      <c r="D38" s="128" t="s">
        <v>89</v>
      </c>
      <c r="E38" s="94">
        <v>10778.75</v>
      </c>
      <c r="F38" s="114">
        <v>86367.300000000003</v>
      </c>
      <c r="G38" s="94">
        <v>4610</v>
      </c>
      <c r="H38" s="94">
        <v>0</v>
      </c>
      <c r="I38" s="94">
        <v>4341.3000000000002</v>
      </c>
      <c r="J38" s="94">
        <v>58.200000000000003</v>
      </c>
      <c r="K38" s="94">
        <f t="shared" si="8"/>
        <v>-6437.4499999999998</v>
      </c>
      <c r="L38" s="94">
        <f t="shared" si="9"/>
        <v>-268.69999999999982</v>
      </c>
      <c r="M38" s="94">
        <f t="shared" si="10"/>
        <v>-82026</v>
      </c>
      <c r="N38" s="94">
        <f t="shared" si="11"/>
        <v>58.200000000000003</v>
      </c>
      <c r="O38" s="66">
        <f t="shared" si="12"/>
        <v>0.40276469906065177</v>
      </c>
      <c r="P38" s="66" t="str">
        <f t="shared" si="13"/>
        <v/>
      </c>
      <c r="Q38" s="66">
        <f t="shared" si="14"/>
        <v>0.94171366594360095</v>
      </c>
      <c r="R38" s="68">
        <f t="shared" si="15"/>
        <v>0.050265551892903909</v>
      </c>
      <c r="S38" s="1"/>
      <c r="T38" s="1"/>
      <c r="U38" s="1"/>
      <c r="V38" s="1"/>
      <c r="W38" s="1"/>
      <c r="X38" s="1"/>
      <c r="Y38" s="1"/>
    </row>
    <row r="39" s="1" customFormat="1" ht="17.25">
      <c r="A39" s="91"/>
      <c r="B39" s="92"/>
      <c r="C39" s="69" t="s">
        <v>90</v>
      </c>
      <c r="D39" s="97" t="s">
        <v>91</v>
      </c>
      <c r="E39" s="94">
        <v>1656.0599999999999</v>
      </c>
      <c r="F39" s="94">
        <v>3217.3000000000002</v>
      </c>
      <c r="G39" s="95">
        <v>2084.6999999999998</v>
      </c>
      <c r="H39" s="94">
        <v>2084.6999999999998</v>
      </c>
      <c r="I39" s="127">
        <v>1948.6799999999998</v>
      </c>
      <c r="J39" s="94">
        <v>163.77999999999997</v>
      </c>
      <c r="K39" s="94">
        <f t="shared" si="8"/>
        <v>292.61999999999989</v>
      </c>
      <c r="L39" s="94">
        <f t="shared" si="9"/>
        <v>-136.01999999999998</v>
      </c>
      <c r="M39" s="95">
        <f t="shared" si="10"/>
        <v>-1268.6200000000003</v>
      </c>
      <c r="N39" s="94">
        <f t="shared" si="11"/>
        <v>-1920.9199999999998</v>
      </c>
      <c r="O39" s="65">
        <f t="shared" si="12"/>
        <v>1.1766964965037499</v>
      </c>
      <c r="P39" s="66">
        <f t="shared" si="13"/>
        <v>0.078562862762028104</v>
      </c>
      <c r="Q39" s="67">
        <f t="shared" si="14"/>
        <v>0.93475320189955391</v>
      </c>
      <c r="R39" s="68">
        <f t="shared" si="15"/>
        <v>0.60568799925403283</v>
      </c>
      <c r="S39" s="1"/>
      <c r="T39" s="1"/>
      <c r="U39" s="1"/>
      <c r="V39" s="1"/>
      <c r="W39" s="1"/>
      <c r="X39" s="1"/>
      <c r="Y39" s="1"/>
    </row>
    <row r="40" s="1" customFormat="1" ht="17.25">
      <c r="A40" s="91"/>
      <c r="B40" s="92"/>
      <c r="C40" s="58" t="s">
        <v>92</v>
      </c>
      <c r="D40" s="97" t="s">
        <v>93</v>
      </c>
      <c r="E40" s="94">
        <v>222.68000000000001</v>
      </c>
      <c r="F40" s="94">
        <v>0</v>
      </c>
      <c r="G40" s="94">
        <v>0</v>
      </c>
      <c r="H40" s="94">
        <v>0</v>
      </c>
      <c r="I40" s="94">
        <v>408.73000000000002</v>
      </c>
      <c r="J40" s="94">
        <v>33.329999999999998</v>
      </c>
      <c r="K40" s="94">
        <f t="shared" si="8"/>
        <v>186.05000000000001</v>
      </c>
      <c r="L40" s="94">
        <f t="shared" si="9"/>
        <v>408.73000000000002</v>
      </c>
      <c r="M40" s="94">
        <f t="shared" si="10"/>
        <v>408.73000000000002</v>
      </c>
      <c r="N40" s="94">
        <f t="shared" si="11"/>
        <v>33.329999999999998</v>
      </c>
      <c r="O40" s="66">
        <f t="shared" si="12"/>
        <v>1.835503862044189</v>
      </c>
      <c r="P40" s="66" t="str">
        <f t="shared" si="13"/>
        <v/>
      </c>
      <c r="Q40" s="66" t="str">
        <f t="shared" si="14"/>
        <v/>
      </c>
      <c r="R40" s="68" t="str">
        <f t="shared" si="15"/>
        <v/>
      </c>
      <c r="S40" s="1"/>
      <c r="T40" s="1"/>
      <c r="U40" s="1"/>
      <c r="V40" s="1"/>
      <c r="W40" s="1"/>
      <c r="X40" s="1"/>
      <c r="Y40" s="1"/>
    </row>
    <row r="41" s="1" customFormat="1" ht="17.25">
      <c r="A41" s="91"/>
      <c r="B41" s="92"/>
      <c r="C41" s="113" t="s">
        <v>69</v>
      </c>
      <c r="D41" s="128" t="s">
        <v>70</v>
      </c>
      <c r="E41" s="94">
        <v>418.69999999999999</v>
      </c>
      <c r="F41" s="114">
        <v>3460.9000000000001</v>
      </c>
      <c r="G41" s="94">
        <v>491</v>
      </c>
      <c r="H41" s="94">
        <v>204</v>
      </c>
      <c r="I41" s="94">
        <v>324.18000000000001</v>
      </c>
      <c r="J41" s="94">
        <v>26.109999999999999</v>
      </c>
      <c r="K41" s="94">
        <f t="shared" si="8"/>
        <v>-94.519999999999982</v>
      </c>
      <c r="L41" s="95">
        <f t="shared" si="9"/>
        <v>-166.81999999999999</v>
      </c>
      <c r="M41" s="94">
        <f t="shared" si="10"/>
        <v>-3136.7200000000003</v>
      </c>
      <c r="N41" s="94">
        <f t="shared" si="11"/>
        <v>-177.88999999999999</v>
      </c>
      <c r="O41" s="66">
        <f t="shared" si="12"/>
        <v>0.77425364222593751</v>
      </c>
      <c r="P41" s="66">
        <f t="shared" si="13"/>
        <v>0.12799019607843137</v>
      </c>
      <c r="Q41" s="66">
        <f t="shared" si="14"/>
        <v>0.66024439918533606</v>
      </c>
      <c r="R41" s="68">
        <f t="shared" si="15"/>
        <v>0.093669276777716776</v>
      </c>
      <c r="S41" s="1"/>
      <c r="T41" s="1"/>
      <c r="U41" s="1"/>
      <c r="V41" s="1"/>
      <c r="W41" s="1"/>
      <c r="X41" s="1"/>
      <c r="Y41" s="1"/>
    </row>
    <row r="42" s="1" customFormat="1" ht="17.25">
      <c r="A42" s="91"/>
      <c r="B42" s="92"/>
      <c r="C42" s="3" t="s">
        <v>94</v>
      </c>
      <c r="D42" s="128" t="s">
        <v>95</v>
      </c>
      <c r="E42" s="94">
        <v>20504.150000000001</v>
      </c>
      <c r="F42" s="114">
        <v>216854</v>
      </c>
      <c r="G42" s="95">
        <v>31853.799999999999</v>
      </c>
      <c r="H42" s="94">
        <v>17500</v>
      </c>
      <c r="I42" s="127">
        <v>65609.339999999997</v>
      </c>
      <c r="J42" s="94">
        <v>29213.869999999999</v>
      </c>
      <c r="K42" s="94">
        <f t="shared" si="8"/>
        <v>45105.189999999995</v>
      </c>
      <c r="L42" s="94">
        <f t="shared" si="9"/>
        <v>33755.539999999994</v>
      </c>
      <c r="M42" s="94">
        <f t="shared" si="10"/>
        <v>-151244.66</v>
      </c>
      <c r="N42" s="94">
        <f t="shared" si="11"/>
        <v>11713.869999999999</v>
      </c>
      <c r="O42" s="65">
        <f t="shared" si="12"/>
        <v>3.1998078437779665</v>
      </c>
      <c r="P42" s="66">
        <f t="shared" si="13"/>
        <v>1.6693639999999998</v>
      </c>
      <c r="Q42" s="67">
        <f t="shared" si="14"/>
        <v>2.0597021391482335</v>
      </c>
      <c r="R42" s="68">
        <f t="shared" si="15"/>
        <v>0.30255074842981911</v>
      </c>
      <c r="S42" s="1"/>
      <c r="T42" s="1"/>
      <c r="U42" s="1"/>
      <c r="V42" s="1"/>
      <c r="W42" s="1"/>
      <c r="X42" s="1"/>
      <c r="Y42" s="1"/>
    </row>
    <row r="43" s="1" customFormat="1" ht="34.5">
      <c r="A43" s="91"/>
      <c r="B43" s="92"/>
      <c r="C43" s="113" t="s">
        <v>96</v>
      </c>
      <c r="D43" s="128" t="s">
        <v>97</v>
      </c>
      <c r="E43" s="94">
        <v>11201</v>
      </c>
      <c r="F43" s="114">
        <v>0</v>
      </c>
      <c r="G43" s="94">
        <v>0</v>
      </c>
      <c r="H43" s="94">
        <v>0</v>
      </c>
      <c r="I43" s="94">
        <v>5235.21</v>
      </c>
      <c r="J43" s="94">
        <v>0</v>
      </c>
      <c r="K43" s="94">
        <f t="shared" si="8"/>
        <v>-5965.79</v>
      </c>
      <c r="L43" s="94">
        <f t="shared" si="9"/>
        <v>5235.21</v>
      </c>
      <c r="M43" s="94">
        <f t="shared" si="10"/>
        <v>5235.21</v>
      </c>
      <c r="N43" s="95">
        <f t="shared" si="11"/>
        <v>0</v>
      </c>
      <c r="O43" s="66">
        <f t="shared" si="12"/>
        <v>0.46738773323810373</v>
      </c>
      <c r="P43" s="66" t="str">
        <f t="shared" si="13"/>
        <v/>
      </c>
      <c r="Q43" s="66" t="str">
        <f t="shared" si="14"/>
        <v/>
      </c>
      <c r="R43" s="68" t="str">
        <f t="shared" si="15"/>
        <v/>
      </c>
      <c r="S43" s="1"/>
      <c r="T43" s="1"/>
      <c r="U43" s="1"/>
      <c r="V43" s="1"/>
      <c r="W43" s="1"/>
      <c r="X43" s="1"/>
      <c r="Y43" s="1"/>
    </row>
    <row r="44" s="1" customFormat="1" ht="34.5">
      <c r="A44" s="91"/>
      <c r="B44" s="92"/>
      <c r="C44" s="3" t="s">
        <v>98</v>
      </c>
      <c r="D44" s="128" t="s">
        <v>99</v>
      </c>
      <c r="E44" s="94">
        <v>15783.459999999999</v>
      </c>
      <c r="F44" s="114">
        <v>101764.89999999999</v>
      </c>
      <c r="G44" s="94">
        <v>14200</v>
      </c>
      <c r="H44" s="94">
        <v>6100</v>
      </c>
      <c r="I44" s="94">
        <v>16923.200000000001</v>
      </c>
      <c r="J44" s="94">
        <v>8019.6899999999996</v>
      </c>
      <c r="K44" s="94">
        <f t="shared" si="8"/>
        <v>1139.7400000000016</v>
      </c>
      <c r="L44" s="94">
        <f t="shared" si="9"/>
        <v>2723.2000000000007</v>
      </c>
      <c r="M44" s="94">
        <f t="shared" si="10"/>
        <v>-84841.699999999997</v>
      </c>
      <c r="N44" s="94">
        <f t="shared" si="11"/>
        <v>1919.6899999999996</v>
      </c>
      <c r="O44" s="66">
        <f t="shared" si="12"/>
        <v>1.0722110361099533</v>
      </c>
      <c r="P44" s="66">
        <f t="shared" si="13"/>
        <v>1.3147032786885244</v>
      </c>
      <c r="Q44" s="67">
        <f t="shared" si="14"/>
        <v>1.1917746478873239</v>
      </c>
      <c r="R44" s="68">
        <f t="shared" si="15"/>
        <v>0.16629702382648637</v>
      </c>
      <c r="S44" s="1"/>
      <c r="T44" s="1"/>
      <c r="U44" s="1"/>
      <c r="V44" s="1"/>
      <c r="W44" s="1"/>
      <c r="X44" s="1"/>
      <c r="Y44" s="1"/>
    </row>
    <row r="45" s="1" customFormat="1" ht="34.5">
      <c r="A45" s="91"/>
      <c r="B45" s="92"/>
      <c r="C45" s="113" t="s">
        <v>100</v>
      </c>
      <c r="D45" s="129" t="s">
        <v>101</v>
      </c>
      <c r="E45" s="94">
        <v>94.290000000000006</v>
      </c>
      <c r="F45" s="114">
        <v>0</v>
      </c>
      <c r="G45" s="94">
        <v>0</v>
      </c>
      <c r="H45" s="94">
        <v>0</v>
      </c>
      <c r="I45" s="94">
        <v>304.58999999999997</v>
      </c>
      <c r="J45" s="94">
        <v>0</v>
      </c>
      <c r="K45" s="94">
        <f t="shared" si="8"/>
        <v>210.29999999999995</v>
      </c>
      <c r="L45" s="94">
        <f t="shared" si="9"/>
        <v>304.58999999999997</v>
      </c>
      <c r="M45" s="94">
        <f t="shared" si="10"/>
        <v>304.58999999999997</v>
      </c>
      <c r="N45" s="95">
        <f t="shared" si="11"/>
        <v>0</v>
      </c>
      <c r="O45" s="66">
        <f t="shared" si="12"/>
        <v>3.2303531657651918</v>
      </c>
      <c r="P45" s="66" t="str">
        <f t="shared" si="13"/>
        <v/>
      </c>
      <c r="Q45" s="66" t="str">
        <f t="shared" si="14"/>
        <v/>
      </c>
      <c r="R45" s="68"/>
      <c r="S45" s="1"/>
      <c r="T45" s="1"/>
      <c r="U45" s="1"/>
      <c r="V45" s="1"/>
      <c r="W45" s="1"/>
      <c r="X45" s="1"/>
      <c r="Y45" s="1"/>
    </row>
    <row r="46" s="1" customFormat="1" ht="17.25">
      <c r="A46" s="91"/>
      <c r="B46" s="92"/>
      <c r="C46" s="69" t="s">
        <v>102</v>
      </c>
      <c r="D46" s="148" t="s">
        <v>103</v>
      </c>
      <c r="E46" s="114">
        <v>1650.1400000000001</v>
      </c>
      <c r="F46" s="114">
        <v>8380.6000000000004</v>
      </c>
      <c r="G46" s="95">
        <v>2093.8000000000002</v>
      </c>
      <c r="H46" s="94">
        <v>2093.8000000000002</v>
      </c>
      <c r="I46" s="127">
        <v>2224.5100000000002</v>
      </c>
      <c r="J46" s="94">
        <v>583.64999999999998</v>
      </c>
      <c r="K46" s="94">
        <f t="shared" si="8"/>
        <v>574.37000000000012</v>
      </c>
      <c r="L46" s="94">
        <f t="shared" si="9"/>
        <v>130.71000000000004</v>
      </c>
      <c r="M46" s="95">
        <f t="shared" si="10"/>
        <v>-6156.0900000000001</v>
      </c>
      <c r="N46" s="94">
        <f t="shared" si="11"/>
        <v>-1510.1500000000001</v>
      </c>
      <c r="O46" s="65">
        <f t="shared" si="12"/>
        <v>1.3480734967942114</v>
      </c>
      <c r="P46" s="66">
        <f t="shared" si="13"/>
        <v>0.27875155220173842</v>
      </c>
      <c r="Q46" s="66">
        <f t="shared" si="14"/>
        <v>1.0624271659184259</v>
      </c>
      <c r="R46" s="68">
        <f t="shared" si="15"/>
        <v>0.26543564899887839</v>
      </c>
      <c r="S46" s="1"/>
      <c r="T46" s="1"/>
      <c r="U46" s="1"/>
      <c r="V46" s="1"/>
      <c r="W46" s="1"/>
      <c r="X46" s="1"/>
      <c r="Y46" s="1"/>
    </row>
    <row r="47" s="1" customFormat="1" ht="17.25">
      <c r="A47" s="91"/>
      <c r="B47" s="92"/>
      <c r="C47" s="69" t="s">
        <v>104</v>
      </c>
      <c r="D47" s="93" t="s">
        <v>105</v>
      </c>
      <c r="E47" s="94">
        <v>14216.42</v>
      </c>
      <c r="F47" s="114">
        <v>77364.100000000006</v>
      </c>
      <c r="G47" s="94">
        <v>19500</v>
      </c>
      <c r="H47" s="95">
        <v>8200</v>
      </c>
      <c r="I47" s="94">
        <v>23690.239999999998</v>
      </c>
      <c r="J47" s="94">
        <v>6483.4899999999998</v>
      </c>
      <c r="K47" s="94">
        <f t="shared" si="8"/>
        <v>9473.8199999999979</v>
      </c>
      <c r="L47" s="95">
        <f t="shared" si="9"/>
        <v>4190.239999999998</v>
      </c>
      <c r="M47" s="94">
        <f t="shared" si="10"/>
        <v>-53673.860000000008</v>
      </c>
      <c r="N47" s="95">
        <f t="shared" si="11"/>
        <v>-1716.5100000000002</v>
      </c>
      <c r="O47" s="66">
        <f t="shared" si="12"/>
        <v>1.6663998390593411</v>
      </c>
      <c r="P47" s="65">
        <f t="shared" si="13"/>
        <v>0.79066951219512194</v>
      </c>
      <c r="Q47" s="66">
        <f t="shared" si="14"/>
        <v>1.2148841025641024</v>
      </c>
      <c r="R47" s="68">
        <f t="shared" si="15"/>
        <v>0.30621748330297899</v>
      </c>
      <c r="S47" s="1"/>
      <c r="T47" s="1"/>
      <c r="U47" s="1"/>
      <c r="V47" s="1"/>
      <c r="W47" s="1"/>
      <c r="X47" s="1"/>
      <c r="Y47" s="1"/>
    </row>
    <row r="48" s="99" customFormat="1" ht="17.25">
      <c r="A48" s="100"/>
      <c r="B48" s="147"/>
      <c r="C48" s="102"/>
      <c r="D48" s="121" t="s">
        <v>56</v>
      </c>
      <c r="E48" s="149">
        <f>SUM(E35:E47)</f>
        <v>236480.73999999999</v>
      </c>
      <c r="F48" s="149">
        <f>SUM(F35:F47)</f>
        <v>968792.00000000012</v>
      </c>
      <c r="G48" s="149">
        <v>218766</v>
      </c>
      <c r="H48" s="104">
        <v>90278.5</v>
      </c>
      <c r="I48" s="105">
        <f>SUM(I35:I47)</f>
        <v>287468.28999999998</v>
      </c>
      <c r="J48" s="104">
        <f>SUM(J35:J47)</f>
        <v>73679.600000000006</v>
      </c>
      <c r="K48" s="105">
        <f>SUM(K35:K47)</f>
        <v>50987.550000000003</v>
      </c>
      <c r="L48" s="149">
        <f t="shared" si="9"/>
        <v>68702.289999999979</v>
      </c>
      <c r="M48" s="150">
        <f>SUM(M35:M47)</f>
        <v>-681323.70999999996</v>
      </c>
      <c r="N48" s="149">
        <f>SUM(N35:N47)</f>
        <v>-16598.899999999998</v>
      </c>
      <c r="O48" s="122">
        <f t="shared" si="12"/>
        <v>1.2156097363362446</v>
      </c>
      <c r="P48" s="106">
        <f t="shared" si="13"/>
        <v>0.81613673244460205</v>
      </c>
      <c r="Q48" s="123">
        <f t="shared" si="14"/>
        <v>1.3140446413062359</v>
      </c>
      <c r="R48" s="107">
        <f t="shared" si="15"/>
        <v>0.29672859602474005</v>
      </c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</row>
    <row r="49" ht="17.25">
      <c r="A49" s="151" t="s">
        <v>106</v>
      </c>
      <c r="B49" s="152" t="s">
        <v>107</v>
      </c>
      <c r="C49" s="124" t="s">
        <v>108</v>
      </c>
      <c r="D49" s="153" t="s">
        <v>109</v>
      </c>
      <c r="E49" s="48">
        <v>117347.14</v>
      </c>
      <c r="F49" s="89">
        <f>672351.5-9496.39</f>
        <v>662855.10999999999</v>
      </c>
      <c r="G49" s="50">
        <v>180419.75999999998</v>
      </c>
      <c r="H49" s="51">
        <v>59265.760000000002</v>
      </c>
      <c r="I49" s="48">
        <v>115223.38</v>
      </c>
      <c r="J49" s="48">
        <v>120.7</v>
      </c>
      <c r="K49" s="48">
        <f t="shared" ref="K49:K83" si="16">I49-E49</f>
        <v>-2123.7599999999948</v>
      </c>
      <c r="L49" s="48">
        <f t="shared" si="9"/>
        <v>-65196.379999999976</v>
      </c>
      <c r="M49" s="48">
        <f t="shared" ref="M49:M83" si="17">I49-F49</f>
        <v>-547631.72999999998</v>
      </c>
      <c r="N49" s="48">
        <f t="shared" ref="N49:N83" si="18">J49-H49</f>
        <v>-59145.060000000005</v>
      </c>
      <c r="O49" s="53">
        <f t="shared" si="12"/>
        <v>0.98190190233865104</v>
      </c>
      <c r="P49" s="53">
        <f t="shared" si="13"/>
        <v>0.0020365890861772464</v>
      </c>
      <c r="Q49" s="53">
        <f t="shared" si="14"/>
        <v>0.63864057905852456</v>
      </c>
      <c r="R49" s="55">
        <f t="shared" si="15"/>
        <v>0.17382890810029361</v>
      </c>
      <c r="S49" s="1"/>
      <c r="T49" s="1"/>
      <c r="U49" s="1"/>
      <c r="V49" s="1"/>
      <c r="W49" s="1"/>
      <c r="X49" s="1"/>
      <c r="Y49" s="1"/>
    </row>
    <row r="50" ht="17.25">
      <c r="A50" s="91"/>
      <c r="B50" s="154"/>
      <c r="C50" s="58" t="s">
        <v>110</v>
      </c>
      <c r="D50" s="148" t="s">
        <v>111</v>
      </c>
      <c r="E50" s="94">
        <v>85353.490000000005</v>
      </c>
      <c r="F50" s="114">
        <f>494433.2-6983.53</f>
        <v>487449.66999999998</v>
      </c>
      <c r="G50" s="94">
        <v>137665.04999999999</v>
      </c>
      <c r="H50" s="94">
        <v>45918.950000000004</v>
      </c>
      <c r="I50" s="94">
        <v>86082.289999999994</v>
      </c>
      <c r="J50" s="94">
        <v>0</v>
      </c>
      <c r="K50" s="94">
        <f t="shared" si="16"/>
        <v>728.79999999998836</v>
      </c>
      <c r="L50" s="94">
        <f t="shared" si="9"/>
        <v>-51582.759999999995</v>
      </c>
      <c r="M50" s="94">
        <f t="shared" si="17"/>
        <v>-401367.38</v>
      </c>
      <c r="N50" s="94">
        <f t="shared" si="18"/>
        <v>-45918.950000000004</v>
      </c>
      <c r="O50" s="66">
        <f t="shared" si="12"/>
        <v>1.0085386080873786</v>
      </c>
      <c r="P50" s="66">
        <f t="shared" si="13"/>
        <v>0</v>
      </c>
      <c r="Q50" s="66">
        <f t="shared" si="14"/>
        <v>0.62530242788565438</v>
      </c>
      <c r="R50" s="68">
        <f t="shared" si="15"/>
        <v>0.17659728849544609</v>
      </c>
      <c r="S50" s="1"/>
      <c r="T50" s="1"/>
      <c r="U50" s="1"/>
      <c r="V50" s="1"/>
      <c r="W50" s="1"/>
      <c r="X50" s="1"/>
      <c r="Y50" s="1"/>
    </row>
    <row r="51" ht="17.25">
      <c r="A51" s="91"/>
      <c r="B51" s="154"/>
      <c r="C51" s="58" t="s">
        <v>112</v>
      </c>
      <c r="D51" s="148" t="s">
        <v>113</v>
      </c>
      <c r="E51" s="94">
        <v>648903.56000000006</v>
      </c>
      <c r="F51" s="114">
        <f>4658773.5-65801.97</f>
        <v>4592971.5300000003</v>
      </c>
      <c r="G51" s="94">
        <v>1056323.2</v>
      </c>
      <c r="H51" s="94">
        <v>371889.20000000001</v>
      </c>
      <c r="I51" s="94">
        <v>721063.19999999995</v>
      </c>
      <c r="J51" s="94">
        <v>106627.3</v>
      </c>
      <c r="K51" s="94">
        <f t="shared" si="16"/>
        <v>72159.639999999898</v>
      </c>
      <c r="L51" s="94">
        <f t="shared" si="9"/>
        <v>-335260</v>
      </c>
      <c r="M51" s="94">
        <f t="shared" si="17"/>
        <v>-3871908.3300000001</v>
      </c>
      <c r="N51" s="96">
        <f t="shared" si="18"/>
        <v>-265261.90000000002</v>
      </c>
      <c r="O51" s="66">
        <f t="shared" si="12"/>
        <v>1.1112024104167342</v>
      </c>
      <c r="P51" s="66">
        <f t="shared" si="13"/>
        <v>0.28671792566172938</v>
      </c>
      <c r="Q51" s="66">
        <f t="shared" si="14"/>
        <v>0.68261607810942715</v>
      </c>
      <c r="R51" s="68">
        <f t="shared" si="15"/>
        <v>0.15699274321432599</v>
      </c>
      <c r="S51" s="1"/>
      <c r="T51" s="1"/>
      <c r="U51" s="1"/>
      <c r="V51" s="1"/>
      <c r="W51" s="1"/>
      <c r="X51" s="1"/>
      <c r="Y51" s="1"/>
    </row>
    <row r="52" s="1" customFormat="1" ht="17.25">
      <c r="A52" s="91"/>
      <c r="B52" s="154"/>
      <c r="C52" s="58"/>
      <c r="D52" s="155" t="s">
        <v>114</v>
      </c>
      <c r="E52" s="156">
        <f>E49+E50+E51</f>
        <v>851604.19000000006</v>
      </c>
      <c r="F52" s="157">
        <f>F49+F50+F51</f>
        <v>5743276.3100000005</v>
      </c>
      <c r="G52" s="157">
        <v>1374408.01</v>
      </c>
      <c r="H52" s="156">
        <v>477073.91000000003</v>
      </c>
      <c r="I52" s="156">
        <f>I51+I50+I49</f>
        <v>922368.87</v>
      </c>
      <c r="J52" s="156">
        <f>J51+J50+J49</f>
        <v>106748</v>
      </c>
      <c r="K52" s="156">
        <f t="shared" si="16"/>
        <v>70764.679999999935</v>
      </c>
      <c r="L52" s="156">
        <f t="shared" si="9"/>
        <v>-452039.14000000001</v>
      </c>
      <c r="M52" s="156">
        <f t="shared" si="17"/>
        <v>-4820907.4400000004</v>
      </c>
      <c r="N52" s="158">
        <f t="shared" si="18"/>
        <v>-370325.91000000003</v>
      </c>
      <c r="O52" s="159">
        <f t="shared" si="12"/>
        <v>1.0830957395829628</v>
      </c>
      <c r="P52" s="159">
        <f t="shared" si="13"/>
        <v>0.22375568599003873</v>
      </c>
      <c r="Q52" s="159">
        <f t="shared" si="14"/>
        <v>0.67110265895496346</v>
      </c>
      <c r="R52" s="160">
        <f t="shared" si="15"/>
        <v>0.16059977271056977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34.5">
      <c r="A53" s="151"/>
      <c r="B53" s="154"/>
      <c r="C53" s="161" t="s">
        <v>115</v>
      </c>
      <c r="D53" s="162" t="s">
        <v>116</v>
      </c>
      <c r="E53" s="94">
        <v>550.16999999999996</v>
      </c>
      <c r="F53" s="127">
        <v>2266.5999999999999</v>
      </c>
      <c r="G53" s="163">
        <v>600</v>
      </c>
      <c r="H53" s="95">
        <v>200</v>
      </c>
      <c r="I53" s="163">
        <v>380.75</v>
      </c>
      <c r="J53" s="163">
        <v>113.37</v>
      </c>
      <c r="K53" s="164">
        <f t="shared" si="16"/>
        <v>-169.41999999999996</v>
      </c>
      <c r="L53" s="164">
        <f t="shared" si="9"/>
        <v>-219.25</v>
      </c>
      <c r="M53" s="164">
        <f t="shared" si="17"/>
        <v>-1885.8499999999999</v>
      </c>
      <c r="N53" s="165">
        <f t="shared" si="18"/>
        <v>-86.629999999999995</v>
      </c>
      <c r="O53" s="77">
        <f t="shared" si="12"/>
        <v>0.69205881818347059</v>
      </c>
      <c r="P53" s="77">
        <f t="shared" si="13"/>
        <v>0.56685000000000008</v>
      </c>
      <c r="Q53" s="77">
        <f t="shared" si="14"/>
        <v>0.63458333333333339</v>
      </c>
      <c r="R53" s="78">
        <f t="shared" si="15"/>
        <v>0.16798288184946616</v>
      </c>
      <c r="S53" s="1"/>
      <c r="T53" s="1"/>
      <c r="U53" s="1"/>
      <c r="V53" s="1"/>
      <c r="W53" s="1"/>
      <c r="X53" s="1"/>
      <c r="Y53" s="1"/>
    </row>
    <row r="54" s="1" customFormat="1" ht="17.25">
      <c r="A54" s="166"/>
      <c r="B54" s="154"/>
      <c r="C54" s="69" t="s">
        <v>117</v>
      </c>
      <c r="D54" s="126" t="s">
        <v>118</v>
      </c>
      <c r="E54" s="94">
        <v>0</v>
      </c>
      <c r="F54" s="94">
        <v>11763.299999999999</v>
      </c>
      <c r="G54" s="94">
        <v>11763.299999999999</v>
      </c>
      <c r="H54" s="94">
        <v>0</v>
      </c>
      <c r="I54" s="94">
        <v>11728.389999999999</v>
      </c>
      <c r="J54" s="94">
        <v>5981.9700000000003</v>
      </c>
      <c r="K54" s="94">
        <f t="shared" si="16"/>
        <v>11728.389999999999</v>
      </c>
      <c r="L54" s="94">
        <f t="shared" si="9"/>
        <v>-34.909999999999854</v>
      </c>
      <c r="M54" s="94">
        <f t="shared" si="17"/>
        <v>-34.909999999999854</v>
      </c>
      <c r="N54" s="96">
        <f t="shared" si="18"/>
        <v>5981.9700000000003</v>
      </c>
      <c r="O54" s="66" t="str">
        <f t="shared" si="12"/>
        <v/>
      </c>
      <c r="P54" s="66" t="str">
        <f t="shared" si="13"/>
        <v/>
      </c>
      <c r="Q54" s="66">
        <f t="shared" si="14"/>
        <v>0.9970322953592955</v>
      </c>
      <c r="R54" s="68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</row>
    <row r="55" ht="17.25">
      <c r="A55" s="167"/>
      <c r="B55" s="154"/>
      <c r="C55" s="168" t="s">
        <v>119</v>
      </c>
      <c r="D55" s="126" t="s">
        <v>103</v>
      </c>
      <c r="E55" s="94">
        <v>17628.540000000001</v>
      </c>
      <c r="F55" s="49">
        <v>121884.89999999999</v>
      </c>
      <c r="G55" s="49">
        <v>27000</v>
      </c>
      <c r="H55" s="114">
        <v>10400</v>
      </c>
      <c r="I55" s="95">
        <v>24807.619999999999</v>
      </c>
      <c r="J55" s="50">
        <v>4267.3999999999996</v>
      </c>
      <c r="K55" s="50">
        <f t="shared" si="16"/>
        <v>7179.0799999999981</v>
      </c>
      <c r="L55" s="50">
        <f t="shared" si="9"/>
        <v>-2192.380000000001</v>
      </c>
      <c r="M55" s="50">
        <f t="shared" si="17"/>
        <v>-97077.279999999999</v>
      </c>
      <c r="N55" s="169">
        <f t="shared" si="18"/>
        <v>-6132.6000000000004</v>
      </c>
      <c r="O55" s="170">
        <f t="shared" si="12"/>
        <v>1.4072418929758221</v>
      </c>
      <c r="P55" s="170">
        <f t="shared" si="13"/>
        <v>0.41032692307692303</v>
      </c>
      <c r="Q55" s="170">
        <f t="shared" si="14"/>
        <v>0.9188007407407407</v>
      </c>
      <c r="R55" s="171">
        <f t="shared" si="15"/>
        <v>0.20353316940818755</v>
      </c>
      <c r="S55" s="1"/>
      <c r="T55" s="1"/>
      <c r="U55" s="1"/>
      <c r="V55" s="1"/>
      <c r="W55" s="1"/>
      <c r="X55" s="1"/>
      <c r="Y55" s="1"/>
    </row>
    <row r="56" s="99" customFormat="1" ht="17.25">
      <c r="A56" s="100"/>
      <c r="B56" s="172"/>
      <c r="C56" s="102"/>
      <c r="D56" s="103" t="s">
        <v>56</v>
      </c>
      <c r="E56" s="104">
        <f>E52+E53+E54+E55</f>
        <v>869782.90000000014</v>
      </c>
      <c r="F56" s="104">
        <f>F52+F53+F54+F55</f>
        <v>5879191.1100000003</v>
      </c>
      <c r="G56" s="104">
        <v>1413771.3100000001</v>
      </c>
      <c r="H56" s="104">
        <v>487673.91000000003</v>
      </c>
      <c r="I56" s="104">
        <f>I52+I53+I54+I55</f>
        <v>959285.63</v>
      </c>
      <c r="J56" s="104">
        <f>J52+J53+J54+J55</f>
        <v>117110.73999999999</v>
      </c>
      <c r="K56" s="104">
        <f t="shared" si="16"/>
        <v>89502.729999999865</v>
      </c>
      <c r="L56" s="105">
        <f t="shared" si="9"/>
        <v>-454485.68000000005</v>
      </c>
      <c r="M56" s="104">
        <f t="shared" si="17"/>
        <v>-4919905.4800000004</v>
      </c>
      <c r="N56" s="105">
        <f t="shared" si="18"/>
        <v>-370563.17000000004</v>
      </c>
      <c r="O56" s="106">
        <f t="shared" si="12"/>
        <v>1.1029023794328445</v>
      </c>
      <c r="P56" s="122">
        <f t="shared" si="13"/>
        <v>0.24014149126821235</v>
      </c>
      <c r="Q56" s="106">
        <f t="shared" si="14"/>
        <v>0.67852956359681682</v>
      </c>
      <c r="R56" s="107">
        <f t="shared" si="15"/>
        <v>0.16316626080896357</v>
      </c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</row>
    <row r="57" ht="17.25">
      <c r="A57" s="108">
        <v>991</v>
      </c>
      <c r="B57" s="86" t="s">
        <v>120</v>
      </c>
      <c r="C57" s="109" t="s">
        <v>69</v>
      </c>
      <c r="D57" s="110" t="s">
        <v>121</v>
      </c>
      <c r="E57" s="89">
        <v>12609.309999999999</v>
      </c>
      <c r="F57" s="89">
        <v>80120.600000000006</v>
      </c>
      <c r="G57" s="51">
        <v>17620.599999999999</v>
      </c>
      <c r="H57" s="48">
        <v>6500</v>
      </c>
      <c r="I57" s="90">
        <v>15360.380000000001</v>
      </c>
      <c r="J57" s="173">
        <v>3243.5299999999997</v>
      </c>
      <c r="K57" s="48">
        <f t="shared" si="16"/>
        <v>2751.0700000000015</v>
      </c>
      <c r="L57" s="48">
        <f t="shared" si="9"/>
        <v>-2260.2199999999975</v>
      </c>
      <c r="M57" s="51">
        <f t="shared" si="17"/>
        <v>-64760.220000000001</v>
      </c>
      <c r="N57" s="48">
        <f t="shared" si="18"/>
        <v>-3256.4700000000003</v>
      </c>
      <c r="O57" s="54">
        <f t="shared" si="12"/>
        <v>1.2181776798254624</v>
      </c>
      <c r="P57" s="53">
        <f t="shared" si="13"/>
        <v>0.49900461538461532</v>
      </c>
      <c r="Q57" s="111">
        <f t="shared" si="14"/>
        <v>0.87172854499846786</v>
      </c>
      <c r="R57" s="55">
        <f t="shared" si="15"/>
        <v>0.19171573852417481</v>
      </c>
      <c r="S57" s="1"/>
      <c r="T57" s="1"/>
      <c r="U57" s="1"/>
      <c r="V57" s="1"/>
      <c r="W57" s="1"/>
      <c r="X57" s="1"/>
      <c r="Y57" s="1"/>
    </row>
    <row r="58" ht="17.25">
      <c r="A58" s="112"/>
      <c r="B58" s="92"/>
      <c r="C58" s="58" t="s">
        <v>122</v>
      </c>
      <c r="D58" s="93" t="s">
        <v>123</v>
      </c>
      <c r="E58" s="94">
        <v>1813.8399999999999</v>
      </c>
      <c r="F58" s="114">
        <v>0</v>
      </c>
      <c r="G58" s="94">
        <v>0</v>
      </c>
      <c r="H58" s="95">
        <v>0</v>
      </c>
      <c r="I58" s="94">
        <v>0</v>
      </c>
      <c r="J58" s="94">
        <v>0</v>
      </c>
      <c r="K58" s="95">
        <f t="shared" si="16"/>
        <v>-1813.8399999999999</v>
      </c>
      <c r="L58" s="94">
        <f t="shared" si="9"/>
        <v>0</v>
      </c>
      <c r="M58" s="94">
        <f t="shared" si="17"/>
        <v>0</v>
      </c>
      <c r="N58" s="95">
        <f t="shared" si="18"/>
        <v>0</v>
      </c>
      <c r="O58" s="66">
        <f t="shared" si="12"/>
        <v>0</v>
      </c>
      <c r="P58" s="65" t="str">
        <f t="shared" si="13"/>
        <v/>
      </c>
      <c r="Q58" s="66" t="str">
        <f t="shared" si="14"/>
        <v/>
      </c>
      <c r="R58" s="68" t="str">
        <f t="shared" si="15"/>
        <v/>
      </c>
      <c r="S58" s="1"/>
      <c r="T58" s="1"/>
      <c r="U58" s="1"/>
      <c r="V58" s="1"/>
      <c r="W58" s="1"/>
      <c r="X58" s="1"/>
      <c r="Y58" s="1"/>
    </row>
    <row r="59" s="99" customFormat="1" ht="17.25">
      <c r="A59" s="174"/>
      <c r="B59" s="101"/>
      <c r="C59" s="120"/>
      <c r="D59" s="121" t="s">
        <v>56</v>
      </c>
      <c r="E59" s="104">
        <f>SUM(E57:E58)</f>
        <v>14423.15</v>
      </c>
      <c r="F59" s="104">
        <f>SUM(F57:F58)</f>
        <v>80120.600000000006</v>
      </c>
      <c r="G59" s="105">
        <v>17620.599999999999</v>
      </c>
      <c r="H59" s="104">
        <v>6500</v>
      </c>
      <c r="I59" s="104">
        <f>SUM(I57:I58)</f>
        <v>15360.380000000001</v>
      </c>
      <c r="J59" s="104">
        <f>SUM(J57:J58)</f>
        <v>3243.5299999999997</v>
      </c>
      <c r="K59" s="104">
        <f t="shared" si="16"/>
        <v>937.23000000000138</v>
      </c>
      <c r="L59" s="105">
        <f t="shared" si="9"/>
        <v>-2260.2199999999975</v>
      </c>
      <c r="M59" s="104">
        <f t="shared" si="17"/>
        <v>-64760.220000000001</v>
      </c>
      <c r="N59" s="104">
        <f t="shared" si="18"/>
        <v>-3256.4700000000003</v>
      </c>
      <c r="O59" s="122">
        <f t="shared" si="12"/>
        <v>1.0649809507631829</v>
      </c>
      <c r="P59" s="106">
        <f t="shared" si="13"/>
        <v>0.49900461538461532</v>
      </c>
      <c r="Q59" s="123">
        <f t="shared" si="14"/>
        <v>0.87172854499846786</v>
      </c>
      <c r="R59" s="107">
        <f t="shared" si="15"/>
        <v>0.19171573852417481</v>
      </c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ht="17.25">
      <c r="A60" s="151" t="s">
        <v>124</v>
      </c>
      <c r="B60" s="86" t="s">
        <v>125</v>
      </c>
      <c r="C60" s="124" t="s">
        <v>126</v>
      </c>
      <c r="D60" s="125" t="s">
        <v>127</v>
      </c>
      <c r="E60" s="48">
        <v>29380.599999999999</v>
      </c>
      <c r="F60" s="89">
        <v>3503</v>
      </c>
      <c r="G60" s="48">
        <v>798.79999999999995</v>
      </c>
      <c r="H60" s="51">
        <v>193.19999999999999</v>
      </c>
      <c r="I60" s="48">
        <v>668.22000000000003</v>
      </c>
      <c r="J60" s="48">
        <v>63.990000000000002</v>
      </c>
      <c r="K60" s="48">
        <f t="shared" si="16"/>
        <v>-28712.379999999997</v>
      </c>
      <c r="L60" s="48">
        <f t="shared" si="9"/>
        <v>-130.57999999999993</v>
      </c>
      <c r="M60" s="51">
        <f t="shared" si="17"/>
        <v>-2834.7799999999997</v>
      </c>
      <c r="N60" s="48">
        <f t="shared" si="18"/>
        <v>-129.20999999999998</v>
      </c>
      <c r="O60" s="53">
        <f t="shared" si="12"/>
        <v>0.02274357909641056</v>
      </c>
      <c r="P60" s="54">
        <f t="shared" si="13"/>
        <v>0.33121118012422363</v>
      </c>
      <c r="Q60" s="53">
        <f t="shared" si="14"/>
        <v>0.83652979469203814</v>
      </c>
      <c r="R60" s="55">
        <f t="shared" si="15"/>
        <v>0.19075649443334286</v>
      </c>
      <c r="S60" s="1"/>
      <c r="T60" s="1"/>
      <c r="U60" s="1"/>
      <c r="V60" s="1"/>
      <c r="W60" s="1"/>
      <c r="X60" s="1"/>
      <c r="Y60" s="1"/>
    </row>
    <row r="61" ht="17.25">
      <c r="A61" s="91"/>
      <c r="B61" s="92"/>
      <c r="C61" s="69" t="s">
        <v>104</v>
      </c>
      <c r="D61" s="148" t="s">
        <v>128</v>
      </c>
      <c r="E61" s="94">
        <v>4628.0900000000001</v>
      </c>
      <c r="F61" s="114">
        <v>62240.599999999999</v>
      </c>
      <c r="G61" s="94">
        <v>2100</v>
      </c>
      <c r="H61" s="98">
        <v>1500</v>
      </c>
      <c r="I61" s="94">
        <v>51043.32</v>
      </c>
      <c r="J61" s="94">
        <v>2816.04</v>
      </c>
      <c r="K61" s="94">
        <f t="shared" si="16"/>
        <v>46415.229999999996</v>
      </c>
      <c r="L61" s="94">
        <f t="shared" si="9"/>
        <v>48943.32</v>
      </c>
      <c r="M61" s="94">
        <f t="shared" si="17"/>
        <v>-11197.279999999999</v>
      </c>
      <c r="N61" s="95">
        <f t="shared" si="18"/>
        <v>1316.04</v>
      </c>
      <c r="O61" s="66">
        <f t="shared" si="12"/>
        <v>11.029024932531563</v>
      </c>
      <c r="P61" s="66">
        <f t="shared" si="13"/>
        <v>1.8773599999999999</v>
      </c>
      <c r="Q61" s="67">
        <f t="shared" si="14"/>
        <v>24.306342857142855</v>
      </c>
      <c r="R61" s="68">
        <f t="shared" si="15"/>
        <v>0.82009684996609933</v>
      </c>
      <c r="S61" s="1"/>
      <c r="T61" s="1"/>
      <c r="U61" s="1"/>
      <c r="V61" s="1"/>
      <c r="W61" s="1"/>
      <c r="X61" s="1"/>
      <c r="Y61" s="1"/>
    </row>
    <row r="62" s="99" customFormat="1" ht="17.25">
      <c r="A62" s="100"/>
      <c r="B62" s="101"/>
      <c r="C62" s="102"/>
      <c r="D62" s="103" t="s">
        <v>56</v>
      </c>
      <c r="E62" s="104">
        <f>SUM(E60:E61)</f>
        <v>34008.690000000002</v>
      </c>
      <c r="F62" s="104">
        <f>SUM(F60:F61)</f>
        <v>65743.600000000006</v>
      </c>
      <c r="G62" s="104">
        <v>2898.8000000000002</v>
      </c>
      <c r="H62" s="104">
        <v>1693.2</v>
      </c>
      <c r="I62" s="104">
        <f>SUM(I60:I61)</f>
        <v>51711.540000000001</v>
      </c>
      <c r="J62" s="104">
        <f>SUM(J60:J61)</f>
        <v>2880.0299999999997</v>
      </c>
      <c r="K62" s="104">
        <f t="shared" si="16"/>
        <v>17702.849999999999</v>
      </c>
      <c r="L62" s="105">
        <f t="shared" si="9"/>
        <v>48812.739999999998</v>
      </c>
      <c r="M62" s="104">
        <f t="shared" si="17"/>
        <v>-14032.060000000005</v>
      </c>
      <c r="N62" s="104">
        <f t="shared" si="18"/>
        <v>1186.8299999999997</v>
      </c>
      <c r="O62" s="122">
        <f t="shared" si="12"/>
        <v>1.5205390151752389</v>
      </c>
      <c r="P62" s="106">
        <f t="shared" si="13"/>
        <v>1.7009390503189226</v>
      </c>
      <c r="Q62" s="106">
        <f t="shared" si="14"/>
        <v>17.838947150545053</v>
      </c>
      <c r="R62" s="107">
        <f t="shared" si="15"/>
        <v>0.78656386325056726</v>
      </c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</row>
    <row r="63" ht="17.25">
      <c r="A63" s="115"/>
      <c r="B63" s="86" t="s">
        <v>129</v>
      </c>
      <c r="C63" s="46" t="s">
        <v>130</v>
      </c>
      <c r="D63" s="175" t="s">
        <v>131</v>
      </c>
      <c r="E63" s="89">
        <v>69.590000000000003</v>
      </c>
      <c r="F63" s="89">
        <v>793.5</v>
      </c>
      <c r="G63" s="51">
        <v>95.299999999999997</v>
      </c>
      <c r="H63" s="50">
        <v>32.399999999999999</v>
      </c>
      <c r="I63" s="127">
        <v>1050.5699999999999</v>
      </c>
      <c r="J63" s="48">
        <v>673.38</v>
      </c>
      <c r="K63" s="48">
        <f t="shared" si="16"/>
        <v>980.9799999999999</v>
      </c>
      <c r="L63" s="48">
        <f t="shared" si="9"/>
        <v>955.26999999999998</v>
      </c>
      <c r="M63" s="51">
        <f t="shared" si="17"/>
        <v>257.06999999999994</v>
      </c>
      <c r="N63" s="48">
        <f t="shared" si="18"/>
        <v>640.98000000000002</v>
      </c>
      <c r="O63" s="53">
        <f t="shared" si="12"/>
        <v>15.096565598505531</v>
      </c>
      <c r="P63" s="54">
        <f t="shared" si="13"/>
        <v>20.783333333333335</v>
      </c>
      <c r="Q63" s="53">
        <f t="shared" si="14"/>
        <v>11.023819517313745</v>
      </c>
      <c r="R63" s="55">
        <f t="shared" si="15"/>
        <v>1.323969754253308</v>
      </c>
      <c r="S63" s="1"/>
      <c r="T63" s="1"/>
      <c r="U63" s="1"/>
      <c r="V63" s="1"/>
      <c r="W63" s="1"/>
      <c r="X63" s="1"/>
      <c r="Y63" s="1"/>
    </row>
    <row r="64" ht="17.25">
      <c r="A64" s="112"/>
      <c r="B64" s="92"/>
      <c r="C64" s="58" t="s">
        <v>132</v>
      </c>
      <c r="D64" s="97" t="s">
        <v>133</v>
      </c>
      <c r="E64" s="94">
        <v>257.25</v>
      </c>
      <c r="F64" s="96">
        <v>44.399999999999999</v>
      </c>
      <c r="G64" s="96">
        <v>44.399999999999999</v>
      </c>
      <c r="H64" s="176">
        <v>0</v>
      </c>
      <c r="I64" s="94">
        <v>758.55999999999995</v>
      </c>
      <c r="J64" s="94">
        <v>0</v>
      </c>
      <c r="K64" s="94">
        <f t="shared" si="16"/>
        <v>501.30999999999995</v>
      </c>
      <c r="L64" s="94">
        <f t="shared" si="9"/>
        <v>714.15999999999997</v>
      </c>
      <c r="M64" s="94">
        <f t="shared" si="17"/>
        <v>714.15999999999997</v>
      </c>
      <c r="N64" s="95">
        <f t="shared" si="18"/>
        <v>0</v>
      </c>
      <c r="O64" s="66">
        <f t="shared" si="12"/>
        <v>2.9487269193391641</v>
      </c>
      <c r="P64" s="66" t="str">
        <f t="shared" si="13"/>
        <v/>
      </c>
      <c r="Q64" s="67">
        <f t="shared" si="14"/>
        <v>17.084684684684685</v>
      </c>
      <c r="R64" s="177">
        <f t="shared" si="15"/>
        <v>17.084684684684685</v>
      </c>
      <c r="S64" s="1"/>
      <c r="T64" s="1"/>
      <c r="U64" s="1"/>
      <c r="V64" s="1"/>
      <c r="W64" s="1"/>
      <c r="X64" s="1"/>
      <c r="Y64" s="1"/>
    </row>
    <row r="65" ht="13.5">
      <c r="A65" s="112"/>
      <c r="B65" s="92"/>
      <c r="C65" s="69" t="s">
        <v>52</v>
      </c>
      <c r="D65" s="97" t="s">
        <v>53</v>
      </c>
      <c r="E65" s="94">
        <v>0</v>
      </c>
      <c r="F65" s="94">
        <v>445</v>
      </c>
      <c r="G65" s="94">
        <v>0</v>
      </c>
      <c r="H65" s="94">
        <v>0</v>
      </c>
      <c r="I65" s="94">
        <v>0</v>
      </c>
      <c r="J65" s="94">
        <v>0</v>
      </c>
      <c r="K65" s="94">
        <f t="shared" si="16"/>
        <v>0</v>
      </c>
      <c r="L65" s="94">
        <f t="shared" si="9"/>
        <v>0</v>
      </c>
      <c r="M65" s="95">
        <f t="shared" si="17"/>
        <v>-445</v>
      </c>
      <c r="N65" s="94">
        <f t="shared" si="18"/>
        <v>0</v>
      </c>
      <c r="O65" s="65" t="str">
        <f t="shared" si="12"/>
        <v/>
      </c>
      <c r="P65" s="66" t="str">
        <f t="shared" si="13"/>
        <v/>
      </c>
      <c r="Q65" s="66" t="str">
        <f t="shared" si="14"/>
        <v/>
      </c>
      <c r="R65" s="68">
        <f t="shared" si="15"/>
        <v>0</v>
      </c>
      <c r="S65" s="1"/>
      <c r="T65" s="1"/>
      <c r="U65" s="1"/>
      <c r="V65" s="1"/>
      <c r="W65" s="1"/>
      <c r="X65" s="1"/>
      <c r="Y65" s="1"/>
    </row>
    <row r="66" ht="13.5">
      <c r="A66" s="112"/>
      <c r="B66" s="92"/>
      <c r="C66" s="58" t="s">
        <v>134</v>
      </c>
      <c r="D66" s="97" t="s">
        <v>135</v>
      </c>
      <c r="E66" s="94">
        <v>14349.62999999993</v>
      </c>
      <c r="F66" s="94">
        <v>1508.599999999255</v>
      </c>
      <c r="G66" s="94">
        <v>225</v>
      </c>
      <c r="H66" s="94">
        <v>86</v>
      </c>
      <c r="I66" s="95">
        <v>23577.199999999906</v>
      </c>
      <c r="J66" s="94">
        <v>13310.920000000004</v>
      </c>
      <c r="K66" s="94">
        <f t="shared" si="16"/>
        <v>9227.5699999999761</v>
      </c>
      <c r="L66" s="94">
        <f t="shared" si="9"/>
        <v>23352.199999999906</v>
      </c>
      <c r="M66" s="94">
        <f t="shared" si="17"/>
        <v>22068.60000000065</v>
      </c>
      <c r="N66" s="95">
        <f t="shared" si="18"/>
        <v>13224.920000000004</v>
      </c>
      <c r="O66" s="66">
        <f t="shared" si="12"/>
        <v>1.6430528173897181</v>
      </c>
      <c r="P66" s="178">
        <f t="shared" si="13"/>
        <v>154.77813953488376</v>
      </c>
      <c r="Q66" s="179">
        <f t="shared" si="14"/>
        <v>104.78755555555514</v>
      </c>
      <c r="R66" s="177">
        <f t="shared" si="15"/>
        <v>15.628529762701543</v>
      </c>
      <c r="S66" s="1"/>
      <c r="T66" s="1"/>
      <c r="U66" s="1"/>
      <c r="V66" s="1"/>
      <c r="W66" s="1"/>
      <c r="X66" s="1"/>
      <c r="Y66" s="1"/>
    </row>
    <row r="67" ht="13.5">
      <c r="A67" s="112"/>
      <c r="B67" s="92"/>
      <c r="C67" s="69" t="s">
        <v>102</v>
      </c>
      <c r="D67" s="97" t="s">
        <v>103</v>
      </c>
      <c r="E67" s="94">
        <v>22455.650000000009</v>
      </c>
      <c r="F67" s="94">
        <v>101553.59999999998</v>
      </c>
      <c r="G67" s="94">
        <v>25079.599999999999</v>
      </c>
      <c r="H67" s="94">
        <v>8200.7000000000007</v>
      </c>
      <c r="I67" s="94">
        <v>18447.460000000006</v>
      </c>
      <c r="J67" s="94">
        <v>3628.4099999999999</v>
      </c>
      <c r="K67" s="94">
        <f t="shared" si="16"/>
        <v>-4008.1900000000023</v>
      </c>
      <c r="L67" s="94">
        <f t="shared" si="9"/>
        <v>-6632.1399999999921</v>
      </c>
      <c r="M67" s="95">
        <f t="shared" si="17"/>
        <v>-83106.13999999997</v>
      </c>
      <c r="N67" s="94">
        <f t="shared" si="18"/>
        <v>-4572.2900000000009</v>
      </c>
      <c r="O67" s="65">
        <f t="shared" si="12"/>
        <v>0.82150639148722038</v>
      </c>
      <c r="P67" s="66">
        <f t="shared" si="13"/>
        <v>0.4424512541612301</v>
      </c>
      <c r="Q67" s="67">
        <f t="shared" si="14"/>
        <v>0.73555638845914639</v>
      </c>
      <c r="R67" s="68">
        <f t="shared" si="15"/>
        <v>0.18165244757448293</v>
      </c>
      <c r="S67" s="1"/>
      <c r="T67" s="1"/>
      <c r="U67" s="1"/>
      <c r="V67" s="1"/>
      <c r="W67" s="1"/>
      <c r="X67" s="1"/>
      <c r="Y67" s="1"/>
    </row>
    <row r="68" ht="13.5">
      <c r="A68" s="112"/>
      <c r="B68" s="92"/>
      <c r="C68" s="58" t="s">
        <v>136</v>
      </c>
      <c r="D68" s="97" t="s">
        <v>137</v>
      </c>
      <c r="E68" s="94">
        <v>133.69999999999999</v>
      </c>
      <c r="F68" s="114">
        <v>0</v>
      </c>
      <c r="G68" s="94">
        <v>0</v>
      </c>
      <c r="H68" s="95">
        <v>0</v>
      </c>
      <c r="I68" s="94">
        <v>-28.100000000000001</v>
      </c>
      <c r="J68" s="95">
        <v>-9.4100000000000001</v>
      </c>
      <c r="K68" s="94">
        <f t="shared" si="16"/>
        <v>-161.79999999999998</v>
      </c>
      <c r="L68" s="94">
        <f t="shared" si="9"/>
        <v>-28.100000000000001</v>
      </c>
      <c r="M68" s="94">
        <f t="shared" si="17"/>
        <v>-28.100000000000001</v>
      </c>
      <c r="N68" s="95">
        <f t="shared" si="18"/>
        <v>-9.4100000000000001</v>
      </c>
      <c r="O68" s="66">
        <f t="shared" si="12"/>
        <v>-0.21017202692595366</v>
      </c>
      <c r="P68" s="65" t="str">
        <f t="shared" si="13"/>
        <v/>
      </c>
      <c r="Q68" s="66" t="str">
        <f t="shared" si="14"/>
        <v/>
      </c>
      <c r="R68" s="68" t="str">
        <f t="shared" si="15"/>
        <v/>
      </c>
      <c r="S68" s="1"/>
      <c r="T68" s="1"/>
      <c r="U68" s="1"/>
      <c r="V68" s="1"/>
      <c r="W68" s="1"/>
      <c r="X68" s="1"/>
      <c r="Y68" s="1"/>
    </row>
    <row r="69" ht="13.5">
      <c r="A69" s="112"/>
      <c r="B69" s="92"/>
      <c r="C69" s="69" t="s">
        <v>138</v>
      </c>
      <c r="D69" s="97" t="s">
        <v>139</v>
      </c>
      <c r="E69" s="94">
        <v>441.75999999999999</v>
      </c>
      <c r="F69" s="94">
        <v>0</v>
      </c>
      <c r="G69" s="94">
        <v>0</v>
      </c>
      <c r="H69" s="94">
        <v>0</v>
      </c>
      <c r="I69" s="94">
        <v>113.93000000000001</v>
      </c>
      <c r="J69" s="94">
        <v>-1</v>
      </c>
      <c r="K69" s="94">
        <f t="shared" si="16"/>
        <v>-327.82999999999998</v>
      </c>
      <c r="L69" s="94">
        <f t="shared" si="9"/>
        <v>113.93000000000001</v>
      </c>
      <c r="M69" s="94">
        <f t="shared" si="17"/>
        <v>113.93000000000001</v>
      </c>
      <c r="N69" s="94">
        <f t="shared" si="18"/>
        <v>-1</v>
      </c>
      <c r="O69" s="65">
        <f t="shared" si="12"/>
        <v>0.25790021731256796</v>
      </c>
      <c r="P69" s="66" t="str">
        <f t="shared" si="13"/>
        <v/>
      </c>
      <c r="Q69" s="67" t="str">
        <f t="shared" si="14"/>
        <v/>
      </c>
      <c r="R69" s="68" t="str">
        <f t="shared" si="15"/>
        <v/>
      </c>
      <c r="S69" s="1"/>
      <c r="T69" s="1"/>
      <c r="U69" s="1"/>
      <c r="V69" s="1"/>
      <c r="W69" s="1"/>
      <c r="X69" s="1"/>
      <c r="Y69" s="1"/>
    </row>
    <row r="70" ht="13.5">
      <c r="A70" s="112"/>
      <c r="B70" s="92"/>
      <c r="C70" s="58" t="s">
        <v>140</v>
      </c>
      <c r="D70" s="93" t="s">
        <v>141</v>
      </c>
      <c r="E70" s="94">
        <v>5809.4399999999996</v>
      </c>
      <c r="F70" s="114">
        <v>0</v>
      </c>
      <c r="G70" s="94">
        <v>0</v>
      </c>
      <c r="H70" s="95">
        <v>0</v>
      </c>
      <c r="I70" s="94">
        <v>2002.3800000000001</v>
      </c>
      <c r="J70" s="94">
        <v>1636.4300000000001</v>
      </c>
      <c r="K70" s="94">
        <f t="shared" si="16"/>
        <v>-3807.0599999999995</v>
      </c>
      <c r="L70" s="95">
        <f t="shared" si="9"/>
        <v>2002.3800000000001</v>
      </c>
      <c r="M70" s="94">
        <f t="shared" si="17"/>
        <v>2002.3800000000001</v>
      </c>
      <c r="N70" s="95">
        <f t="shared" si="18"/>
        <v>1636.4300000000001</v>
      </c>
      <c r="O70" s="66">
        <f t="shared" si="12"/>
        <v>0.34467693960175166</v>
      </c>
      <c r="P70" s="65" t="str">
        <f t="shared" si="13"/>
        <v/>
      </c>
      <c r="Q70" s="66" t="str">
        <f t="shared" si="14"/>
        <v/>
      </c>
      <c r="R70" s="68" t="str">
        <f t="shared" si="15"/>
        <v/>
      </c>
      <c r="S70" s="1"/>
      <c r="T70" s="1"/>
      <c r="U70" s="1"/>
      <c r="V70" s="1"/>
      <c r="W70" s="1"/>
      <c r="X70" s="1"/>
      <c r="Y70" s="1"/>
    </row>
    <row r="71" s="99" customFormat="1" ht="13.5">
      <c r="A71" s="174"/>
      <c r="B71" s="101"/>
      <c r="C71" s="120"/>
      <c r="D71" s="121" t="s">
        <v>56</v>
      </c>
      <c r="E71" s="104">
        <f>SUM(E63:E70)</f>
        <v>43517.019999999939</v>
      </c>
      <c r="F71" s="104">
        <f>SUM(F63:F70)</f>
        <v>104345.09999999923</v>
      </c>
      <c r="G71" s="180">
        <v>25444.299999999999</v>
      </c>
      <c r="H71" s="104">
        <v>8319.1000000000004</v>
      </c>
      <c r="I71" s="104">
        <f>SUM(I63:I70)</f>
        <v>45921.999999999913</v>
      </c>
      <c r="J71" s="104">
        <f>SUM(J63:J70)</f>
        <v>19238.730000000003</v>
      </c>
      <c r="K71" s="105">
        <f t="shared" si="16"/>
        <v>2404.9799999999741</v>
      </c>
      <c r="L71" s="104">
        <f t="shared" si="9"/>
        <v>20477.699999999913</v>
      </c>
      <c r="M71" s="105">
        <f t="shared" si="17"/>
        <v>-58423.099999999322</v>
      </c>
      <c r="N71" s="104">
        <f t="shared" si="18"/>
        <v>10919.630000000003</v>
      </c>
      <c r="O71" s="122">
        <f t="shared" si="12"/>
        <v>1.0552652732195351</v>
      </c>
      <c r="P71" s="106">
        <f t="shared" si="13"/>
        <v>2.3125975165582817</v>
      </c>
      <c r="Q71" s="123">
        <f t="shared" si="14"/>
        <v>1.8048050054432589</v>
      </c>
      <c r="R71" s="107">
        <f t="shared" si="15"/>
        <v>0.44009733087610486</v>
      </c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</row>
    <row r="72" s="32" customFormat="1" ht="13.5">
      <c r="A72" s="181"/>
      <c r="B72" s="182" t="s">
        <v>142</v>
      </c>
      <c r="C72" s="183"/>
      <c r="D72" s="184"/>
      <c r="E72" s="83">
        <f>E5+E17</f>
        <v>4697987.6500000004</v>
      </c>
      <c r="F72" s="83">
        <f>F5+F17</f>
        <v>36906035.510000005</v>
      </c>
      <c r="G72" s="83">
        <f>G5+G17</f>
        <v>6615118.0099999998</v>
      </c>
      <c r="H72" s="83">
        <f>H5+H17</f>
        <v>2802761.9100000001</v>
      </c>
      <c r="I72" s="83">
        <f>I5+I17</f>
        <v>5196693.0700000003</v>
      </c>
      <c r="J72" s="83">
        <f>J5+J17</f>
        <v>1606936.0599999998</v>
      </c>
      <c r="K72" s="83">
        <f t="shared" si="16"/>
        <v>498705.41999999993</v>
      </c>
      <c r="L72" s="83">
        <f t="shared" si="9"/>
        <v>-1418424.9399999995</v>
      </c>
      <c r="M72" s="83">
        <f t="shared" si="17"/>
        <v>-31709342.440000005</v>
      </c>
      <c r="N72" s="84">
        <f t="shared" si="18"/>
        <v>-1195825.8500000003</v>
      </c>
      <c r="O72" s="41">
        <f t="shared" si="12"/>
        <v>1.1061529865877786</v>
      </c>
      <c r="P72" s="40">
        <f t="shared" si="13"/>
        <v>0.57334019499358746</v>
      </c>
      <c r="Q72" s="41">
        <f t="shared" si="14"/>
        <v>0.78557828630482751</v>
      </c>
      <c r="R72" s="43">
        <f t="shared" si="15"/>
        <v>0.14080875927710826</v>
      </c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</row>
    <row r="73" s="32" customFormat="1" ht="13.5">
      <c r="A73" s="185"/>
      <c r="B73" s="186" t="s">
        <v>143</v>
      </c>
      <c r="C73" s="187"/>
      <c r="D73" s="188"/>
      <c r="E73" s="189">
        <f>SUM(E74:E82)</f>
        <v>5548085.9500000011</v>
      </c>
      <c r="F73" s="157">
        <f>SUM(F74:F82)</f>
        <v>29340136.41</v>
      </c>
      <c r="G73" s="157">
        <f>SUM(G74:G82)</f>
        <v>5556644.4900000002</v>
      </c>
      <c r="H73" s="157">
        <f>SUM(H74:H82)</f>
        <v>1617149.4199999999</v>
      </c>
      <c r="I73" s="157">
        <f>SUM(I74:I82)</f>
        <v>5479771.04</v>
      </c>
      <c r="J73" s="157">
        <f>SUM(J74:J82)</f>
        <v>1765298.9199999999</v>
      </c>
      <c r="K73" s="189">
        <f t="shared" si="16"/>
        <v>-68314.91000000108</v>
      </c>
      <c r="L73" s="189">
        <f t="shared" si="9"/>
        <v>-76873.450000000186</v>
      </c>
      <c r="M73" s="190">
        <f t="shared" si="17"/>
        <v>-23860365.370000001</v>
      </c>
      <c r="N73" s="189">
        <f t="shared" si="18"/>
        <v>148149.5</v>
      </c>
      <c r="O73" s="191">
        <f t="shared" si="12"/>
        <v>0.98768676069266714</v>
      </c>
      <c r="P73" s="192">
        <f t="shared" si="13"/>
        <v>1.0916115098380952</v>
      </c>
      <c r="Q73" s="193">
        <f t="shared" si="14"/>
        <v>0.98616549067727022</v>
      </c>
      <c r="R73" s="194">
        <f t="shared" si="15"/>
        <v>0.1867670607738664</v>
      </c>
      <c r="S73" s="32"/>
      <c r="T73" s="32"/>
      <c r="U73" s="32"/>
      <c r="V73" s="32"/>
      <c r="W73" s="32"/>
      <c r="X73" s="32"/>
      <c r="Y73" s="32"/>
    </row>
    <row r="74" ht="13.5">
      <c r="A74" s="195"/>
      <c r="B74" s="196"/>
      <c r="C74" s="58" t="s">
        <v>144</v>
      </c>
      <c r="D74" s="197" t="s">
        <v>145</v>
      </c>
      <c r="E74" s="94">
        <v>191981.5</v>
      </c>
      <c r="F74" s="114">
        <v>599211.69999999995</v>
      </c>
      <c r="G74" s="94">
        <v>237727.29999999999</v>
      </c>
      <c r="H74" s="94">
        <v>0</v>
      </c>
      <c r="I74" s="94">
        <v>236970.5</v>
      </c>
      <c r="J74" s="94">
        <v>0</v>
      </c>
      <c r="K74" s="94">
        <f t="shared" si="16"/>
        <v>44989</v>
      </c>
      <c r="L74" s="94">
        <f t="shared" ref="L74:L83" si="19">I74-G74</f>
        <v>-756.79999999998836</v>
      </c>
      <c r="M74" s="94">
        <f t="shared" si="17"/>
        <v>-362241.19999999995</v>
      </c>
      <c r="N74" s="94">
        <f t="shared" si="18"/>
        <v>0</v>
      </c>
      <c r="O74" s="66">
        <f t="shared" ref="O74:O83" si="20">IFERROR(I74/E74,"")</f>
        <v>1.2343402879964998</v>
      </c>
      <c r="P74" s="66" t="str">
        <f t="shared" ref="P74:P83" si="21">IFERROR(J74/H74,"")</f>
        <v/>
      </c>
      <c r="Q74" s="66">
        <f t="shared" ref="Q74:Q83" si="22">IFERROR(I74/G74,"")</f>
        <v>0.99681652044169944</v>
      </c>
      <c r="R74" s="68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</row>
    <row r="75" ht="13.5">
      <c r="A75" s="198"/>
      <c r="B75" s="199"/>
      <c r="C75" s="69" t="s">
        <v>146</v>
      </c>
      <c r="D75" s="200" t="s">
        <v>147</v>
      </c>
      <c r="E75" s="94">
        <v>410269.37</v>
      </c>
      <c r="F75" s="114">
        <v>7878229.7599999998</v>
      </c>
      <c r="G75" s="94">
        <v>661690.26000000001</v>
      </c>
      <c r="H75" s="95">
        <v>178030.67999999999</v>
      </c>
      <c r="I75" s="94">
        <v>661690.23999999999</v>
      </c>
      <c r="J75" s="94">
        <v>178030.67999999999</v>
      </c>
      <c r="K75" s="94">
        <f t="shared" si="16"/>
        <v>251420.87</v>
      </c>
      <c r="L75" s="94">
        <f t="shared" si="19"/>
        <v>-0.020000000018626451</v>
      </c>
      <c r="M75" s="94">
        <f t="shared" si="17"/>
        <v>-7216539.5199999996</v>
      </c>
      <c r="N75" s="94">
        <f t="shared" si="18"/>
        <v>0</v>
      </c>
      <c r="O75" s="66">
        <f t="shared" si="20"/>
        <v>1.6128190120554211</v>
      </c>
      <c r="P75" s="66">
        <f t="shared" si="21"/>
        <v>1</v>
      </c>
      <c r="Q75" s="66">
        <f t="shared" si="22"/>
        <v>0.99999996977437744</v>
      </c>
      <c r="R75" s="68">
        <f t="shared" si="23"/>
        <v>0.083989710906831938</v>
      </c>
      <c r="S75" s="1"/>
      <c r="T75" s="1"/>
      <c r="U75" s="1"/>
      <c r="V75" s="1"/>
      <c r="W75" s="1"/>
      <c r="X75" s="1"/>
      <c r="Y75" s="1"/>
    </row>
    <row r="76" ht="13.5">
      <c r="A76" s="198"/>
      <c r="B76" s="199"/>
      <c r="C76" s="58" t="s">
        <v>148</v>
      </c>
      <c r="D76" s="197" t="s">
        <v>149</v>
      </c>
      <c r="E76" s="94">
        <v>3504821.1600000001</v>
      </c>
      <c r="F76" s="114">
        <v>17821589.800000001</v>
      </c>
      <c r="G76" s="49">
        <v>3524578.9300000002</v>
      </c>
      <c r="H76" s="94">
        <v>1402805.5700000001</v>
      </c>
      <c r="I76" s="95">
        <v>3524578.9300000002</v>
      </c>
      <c r="J76" s="94">
        <v>1402805.5700000001</v>
      </c>
      <c r="K76" s="94">
        <f t="shared" si="16"/>
        <v>19757.770000000019</v>
      </c>
      <c r="L76" s="94">
        <f t="shared" si="19"/>
        <v>0</v>
      </c>
      <c r="M76" s="94">
        <f t="shared" si="17"/>
        <v>-14297010.870000001</v>
      </c>
      <c r="N76" s="94">
        <f t="shared" si="18"/>
        <v>0</v>
      </c>
      <c r="O76" s="66">
        <f t="shared" si="20"/>
        <v>1.0056373118906872</v>
      </c>
      <c r="P76" s="66">
        <f t="shared" si="21"/>
        <v>1</v>
      </c>
      <c r="Q76" s="66">
        <f t="shared" si="22"/>
        <v>1</v>
      </c>
      <c r="R76" s="68">
        <f t="shared" si="23"/>
        <v>0.19777017480225026</v>
      </c>
      <c r="S76" s="1"/>
      <c r="T76" s="1"/>
      <c r="U76" s="1"/>
      <c r="V76" s="1"/>
      <c r="W76" s="1"/>
      <c r="X76" s="1"/>
      <c r="Y76" s="1"/>
    </row>
    <row r="77" ht="13.5">
      <c r="A77" s="198"/>
      <c r="B77" s="199"/>
      <c r="C77" s="69" t="s">
        <v>150</v>
      </c>
      <c r="D77" s="201" t="s">
        <v>151</v>
      </c>
      <c r="E77" s="94">
        <v>1308530.96</v>
      </c>
      <c r="F77" s="114">
        <v>3035072.5499999998</v>
      </c>
      <c r="G77" s="94">
        <v>1132648</v>
      </c>
      <c r="H77" s="164">
        <v>36313.169999999998</v>
      </c>
      <c r="I77" s="94">
        <v>1132648</v>
      </c>
      <c r="J77" s="95">
        <v>36313.169999999998</v>
      </c>
      <c r="K77" s="94">
        <f t="shared" si="16"/>
        <v>-175882.95999999996</v>
      </c>
      <c r="L77" s="94">
        <f t="shared" si="19"/>
        <v>0</v>
      </c>
      <c r="M77" s="94">
        <f t="shared" si="17"/>
        <v>-1902424.5499999998</v>
      </c>
      <c r="N77" s="94">
        <f t="shared" si="18"/>
        <v>0</v>
      </c>
      <c r="O77" s="66">
        <f t="shared" si="20"/>
        <v>0.8655874676438684</v>
      </c>
      <c r="P77" s="66">
        <f t="shared" si="21"/>
        <v>1</v>
      </c>
      <c r="Q77" s="66">
        <f t="shared" si="22"/>
        <v>1</v>
      </c>
      <c r="R77" s="68">
        <f t="shared" si="23"/>
        <v>0.37318646633339952</v>
      </c>
      <c r="S77" s="1"/>
      <c r="T77" s="1"/>
      <c r="U77" s="1"/>
      <c r="V77" s="1"/>
      <c r="W77" s="1"/>
      <c r="X77" s="1"/>
      <c r="Y77" s="1"/>
    </row>
    <row r="78" ht="13.5">
      <c r="A78" s="198"/>
      <c r="B78" s="199"/>
      <c r="C78" s="58" t="s">
        <v>152</v>
      </c>
      <c r="D78" s="201" t="s">
        <v>153</v>
      </c>
      <c r="E78" s="94">
        <v>6466.3699999999999</v>
      </c>
      <c r="F78" s="202">
        <v>0</v>
      </c>
      <c r="G78" s="95">
        <v>0</v>
      </c>
      <c r="H78" s="94">
        <v>0</v>
      </c>
      <c r="I78" s="94">
        <v>0</v>
      </c>
      <c r="J78" s="94">
        <v>0</v>
      </c>
      <c r="K78" s="94">
        <f t="shared" si="16"/>
        <v>-6466.3699999999999</v>
      </c>
      <c r="L78" s="94">
        <f t="shared" si="19"/>
        <v>0</v>
      </c>
      <c r="M78" s="94">
        <f t="shared" si="17"/>
        <v>0</v>
      </c>
      <c r="N78" s="94">
        <f t="shared" si="18"/>
        <v>0</v>
      </c>
      <c r="O78" s="66">
        <f t="shared" si="20"/>
        <v>0</v>
      </c>
      <c r="P78" s="66" t="str">
        <f t="shared" si="21"/>
        <v/>
      </c>
      <c r="Q78" s="66" t="str">
        <f t="shared" si="22"/>
        <v/>
      </c>
      <c r="R78" s="68" t="str">
        <f t="shared" si="23"/>
        <v/>
      </c>
      <c r="S78" s="1"/>
      <c r="T78" s="1"/>
      <c r="U78" s="1"/>
      <c r="V78" s="1"/>
      <c r="W78" s="1"/>
      <c r="X78" s="1"/>
      <c r="Y78" s="1"/>
    </row>
    <row r="79" ht="13.5">
      <c r="A79" s="198"/>
      <c r="B79" s="199"/>
      <c r="C79" s="58" t="s">
        <v>154</v>
      </c>
      <c r="D79" s="201" t="s">
        <v>155</v>
      </c>
      <c r="E79" s="94">
        <v>31816.950000000001</v>
      </c>
      <c r="F79" s="202">
        <v>0</v>
      </c>
      <c r="G79" s="94">
        <v>0</v>
      </c>
      <c r="H79" s="94">
        <v>0</v>
      </c>
      <c r="I79" s="94">
        <v>0</v>
      </c>
      <c r="J79" s="94">
        <v>0</v>
      </c>
      <c r="K79" s="94">
        <f t="shared" si="16"/>
        <v>-31816.950000000001</v>
      </c>
      <c r="L79" s="94">
        <f t="shared" si="19"/>
        <v>0</v>
      </c>
      <c r="M79" s="94">
        <f t="shared" si="17"/>
        <v>0</v>
      </c>
      <c r="N79" s="94">
        <f t="shared" si="18"/>
        <v>0</v>
      </c>
      <c r="O79" s="66">
        <f t="shared" si="20"/>
        <v>0</v>
      </c>
      <c r="P79" s="66" t="str">
        <f t="shared" si="21"/>
        <v/>
      </c>
      <c r="Q79" s="66" t="str">
        <f t="shared" si="22"/>
        <v/>
      </c>
      <c r="R79" s="68" t="str">
        <f t="shared" si="23"/>
        <v/>
      </c>
      <c r="S79" s="1"/>
      <c r="T79" s="1"/>
      <c r="U79" s="1"/>
      <c r="V79" s="1"/>
      <c r="W79" s="1"/>
      <c r="X79" s="1"/>
      <c r="Y79" s="1"/>
    </row>
    <row r="80" ht="13.5">
      <c r="A80" s="203"/>
      <c r="B80" s="199"/>
      <c r="C80" s="58" t="s">
        <v>156</v>
      </c>
      <c r="D80" s="204" t="s">
        <v>157</v>
      </c>
      <c r="E80" s="60">
        <v>-15014.76</v>
      </c>
      <c r="F80" s="202">
        <v>0</v>
      </c>
      <c r="G80" s="95">
        <v>0</v>
      </c>
      <c r="H80" s="94">
        <v>0</v>
      </c>
      <c r="I80" s="60">
        <v>0</v>
      </c>
      <c r="J80" s="60">
        <v>0</v>
      </c>
      <c r="K80" s="94">
        <f t="shared" si="16"/>
        <v>15014.76</v>
      </c>
      <c r="L80" s="94">
        <f t="shared" si="19"/>
        <v>0</v>
      </c>
      <c r="M80" s="94">
        <f t="shared" si="17"/>
        <v>0</v>
      </c>
      <c r="N80" s="94">
        <f t="shared" si="18"/>
        <v>0</v>
      </c>
      <c r="O80" s="66">
        <f t="shared" si="20"/>
        <v>0</v>
      </c>
      <c r="P80" s="66" t="str">
        <f t="shared" si="21"/>
        <v/>
      </c>
      <c r="Q80" s="66" t="str">
        <f t="shared" si="22"/>
        <v/>
      </c>
      <c r="R80" s="68" t="str">
        <f t="shared" si="23"/>
        <v/>
      </c>
      <c r="S80" s="1"/>
      <c r="T80" s="1"/>
      <c r="U80" s="1"/>
      <c r="V80" s="1"/>
      <c r="W80" s="1"/>
      <c r="X80" s="1"/>
      <c r="Y80" s="1"/>
    </row>
    <row r="81" ht="13.5">
      <c r="A81" s="198"/>
      <c r="B81" s="199"/>
      <c r="C81" s="205" t="s">
        <v>158</v>
      </c>
      <c r="D81" s="118" t="s">
        <v>159</v>
      </c>
      <c r="E81" s="94">
        <v>170824.16</v>
      </c>
      <c r="F81" s="202">
        <v>6032.6000000000004</v>
      </c>
      <c r="G81" s="94">
        <v>0</v>
      </c>
      <c r="H81" s="95">
        <v>0</v>
      </c>
      <c r="I81" s="94">
        <v>116778.45000000001</v>
      </c>
      <c r="J81" s="94">
        <v>-100713.98999999999</v>
      </c>
      <c r="K81" s="94">
        <f t="shared" si="16"/>
        <v>-54045.709999999992</v>
      </c>
      <c r="L81" s="94">
        <f t="shared" si="19"/>
        <v>116778.45000000001</v>
      </c>
      <c r="M81" s="94">
        <f t="shared" si="17"/>
        <v>110745.85000000001</v>
      </c>
      <c r="N81" s="94">
        <f t="shared" si="18"/>
        <v>-100713.98999999999</v>
      </c>
      <c r="O81" s="66">
        <f t="shared" si="20"/>
        <v>0.68361787934446749</v>
      </c>
      <c r="P81" s="66" t="str">
        <f t="shared" si="21"/>
        <v/>
      </c>
      <c r="Q81" s="66" t="str">
        <f t="shared" si="22"/>
        <v/>
      </c>
      <c r="R81" s="68">
        <f t="shared" si="23"/>
        <v>19.357897092464277</v>
      </c>
      <c r="S81" s="1"/>
      <c r="T81" s="1"/>
      <c r="U81" s="1"/>
      <c r="V81" s="1"/>
      <c r="W81" s="1"/>
      <c r="X81" s="1"/>
      <c r="Y81" s="1"/>
    </row>
    <row r="82" ht="13.5">
      <c r="A82" s="198"/>
      <c r="B82" s="196"/>
      <c r="C82" s="206" t="s">
        <v>160</v>
      </c>
      <c r="D82" s="207" t="s">
        <v>161</v>
      </c>
      <c r="E82" s="208">
        <v>-61609.760000000002</v>
      </c>
      <c r="F82" s="209">
        <v>0</v>
      </c>
      <c r="G82" s="164">
        <v>0</v>
      </c>
      <c r="H82" s="164">
        <v>0</v>
      </c>
      <c r="I82" s="164">
        <v>-192895.07999999999</v>
      </c>
      <c r="J82" s="164">
        <v>248863.48999999999</v>
      </c>
      <c r="K82" s="164">
        <f t="shared" si="16"/>
        <v>-131285.31999999998</v>
      </c>
      <c r="L82" s="164">
        <f t="shared" si="19"/>
        <v>-192895.07999999999</v>
      </c>
      <c r="M82" s="164">
        <f t="shared" si="17"/>
        <v>-192895.07999999999</v>
      </c>
      <c r="N82" s="95">
        <f t="shared" si="18"/>
        <v>248863.48999999999</v>
      </c>
      <c r="O82" s="77">
        <f t="shared" si="20"/>
        <v>3.1309175689046667</v>
      </c>
      <c r="P82" s="65" t="str">
        <f t="shared" si="21"/>
        <v/>
      </c>
      <c r="Q82" s="77" t="str">
        <f t="shared" si="22"/>
        <v/>
      </c>
      <c r="R82" s="78" t="str">
        <f t="shared" si="23"/>
        <v/>
      </c>
      <c r="S82" s="1"/>
      <c r="T82" s="1"/>
      <c r="U82" s="1"/>
      <c r="V82" s="1"/>
      <c r="W82" s="1"/>
      <c r="X82" s="1"/>
      <c r="Y82" s="1"/>
    </row>
    <row r="83" s="32" customFormat="1" ht="13.5">
      <c r="A83" s="210"/>
      <c r="B83" s="182" t="s">
        <v>162</v>
      </c>
      <c r="C83" s="183"/>
      <c r="D83" s="184"/>
      <c r="E83" s="83">
        <f>E72+E73</f>
        <v>10246073.600000001</v>
      </c>
      <c r="F83" s="83">
        <f>F72+F73</f>
        <v>66246171.920000002</v>
      </c>
      <c r="G83" s="83">
        <f>G72+G73</f>
        <v>12171762.5</v>
      </c>
      <c r="H83" s="83">
        <f>H72+H73</f>
        <v>4419911.3300000001</v>
      </c>
      <c r="I83" s="83">
        <f>I72+I73</f>
        <v>10676464.109999999</v>
      </c>
      <c r="J83" s="83">
        <f>J72+J73</f>
        <v>3372234.9799999995</v>
      </c>
      <c r="K83" s="83">
        <f t="shared" si="16"/>
        <v>430390.50999999791</v>
      </c>
      <c r="L83" s="83">
        <f t="shared" si="19"/>
        <v>-1495298.3900000006</v>
      </c>
      <c r="M83" s="83">
        <f t="shared" si="17"/>
        <v>-55569707.810000002</v>
      </c>
      <c r="N83" s="83">
        <f t="shared" si="18"/>
        <v>-1047676.3500000006</v>
      </c>
      <c r="O83" s="41">
        <f t="shared" si="20"/>
        <v>1.0420054087841022</v>
      </c>
      <c r="P83" s="41">
        <f t="shared" si="21"/>
        <v>0.76296439639208768</v>
      </c>
      <c r="Q83" s="41">
        <f t="shared" si="22"/>
        <v>0.87715021633062584</v>
      </c>
      <c r="R83" s="43">
        <f t="shared" si="23"/>
        <v>0.16116348764866109</v>
      </c>
      <c r="S83" s="32"/>
      <c r="T83" s="32"/>
      <c r="U83" s="32"/>
      <c r="V83" s="32"/>
      <c r="W83" s="32"/>
      <c r="X83" s="32"/>
      <c r="Y83" s="32"/>
    </row>
    <row r="84" ht="13.5">
      <c r="A84" s="211"/>
      <c r="B84" s="212" t="s">
        <v>163</v>
      </c>
      <c r="C84" s="3"/>
      <c r="D84" s="213"/>
      <c r="E84" s="214"/>
      <c r="F84" s="214"/>
      <c r="G84" s="214"/>
      <c r="H84" s="214"/>
      <c r="I84" s="215"/>
      <c r="J84" s="215"/>
      <c r="K84" s="215"/>
      <c r="L84" s="215"/>
      <c r="M84" s="214"/>
      <c r="N84" s="214"/>
      <c r="O84" s="214"/>
      <c r="S84" s="1"/>
      <c r="T84" s="1"/>
      <c r="U84" s="1"/>
      <c r="V84" s="1"/>
      <c r="W84" s="1"/>
      <c r="X84" s="1"/>
      <c r="Y84" s="1"/>
    </row>
    <row r="85" ht="12.75">
      <c r="E85" s="4"/>
      <c r="F85" s="1"/>
      <c r="G85" s="1"/>
      <c r="H85" s="4"/>
      <c r="I85" s="5"/>
      <c r="J85" s="5"/>
      <c r="S85" s="1"/>
      <c r="T85" s="1"/>
      <c r="U85" s="1"/>
      <c r="V85" s="1"/>
      <c r="W85" s="1"/>
      <c r="X85" s="1"/>
      <c r="Y85" s="1"/>
    </row>
    <row r="86" ht="12.75">
      <c r="E86" s="4"/>
      <c r="I86" s="5"/>
      <c r="J86" s="5"/>
      <c r="S86" s="1"/>
      <c r="T86" s="1"/>
      <c r="U86" s="1"/>
      <c r="V86" s="1"/>
      <c r="W86" s="1"/>
      <c r="X86" s="1"/>
      <c r="Y86" s="1"/>
    </row>
    <row r="87" ht="12.75">
      <c r="E87" s="4"/>
      <c r="I87" s="5"/>
      <c r="J87" s="5"/>
      <c r="S87" s="1"/>
      <c r="T87" s="1"/>
      <c r="U87" s="1"/>
      <c r="V87" s="1"/>
      <c r="W87" s="1"/>
      <c r="X87" s="1"/>
      <c r="Y87" s="1"/>
    </row>
    <row r="88" ht="12.75">
      <c r="E88" s="4"/>
      <c r="I88" s="5"/>
      <c r="J88" s="5"/>
      <c r="S88" s="1"/>
      <c r="T88" s="1"/>
      <c r="U88" s="1"/>
      <c r="V88" s="1"/>
      <c r="W88" s="1"/>
      <c r="X88" s="1"/>
      <c r="Y88" s="1"/>
    </row>
    <row r="89" ht="12.75">
      <c r="E89" s="4"/>
      <c r="I89" s="5"/>
      <c r="J89" s="5"/>
      <c r="S89" s="1"/>
      <c r="T89" s="1"/>
      <c r="U89" s="1"/>
      <c r="V89" s="1"/>
      <c r="W89" s="1"/>
      <c r="X89" s="1"/>
      <c r="Y89" s="1"/>
    </row>
    <row r="90" ht="12.75">
      <c r="E90" s="4"/>
      <c r="I90" s="5"/>
      <c r="J90" s="5"/>
      <c r="S90" s="1"/>
      <c r="T90" s="1"/>
      <c r="U90" s="1"/>
      <c r="V90" s="1"/>
      <c r="W90" s="1"/>
      <c r="X90" s="1"/>
      <c r="Y90" s="1"/>
    </row>
    <row r="91" ht="12.75">
      <c r="E91" s="4"/>
      <c r="I91" s="5"/>
      <c r="J91" s="5"/>
      <c r="S91" s="1"/>
      <c r="T91" s="1"/>
      <c r="U91" s="1"/>
      <c r="V91" s="1"/>
      <c r="W91" s="1"/>
      <c r="X91" s="1"/>
      <c r="Y91" s="1"/>
    </row>
    <row r="92" ht="12.75">
      <c r="S92" s="1"/>
      <c r="T92" s="1"/>
      <c r="U92" s="1"/>
      <c r="V92" s="1"/>
      <c r="W92" s="1"/>
      <c r="X92" s="1"/>
      <c r="Y92" s="1"/>
    </row>
    <row r="93" ht="12.75">
      <c r="I93" s="5"/>
      <c r="S93" s="1"/>
      <c r="T93" s="1"/>
      <c r="U93" s="1"/>
      <c r="V93" s="1"/>
      <c r="W93" s="1"/>
      <c r="X93" s="1"/>
      <c r="Y93" s="1"/>
    </row>
    <row r="94" ht="12.75">
      <c r="I94" s="5"/>
      <c r="U94" s="1"/>
      <c r="V94" s="1"/>
    </row>
    <row r="95" ht="12.75">
      <c r="I95" s="5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258</cp:revision>
  <dcterms:created xsi:type="dcterms:W3CDTF">2015-02-26T11:08:47Z</dcterms:created>
  <dcterms:modified xsi:type="dcterms:W3CDTF">2026-03-30T05:40:02Z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