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6.04." sheetId="1" state="visible" r:id="rId1"/>
  </sheets>
  <definedNames>
    <definedName name="_xlnm._FilterDatabase" localSheetId="0" hidden="1">'на 06.04.'!$A$4:$R$84</definedName>
    <definedName name="_xlnm.Print_Area" localSheetId="0" hidden="0">'на 06.04.'!$A$1:$R$84</definedName>
    <definedName name="Print_Titles" localSheetId="0" hidden="0">'на 06.04.'!$3:$4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06.04.'!$A$4:$R$84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<sst xmlns="http://schemas.openxmlformats.org/spreadsheetml/2006/main" count="164" uniqueCount="164">
  <si>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</si>
  <si>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</si>
  <si>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</si>
  <si>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</si>
  <si>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</si>
  <si>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</si>
  <si>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03.04.2025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</si>
  <si>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</si>
  <si>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</si>
  <si>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</si>
  <si>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</si>
  <si>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</si>
  <si>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</si>
  <si>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</si>
  <si>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</si>
  <si>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апрель</t>
  </si>
  <si>
    <t>апрель</t>
  </si>
  <si>
    <t xml:space="preserve">с нач. года на 06.04.2026 (по 03.04.2026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</si>
  <si>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</si>
  <si>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</si>
  <si>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</si>
  <si>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апрель от плана апреля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</si>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</sst>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54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3" borderId="0" numFmtId="0" xfId="0" applyFont="1" applyFill="1" applyAlignment="1">
      <alignment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8" fillId="3" borderId="0" numFmtId="0" xfId="0" applyFont="1" applyFill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9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3" numFmtId="164" xfId="105" applyNumberFormat="1" applyFont="1" applyBorder="1" applyAlignment="1" applyProtection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3" borderId="3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3" numFmtId="163" xfId="0" applyNumberFormat="1" applyFont="1" applyFill="1" applyBorder="1" applyAlignment="1">
      <alignment horizontal="center" vertical="center" wrapText="1"/>
    </xf>
    <xf fontId="11" fillId="3" borderId="3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3" fillId="0" borderId="0" numFmtId="0" xfId="0" applyFont="1" applyAlignment="1">
      <alignment vertical="center"/>
    </xf>
    <xf fontId="13" fillId="0" borderId="7" numFmtId="49" xfId="0" applyNumberFormat="1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left" vertical="center"/>
    </xf>
    <xf fontId="13" fillId="0" borderId="10" numFmtId="0" xfId="0" applyFont="1" applyBorder="1" applyAlignment="1">
      <alignment horizontal="center" vertical="center" wrapText="1"/>
    </xf>
    <xf fontId="13" fillId="0" borderId="10" numFmtId="162" xfId="0" applyNumberFormat="1" applyFont="1" applyBorder="1" applyAlignment="1">
      <alignment vertical="center" wrapText="1"/>
    </xf>
    <xf fontId="13" fillId="0" borderId="11" numFmtId="162" xfId="0" applyNumberFormat="1" applyFont="1" applyBorder="1" applyAlignment="1">
      <alignment vertical="center" wrapText="1"/>
    </xf>
    <xf fontId="13" fillId="3" borderId="11" numFmtId="162" xfId="0" applyNumberFormat="1" applyFont="1" applyFill="1" applyBorder="1" applyAlignment="1">
      <alignment vertical="center" wrapText="1"/>
    </xf>
    <xf fontId="13" fillId="0" borderId="9" numFmtId="162" xfId="0" applyNumberFormat="1" applyFont="1" applyBorder="1" applyAlignment="1">
      <alignment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3" fillId="0" borderId="11" numFmtId="164" xfId="0" applyNumberFormat="1" applyFont="1" applyBorder="1" applyAlignment="1">
      <alignment horizontal="right" vertical="center" wrapText="1"/>
    </xf>
    <xf fontId="13" fillId="0" borderId="10" numFmtId="164" xfId="0" applyNumberFormat="1" applyFont="1" applyBorder="1" applyAlignment="1">
      <alignment horizontal="right" vertical="center" wrapText="1"/>
    </xf>
    <xf fontId="13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/>
    </xf>
    <xf fontId="5" fillId="0" borderId="21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5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0" borderId="0" numFmtId="162" xfId="0" applyNumberFormat="1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3" fillId="0" borderId="8" numFmtId="165" xfId="0" applyNumberFormat="1" applyFont="1" applyBorder="1" applyAlignment="1">
      <alignment horizontal="center" vertical="center" wrapText="1"/>
    </xf>
    <xf fontId="13" fillId="0" borderId="9" numFmtId="165" xfId="0" applyNumberFormat="1" applyFont="1" applyBorder="1" applyAlignment="1">
      <alignment horizontal="center" vertical="center" wrapText="1"/>
    </xf>
    <xf fontId="9" fillId="0" borderId="9" numFmtId="165" xfId="0" applyNumberFormat="1" applyFont="1" applyBorder="1" applyAlignment="1">
      <alignment horizontal="left" vertical="center"/>
    </xf>
    <xf fontId="13" fillId="0" borderId="10" numFmtId="165" xfId="0" applyNumberFormat="1" applyFont="1" applyBorder="1" applyAlignment="1">
      <alignment horizontal="center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3" borderId="11" numFmtId="162" xfId="0" applyNumberFormat="1" applyFont="1" applyFill="1" applyBorder="1" applyAlignment="1">
      <alignment horizontal="right" vertical="center" wrapText="1"/>
    </xf>
    <xf fontId="13" fillId="0" borderId="9" numFmtId="162" xfId="0" applyNumberFormat="1" applyFont="1" applyBorder="1" applyAlignment="1">
      <alignment horizontal="right" vertical="center" wrapText="1"/>
    </xf>
    <xf fontId="13" fillId="0" borderId="11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5" fillId="3" borderId="5" numFmtId="162" xfId="0" applyNumberFormat="1" applyFont="1" applyFill="1" applyBorder="1" applyAlignment="1">
      <alignment horizontal="right" vertical="center" wrapText="1"/>
    </xf>
    <xf fontId="14" fillId="0" borderId="0" numFmtId="0" xfId="0" applyFont="1" applyAlignment="1">
      <alignment vertical="center"/>
    </xf>
    <xf fontId="14" fillId="0" borderId="32" numFmtId="49" xfId="0" applyNumberFormat="1" applyFont="1" applyBorder="1" applyAlignment="1">
      <alignment horizontal="center" vertical="center" wrapText="1"/>
    </xf>
    <xf fontId="14" fillId="0" borderId="33" numFmtId="0" xfId="0" applyFont="1" applyBorder="1" applyAlignment="1">
      <alignment horizontal="center" vertical="center" wrapText="1"/>
    </xf>
    <xf fontId="15" fillId="0" borderId="34" numFmtId="49" xfId="0" applyNumberFormat="1" applyFont="1" applyBorder="1" applyAlignment="1">
      <alignment horizontal="left" vertical="center"/>
    </xf>
    <xf fontId="14" fillId="0" borderId="35" numFmtId="0" xfId="0" applyFont="1" applyBorder="1" applyAlignment="1">
      <alignment vertical="center" wrapText="1"/>
    </xf>
    <xf fontId="14" fillId="0" borderId="34" numFmtId="162" xfId="0" applyNumberFormat="1" applyFont="1" applyBorder="1" applyAlignment="1">
      <alignment horizontal="right" vertical="center" wrapText="1"/>
    </xf>
    <xf fontId="14" fillId="3" borderId="34" numFmtId="162" xfId="0" applyNumberFormat="1" applyFont="1" applyFill="1" applyBorder="1" applyAlignment="1">
      <alignment horizontal="right"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0" borderId="34" numFmtId="164" xfId="0" applyNumberFormat="1" applyFont="1" applyBorder="1" applyAlignment="1">
      <alignment horizontal="right" vertical="center" wrapText="1"/>
    </xf>
    <xf fontId="14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8" numFmtId="0" xfId="0" applyFont="1" applyBorder="1" applyAlignment="1">
      <alignment horizontal="left" vertical="center" wrapText="1"/>
    </xf>
    <xf fontId="5" fillId="0" borderId="39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/>
    </xf>
    <xf fontId="5" fillId="0" borderId="6" numFmtId="162" xfId="0" applyNumberFormat="1" applyFont="1" applyBorder="1" applyAlignment="1">
      <alignment horizontal="righ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/>
    </xf>
    <xf fontId="16" fillId="0" borderId="4" numFmtId="165" xfId="0" applyNumberFormat="1" applyFont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14" fillId="0" borderId="37" numFmtId="0" xfId="0" applyFont="1" applyBorder="1" applyAlignment="1">
      <alignment horizontal="center" vertical="center" wrapText="1"/>
    </xf>
    <xf fontId="15" fillId="0" borderId="35" numFmtId="49" xfId="0" applyNumberFormat="1" applyFont="1" applyBorder="1" applyAlignment="1">
      <alignment horizontal="left" vertical="center"/>
    </xf>
    <xf fontId="14" fillId="0" borderId="34" numFmtId="0" xfId="0" applyFont="1" applyBorder="1" applyAlignment="1">
      <alignment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40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0" borderId="21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17" fillId="0" borderId="0" numFmtId="0" xfId="0" applyFont="1" applyAlignment="1">
      <alignment vertical="center"/>
    </xf>
    <xf fontId="14" fillId="0" borderId="29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5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7" fillId="3" borderId="5" numFmtId="162" xfId="0" applyNumberFormat="1" applyFont="1" applyFill="1" applyBorder="1" applyAlignment="1">
      <alignment horizontal="righ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3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5" fillId="0" borderId="21" numFmtId="0" xfId="0" applyFont="1" applyBorder="1" applyAlignment="1">
      <alignment horizontal="left" vertical="center"/>
    </xf>
    <xf fontId="17" fillId="0" borderId="21" numFmtId="0" xfId="0" applyFont="1" applyBorder="1" applyAlignment="1">
      <alignment horizontal="lef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3" borderId="41" numFmtId="162" xfId="0" applyNumberFormat="1" applyFont="1" applyFill="1" applyBorder="1" applyAlignment="1">
      <alignment horizontal="right" vertical="center" wrapText="1"/>
    </xf>
    <xf fontId="14" fillId="0" borderId="33" numFmtId="49" xfId="0" applyNumberFormat="1" applyFont="1" applyBorder="1" applyAlignment="1">
      <alignment horizontal="center" vertical="center" wrapText="1"/>
    </xf>
    <xf fontId="5" fillId="0" borderId="4" numFmtId="165" xfId="0" applyNumberFormat="1" applyFont="1" applyBorder="1" applyAlignment="1">
      <alignment vertical="center" wrapText="1"/>
    </xf>
    <xf fontId="14" fillId="0" borderId="34" numFmtId="162" xfId="0" applyNumberFormat="1" applyFont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4" numFmtId="162" xfId="0" applyNumberFormat="1" applyFont="1" applyFill="1" applyBorder="1" applyAlignment="1">
      <alignment vertical="center" wrapText="1"/>
    </xf>
    <xf fontId="14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vertical="center" wrapText="1"/>
    </xf>
    <xf fontId="6" fillId="0" borderId="42" numFmtId="0" xfId="0" applyFont="1" applyBorder="1" applyAlignment="1">
      <alignment horizontal="center" vertical="center" wrapText="1"/>
    </xf>
    <xf fontId="19" fillId="0" borderId="21" numFmtId="165" xfId="0" applyNumberFormat="1" applyFont="1" applyBorder="1" applyAlignment="1">
      <alignment horizontal="right" vertical="center" wrapText="1"/>
    </xf>
    <xf fontId="13" fillId="0" borderId="21" numFmtId="162" xfId="0" applyNumberFormat="1" applyFont="1" applyBorder="1" applyAlignment="1">
      <alignment horizontal="right" vertical="center" wrapText="1"/>
    </xf>
    <xf fontId="13" fillId="0" borderId="18" numFmtId="162" xfId="0" applyNumberFormat="1" applyFont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0" borderId="21" numFmtId="4" xfId="0" applyNumberFormat="1" applyFont="1" applyBorder="1" applyAlignment="1">
      <alignment horizontal="right" vertical="center" wrapText="1"/>
    </xf>
    <xf fontId="13" fillId="0" borderId="21" numFmtId="164" xfId="0" applyNumberFormat="1" applyFont="1" applyBorder="1" applyAlignment="1">
      <alignment horizontal="right" vertical="center" wrapText="1"/>
    </xf>
    <xf fontId="13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43" numFmtId="165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2" numFmtId="49" xfId="0" applyNumberFormat="1" applyFont="1" applyBorder="1" applyAlignment="1">
      <alignment horizontal="center" vertical="center" wrapText="1"/>
    </xf>
    <xf fontId="5" fillId="0" borderId="44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/>
    </xf>
    <xf fontId="5" fillId="0" borderId="18" numFmtId="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5" numFmtId="164" xfId="0" applyNumberFormat="1" applyFont="1" applyBorder="1" applyAlignment="1">
      <alignment horizontal="right" vertical="center" wrapText="1"/>
    </xf>
    <xf fontId="18" fillId="0" borderId="46" numFmtId="0" xfId="0" applyFont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47" numFmtId="162" xfId="0" applyNumberFormat="1" applyFont="1" applyFill="1" applyBorder="1" applyAlignment="1">
      <alignment horizontal="right" vertical="center" wrapText="1"/>
    </xf>
    <xf fontId="14" fillId="0" borderId="32" numFmtId="0" xfId="0" applyFont="1" applyBorder="1" applyAlignment="1">
      <alignment horizontal="center" vertical="center" wrapText="1"/>
    </xf>
    <xf fontId="14" fillId="3" borderId="27" numFmtId="162" xfId="0" applyNumberFormat="1" applyFont="1" applyFill="1" applyBorder="1" applyAlignment="1">
      <alignment horizontal="right" vertical="center" wrapText="1"/>
    </xf>
    <xf fontId="5" fillId="0" borderId="38" numFmtId="165" xfId="0" applyNumberFormat="1" applyFont="1" applyBorder="1" applyAlignment="1">
      <alignment horizontal="left" vertical="center" wrapText="1"/>
    </xf>
    <xf fontId="5" fillId="3" borderId="0" numFmtId="4" xfId="0" applyNumberFormat="1" applyFont="1" applyFill="1" applyAlignment="1">
      <alignment horizontal="righ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10" fillId="0" borderId="24" numFmtId="164" xfId="0" applyNumberFormat="1" applyFont="1" applyBorder="1" applyAlignment="1">
      <alignment horizontal="right" vertical="center" wrapText="1"/>
    </xf>
    <xf fontId="10" fillId="0" borderId="0" numFmtId="164" xfId="0" applyNumberFormat="1" applyFont="1" applyAlignment="1">
      <alignment horizontal="right" vertical="center" wrapText="1"/>
    </xf>
    <xf fontId="10" fillId="0" borderId="21" numFmtId="164" xfId="0" applyNumberFormat="1" applyFont="1" applyBorder="1" applyAlignment="1">
      <alignment horizontal="right" vertical="center" wrapText="1"/>
    </xf>
    <xf fontId="13" fillId="0" borderId="32" numFmtId="0" xfId="0" applyFont="1" applyBorder="1" applyAlignment="1">
      <alignment vertical="center"/>
    </xf>
    <xf fontId="13" fillId="0" borderId="8" numFmtId="167" xfId="0" applyNumberFormat="1" applyFont="1" applyBorder="1" applyAlignment="1">
      <alignment horizontal="center" vertical="center" wrapText="1"/>
    </xf>
    <xf fontId="9" fillId="0" borderId="9" numFmtId="167" xfId="0" applyNumberFormat="1" applyFont="1" applyBorder="1" applyAlignment="1">
      <alignment horizontal="left" vertical="center"/>
    </xf>
    <xf fontId="13" fillId="0" borderId="10" numFmtId="167" xfId="0" applyNumberFormat="1" applyFont="1" applyBorder="1" applyAlignment="1">
      <alignment horizontal="center" vertical="center" wrapText="1"/>
    </xf>
    <xf fontId="13" fillId="0" borderId="32" numFmtId="49" xfId="0" applyNumberFormat="1" applyFont="1" applyBorder="1" applyAlignment="1">
      <alignment vertical="center" wrapText="1"/>
    </xf>
    <xf fontId="13" fillId="0" borderId="48" numFmtId="165" xfId="0" applyNumberFormat="1" applyFont="1" applyBorder="1" applyAlignment="1">
      <alignment horizontal="center" vertical="center" wrapText="1"/>
    </xf>
    <xf fontId="9" fillId="0" borderId="31" numFmtId="165" xfId="0" applyNumberFormat="1" applyFont="1" applyBorder="1" applyAlignment="1">
      <alignment horizontal="left" vertical="center"/>
    </xf>
    <xf fontId="13" fillId="0" borderId="30" numFmtId="165" xfId="0" applyNumberFormat="1" applyFont="1" applyBorder="1" applyAlignment="1">
      <alignment horizontal="center" vertical="center" wrapText="1"/>
    </xf>
    <xf fontId="13" fillId="0" borderId="14" numFmtId="162" xfId="0" applyNumberFormat="1" applyFont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18" numFmtId="162" xfId="0" applyNumberFormat="1" applyFont="1" applyFill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14" numFmtId="164" xfId="0" applyNumberFormat="1" applyFont="1" applyBorder="1" applyAlignment="1">
      <alignment horizontal="right" vertical="center" wrapText="1"/>
    </xf>
    <xf fontId="13" fillId="0" borderId="23" numFmtId="164" xfId="0" applyNumberFormat="1" applyFont="1" applyBorder="1" applyAlignment="1">
      <alignment horizontal="right" vertical="center" wrapText="1"/>
    </xf>
    <xf fontId="13" fillId="0" borderId="19" numFmtId="164" xfId="0" applyNumberFormat="1" applyFont="1" applyBorder="1" applyAlignment="1">
      <alignment horizontal="right"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2" fillId="0" borderId="25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50" numFmtId="49" xfId="0" applyNumberFormat="1" applyFont="1" applyBorder="1" applyAlignment="1">
      <alignment horizontal="center" vertical="center" wrapText="1"/>
    </xf>
    <xf fontId="12" fillId="0" borderId="20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13" fillId="0" borderId="50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17" numFmtId="49" xfId="0" applyNumberFormat="1" applyFont="1" applyBorder="1" applyAlignment="1">
      <alignment horizontal="left" vertical="center"/>
    </xf>
    <xf fontId="7" fillId="0" borderId="23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5" fillId="0" borderId="34" numFmtId="162" xfId="0" applyNumberFormat="1" applyFont="1" applyBorder="1" applyAlignment="1">
      <alignment horizontal="right" vertical="center" wrapText="1"/>
    </xf>
    <xf fontId="5" fillId="0" borderId="51" numFmtId="162" xfId="0" applyNumberFormat="1" applyFont="1" applyBorder="1" applyAlignment="1">
      <alignment horizontal="right" vertical="center" wrapText="1"/>
    </xf>
    <xf fontId="13" fillId="0" borderId="52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1" width="8.28515625"/>
    <col customWidth="1" min="2" max="2" style="2" width="11.140625"/>
    <col customWidth="1" hidden="1" min="3" max="3" style="3" width="8.140625"/>
    <col customWidth="1" min="4" max="4" style="1" width="74.140625"/>
    <col customWidth="1" min="5" max="5" style="4" width="15.7109375"/>
    <col customWidth="1" min="6" max="6" style="1" width="16.140625"/>
    <col customWidth="1" min="7" max="7" style="5" width="15.8515625"/>
    <col customWidth="1" min="8" max="8" style="6" width="14.8515625"/>
    <col customWidth="1" min="9" max="9" style="7" width="16.28125"/>
    <col customWidth="1" min="10" max="10" style="7" width="15.28515625"/>
    <col customWidth="1" min="11" max="11" style="7" width="14.421875"/>
    <col customWidth="1" min="12" max="12" style="7" width="15.7109375"/>
    <col customWidth="1" min="13" max="13" style="1" width="16.57421875"/>
    <col customWidth="1" min="14" max="14" style="1" width="15.71093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2" style="1" width="9.140625"/>
    <col min="23" max="16384" style="1" width="9.140625"/>
  </cols>
  <sheetData>
    <row r="1" ht="17.25">
      <c r="A1" s="8" t="s">
        <v>0</v>
      </c>
      <c r="B1" s="8"/>
      <c r="C1" s="9"/>
      <c r="D1" s="8"/>
      <c r="E1" s="8"/>
      <c r="F1" s="8"/>
      <c r="G1" s="10"/>
      <c r="H1" s="10"/>
      <c r="I1" s="10"/>
      <c r="J1" s="10"/>
      <c r="K1" s="10"/>
      <c r="L1" s="10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1"/>
      <c r="B2" s="12"/>
      <c r="C2" s="3"/>
      <c r="D2" s="13"/>
      <c r="E2" s="14"/>
      <c r="F2" s="13"/>
      <c r="G2" s="15"/>
      <c r="H2" s="16"/>
      <c r="I2" s="17"/>
      <c r="J2" s="17"/>
      <c r="K2" s="17"/>
      <c r="L2" s="17"/>
      <c r="M2" s="13"/>
      <c r="N2" s="13"/>
      <c r="O2" s="13"/>
      <c r="P2" s="18"/>
      <c r="Q2" s="18"/>
      <c r="R2" s="19" t="s">
        <v>1</v>
      </c>
      <c r="S2" s="1"/>
      <c r="T2" s="1"/>
      <c r="U2" s="1"/>
      <c r="V2" s="1"/>
      <c r="W2" s="1"/>
      <c r="X2" s="1"/>
      <c r="Y2" s="1"/>
      <c r="Z2" s="1"/>
    </row>
    <row r="3" s="20" customFormat="1" ht="18.75" customHeight="1">
      <c r="A3" s="21" t="s">
        <v>2</v>
      </c>
      <c r="B3" s="22" t="s">
        <v>3</v>
      </c>
      <c r="C3" s="23" t="s">
        <v>4</v>
      </c>
      <c r="D3" s="24" t="s">
        <v>5</v>
      </c>
      <c r="E3" s="25" t="s">
        <v>6</v>
      </c>
      <c r="F3" s="26" t="s">
        <v>7</v>
      </c>
      <c r="G3" s="27"/>
      <c r="H3" s="28"/>
      <c r="I3" s="29" t="s">
        <v>8</v>
      </c>
      <c r="J3" s="30"/>
      <c r="K3" s="31" t="s">
        <v>9</v>
      </c>
      <c r="L3" s="27"/>
      <c r="M3" s="32"/>
      <c r="N3" s="33"/>
      <c r="O3" s="24" t="s">
        <v>10</v>
      </c>
      <c r="P3" s="34" t="s">
        <v>11</v>
      </c>
      <c r="Q3" s="34" t="s">
        <v>12</v>
      </c>
      <c r="R3" s="24" t="s">
        <v>13</v>
      </c>
      <c r="S3" s="20"/>
      <c r="T3" s="20"/>
      <c r="U3" s="20"/>
      <c r="V3" s="20"/>
      <c r="W3" s="20"/>
      <c r="X3" s="20"/>
      <c r="Y3" s="20"/>
      <c r="Z3" s="20"/>
    </row>
    <row r="4" s="20" customFormat="1" ht="62.25" customHeight="1">
      <c r="A4" s="21"/>
      <c r="B4" s="22"/>
      <c r="C4" s="23"/>
      <c r="D4" s="24"/>
      <c r="E4" s="25"/>
      <c r="F4" s="35" t="s">
        <v>14</v>
      </c>
      <c r="G4" s="36" t="s">
        <v>15</v>
      </c>
      <c r="H4" s="37" t="s">
        <v>16</v>
      </c>
      <c r="I4" s="38" t="s">
        <v>17</v>
      </c>
      <c r="J4" s="38" t="s">
        <v>16</v>
      </c>
      <c r="K4" s="39" t="s">
        <v>18</v>
      </c>
      <c r="L4" s="40" t="s">
        <v>19</v>
      </c>
      <c r="M4" s="41" t="s">
        <v>20</v>
      </c>
      <c r="N4" s="42" t="s">
        <v>21</v>
      </c>
      <c r="O4" s="24"/>
      <c r="P4" s="34"/>
      <c r="Q4" s="34"/>
      <c r="R4" s="24"/>
      <c r="S4" s="20"/>
      <c r="T4" s="20"/>
      <c r="U4" s="20"/>
      <c r="V4" s="20"/>
      <c r="W4" s="20"/>
      <c r="X4" s="20"/>
      <c r="Y4" s="20"/>
      <c r="Z4" s="20"/>
    </row>
    <row r="5" s="43" customFormat="1" ht="23.25" customHeight="1">
      <c r="A5" s="44"/>
      <c r="B5" s="45" t="s">
        <v>22</v>
      </c>
      <c r="C5" s="46"/>
      <c r="D5" s="47"/>
      <c r="E5" s="48">
        <f>SUM(E6:E16)</f>
        <v>4601678.8700000001</v>
      </c>
      <c r="F5" s="49">
        <f>SUM(F6:F16)</f>
        <v>28873554.000000004</v>
      </c>
      <c r="G5" s="49">
        <f>SUM(G6:G16)</f>
        <v>7484848.2999999998</v>
      </c>
      <c r="H5" s="49">
        <f>SUM(H6:H16)</f>
        <v>2744599.2999999998</v>
      </c>
      <c r="I5" s="50">
        <f>SUM(I6:I16)</f>
        <v>5051919.8000000007</v>
      </c>
      <c r="J5" s="50">
        <f>SUM(J6:J16)</f>
        <v>254049.83000000002</v>
      </c>
      <c r="K5" s="50">
        <f>SUM(K6:K16)</f>
        <v>450240.93000000011</v>
      </c>
      <c r="L5" s="50">
        <f>SUM(L6:L16)</f>
        <v>-2432928.5</v>
      </c>
      <c r="M5" s="51">
        <f>SUM(M6:M16)</f>
        <v>-23821634.200000003</v>
      </c>
      <c r="N5" s="49">
        <f>SUM(N6:N16)</f>
        <v>-2490549.4699999997</v>
      </c>
      <c r="O5" s="52">
        <f t="shared" ref="O5:O9" si="0">IFERROR(I5/E5,"")</f>
        <v>1.0978427532036803</v>
      </c>
      <c r="P5" s="53">
        <f t="shared" ref="P5:P9" si="1">IFERROR(J5/H5,"")</f>
        <v>0.092563541060438237</v>
      </c>
      <c r="Q5" s="54">
        <f t="shared" ref="Q5:Q9" si="2">IFERROR(I5/G5,"")</f>
        <v>0.67495286444215585</v>
      </c>
      <c r="R5" s="55">
        <f t="shared" ref="R5:R9" si="3">IFERROR(I5/F5,"")</f>
        <v>0.17496702345682835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ht="18.75" customHeight="1">
      <c r="A6" s="56"/>
      <c r="B6" s="57" t="s">
        <v>23</v>
      </c>
      <c r="C6" s="58" t="s">
        <v>24</v>
      </c>
      <c r="D6" s="59" t="s">
        <v>25</v>
      </c>
      <c r="E6" s="60">
        <v>3342702.73</v>
      </c>
      <c r="F6" s="61">
        <f>22841274.9-1013674.9</f>
        <v>21827600</v>
      </c>
      <c r="G6" s="61">
        <v>5316833.7000000002</v>
      </c>
      <c r="H6" s="62">
        <v>1575163.3</v>
      </c>
      <c r="I6" s="62">
        <v>3985434.6200000001</v>
      </c>
      <c r="J6" s="63">
        <v>143153.26000000001</v>
      </c>
      <c r="K6" s="63">
        <f t="shared" ref="K6:K9" si="4">I6-E6</f>
        <v>642731.89000000013</v>
      </c>
      <c r="L6" s="64">
        <f t="shared" ref="L6:L9" si="5">I6-G6</f>
        <v>-1331399.0800000001</v>
      </c>
      <c r="M6" s="65">
        <f t="shared" ref="M6:M9" si="6">I6-F6</f>
        <v>-17842165.379999999</v>
      </c>
      <c r="N6" s="66">
        <f t="shared" ref="N6:N9" si="7">J6-H6</f>
        <v>-1432010.04</v>
      </c>
      <c r="O6" s="67">
        <f t="shared" si="0"/>
        <v>1.1922791052376949</v>
      </c>
      <c r="P6" s="68">
        <f t="shared" si="1"/>
        <v>0.090881535901706195</v>
      </c>
      <c r="Q6" s="67">
        <f t="shared" si="2"/>
        <v>0.74958797752128303</v>
      </c>
      <c r="R6" s="69">
        <f t="shared" si="3"/>
        <v>0.18258693672231488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70"/>
      <c r="B7" s="71" t="s">
        <v>26</v>
      </c>
      <c r="C7" s="72" t="s">
        <v>27</v>
      </c>
      <c r="D7" s="73" t="s">
        <v>28</v>
      </c>
      <c r="E7" s="74">
        <v>20375.139999999999</v>
      </c>
      <c r="F7" s="75">
        <v>58676</v>
      </c>
      <c r="G7" s="75">
        <v>19257</v>
      </c>
      <c r="H7" s="76">
        <v>4914.5</v>
      </c>
      <c r="I7" s="77">
        <v>15101.24</v>
      </c>
      <c r="J7" s="76">
        <v>16.310000000000002</v>
      </c>
      <c r="K7" s="78">
        <f t="shared" si="4"/>
        <v>-5273.8999999999996</v>
      </c>
      <c r="L7" s="76">
        <f t="shared" si="5"/>
        <v>-4155.7600000000002</v>
      </c>
      <c r="M7" s="79">
        <f t="shared" si="6"/>
        <v>-43574.760000000002</v>
      </c>
      <c r="N7" s="74">
        <f t="shared" si="7"/>
        <v>-4898.1899999999996</v>
      </c>
      <c r="O7" s="80">
        <f t="shared" si="0"/>
        <v>0.74116006074068697</v>
      </c>
      <c r="P7" s="81">
        <f t="shared" si="1"/>
        <v>0.003318750635873436</v>
      </c>
      <c r="Q7" s="82">
        <f t="shared" si="2"/>
        <v>0.78419483824063974</v>
      </c>
      <c r="R7" s="83">
        <f t="shared" si="3"/>
        <v>0.25736655532074443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70"/>
      <c r="B8" s="71" t="s">
        <v>23</v>
      </c>
      <c r="C8" s="84" t="s">
        <v>29</v>
      </c>
      <c r="D8" s="73" t="s">
        <v>30</v>
      </c>
      <c r="E8" s="74">
        <v>0</v>
      </c>
      <c r="F8" s="75">
        <v>38381</v>
      </c>
      <c r="G8" s="75">
        <v>15900</v>
      </c>
      <c r="H8" s="76">
        <v>8000</v>
      </c>
      <c r="I8" s="78">
        <v>10927.9</v>
      </c>
      <c r="J8" s="76">
        <v>48.859999999999999</v>
      </c>
      <c r="K8" s="76">
        <f t="shared" si="4"/>
        <v>10927.9</v>
      </c>
      <c r="L8" s="76">
        <f t="shared" si="5"/>
        <v>-4972.1000000000004</v>
      </c>
      <c r="M8" s="74">
        <f t="shared" si="6"/>
        <v>-27453.099999999999</v>
      </c>
      <c r="N8" s="85">
        <f t="shared" si="7"/>
        <v>-7951.1400000000003</v>
      </c>
      <c r="O8" s="81" t="str">
        <f t="shared" si="0"/>
        <v/>
      </c>
      <c r="P8" s="80">
        <f t="shared" si="1"/>
        <v>0.0061075000000000001</v>
      </c>
      <c r="Q8" s="81">
        <f t="shared" si="2"/>
        <v>0.68728930817610057</v>
      </c>
      <c r="R8" s="83">
        <f t="shared" si="3"/>
        <v>0.28472160704515254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70"/>
      <c r="B9" s="71" t="s">
        <v>23</v>
      </c>
      <c r="C9" s="72" t="s">
        <v>31</v>
      </c>
      <c r="D9" s="73" t="s">
        <v>32</v>
      </c>
      <c r="E9" s="74">
        <v>173007.79999999999</v>
      </c>
      <c r="F9" s="75">
        <v>1319195.1000000001</v>
      </c>
      <c r="G9" s="75">
        <v>608600</v>
      </c>
      <c r="H9" s="76">
        <v>433000</v>
      </c>
      <c r="I9" s="76">
        <v>161059.06000000003</v>
      </c>
      <c r="J9" s="76">
        <v>9804.2299999999996</v>
      </c>
      <c r="K9" s="76">
        <f t="shared" si="4"/>
        <v>-11948.739999999962</v>
      </c>
      <c r="L9" s="76">
        <f t="shared" si="5"/>
        <v>-447540.93999999994</v>
      </c>
      <c r="M9" s="79">
        <f t="shared" si="6"/>
        <v>-1158136.04</v>
      </c>
      <c r="N9" s="74">
        <f t="shared" si="7"/>
        <v>-423195.77000000002</v>
      </c>
      <c r="O9" s="80">
        <f t="shared" si="0"/>
        <v>0.93093525263022847</v>
      </c>
      <c r="P9" s="81">
        <f t="shared" si="1"/>
        <v>0.022642563510392608</v>
      </c>
      <c r="Q9" s="82">
        <f t="shared" si="2"/>
        <v>0.26463861321064741</v>
      </c>
      <c r="R9" s="83">
        <f t="shared" si="3"/>
        <v>0.12208888586684412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70"/>
      <c r="B10" s="71" t="s">
        <v>23</v>
      </c>
      <c r="C10" s="84" t="s">
        <v>33</v>
      </c>
      <c r="D10" s="73" t="s">
        <v>34</v>
      </c>
      <c r="E10" s="74">
        <v>98.489999999999995</v>
      </c>
      <c r="F10" s="75">
        <v>0</v>
      </c>
      <c r="G10" s="75">
        <v>0</v>
      </c>
      <c r="H10" s="76">
        <v>0</v>
      </c>
      <c r="I10" s="78">
        <v>78.760000000000005</v>
      </c>
      <c r="J10" s="76">
        <v>3.5600000000000001</v>
      </c>
      <c r="K10" s="76">
        <f t="shared" ref="K10:K47" si="8">I10-E10</f>
        <v>-19.72999999999999</v>
      </c>
      <c r="L10" s="76">
        <f t="shared" ref="L10:L73" si="9">I10-G10</f>
        <v>78.760000000000005</v>
      </c>
      <c r="M10" s="74">
        <f t="shared" ref="M10:M47" si="10">I10-F10</f>
        <v>78.760000000000005</v>
      </c>
      <c r="N10" s="85">
        <f t="shared" ref="N10:N47" si="11">J10-H10</f>
        <v>3.5600000000000001</v>
      </c>
      <c r="O10" s="81">
        <f t="shared" ref="O10:O73" si="12">IFERROR(I10/E10,"")</f>
        <v>0.79967509391816438</v>
      </c>
      <c r="P10" s="80" t="str">
        <f t="shared" ref="P10:P73" si="13">IFERROR(J10/H10,"")</f>
        <v/>
      </c>
      <c r="Q10" s="81" t="str">
        <f t="shared" ref="Q10:Q73" si="14">IFERROR(I10/G10,"")</f>
        <v/>
      </c>
      <c r="R10" s="8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70"/>
      <c r="B11" s="71" t="s">
        <v>23</v>
      </c>
      <c r="C11" s="72" t="s">
        <v>35</v>
      </c>
      <c r="D11" s="73" t="s">
        <v>36</v>
      </c>
      <c r="E11" s="74">
        <v>789.10000000000002</v>
      </c>
      <c r="F11" s="75">
        <v>1515.3</v>
      </c>
      <c r="G11" s="75">
        <v>963</v>
      </c>
      <c r="H11" s="76">
        <v>303</v>
      </c>
      <c r="I11" s="76">
        <v>248.72999999999999</v>
      </c>
      <c r="J11" s="76">
        <v>0</v>
      </c>
      <c r="K11" s="76">
        <f t="shared" si="8"/>
        <v>-540.37</v>
      </c>
      <c r="L11" s="76">
        <f t="shared" si="9"/>
        <v>-714.26999999999998</v>
      </c>
      <c r="M11" s="79">
        <f t="shared" si="10"/>
        <v>-1266.5699999999999</v>
      </c>
      <c r="N11" s="74">
        <f t="shared" si="11"/>
        <v>-303</v>
      </c>
      <c r="O11" s="80">
        <f t="shared" si="12"/>
        <v>0.31520719807375491</v>
      </c>
      <c r="P11" s="81">
        <f t="shared" si="13"/>
        <v>0</v>
      </c>
      <c r="Q11" s="82">
        <f t="shared" si="14"/>
        <v>0.25828660436137069</v>
      </c>
      <c r="R11" s="83">
        <f t="shared" si="15"/>
        <v>0.16414571372005543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70"/>
      <c r="B12" s="71" t="s">
        <v>23</v>
      </c>
      <c r="C12" s="84" t="s">
        <v>37</v>
      </c>
      <c r="D12" s="73" t="s">
        <v>38</v>
      </c>
      <c r="E12" s="74">
        <v>277111.32000000001</v>
      </c>
      <c r="F12" s="75">
        <v>446509.79999999999</v>
      </c>
      <c r="G12" s="75">
        <v>135215.60000000001</v>
      </c>
      <c r="H12" s="76">
        <v>127400</v>
      </c>
      <c r="I12" s="78">
        <v>95502.180000000008</v>
      </c>
      <c r="J12" s="76">
        <v>89113.130000000005</v>
      </c>
      <c r="K12" s="76">
        <f t="shared" si="8"/>
        <v>-181609.14000000001</v>
      </c>
      <c r="L12" s="76">
        <f t="shared" si="9"/>
        <v>-39713.419999999998</v>
      </c>
      <c r="M12" s="74">
        <f t="shared" si="10"/>
        <v>-351007.62</v>
      </c>
      <c r="N12" s="85">
        <f t="shared" si="11"/>
        <v>-38286.869999999995</v>
      </c>
      <c r="O12" s="81">
        <f t="shared" si="12"/>
        <v>0.34463471214384173</v>
      </c>
      <c r="P12" s="80">
        <f t="shared" si="13"/>
        <v>0.69947511773940352</v>
      </c>
      <c r="Q12" s="81">
        <f t="shared" si="14"/>
        <v>0.70629557536260612</v>
      </c>
      <c r="R12" s="83">
        <f t="shared" si="15"/>
        <v>0.21388596622067424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70"/>
      <c r="B13" s="71" t="s">
        <v>39</v>
      </c>
      <c r="C13" s="72" t="s">
        <v>40</v>
      </c>
      <c r="D13" s="73" t="s">
        <v>41</v>
      </c>
      <c r="E13" s="74">
        <v>56864.879999999997</v>
      </c>
      <c r="F13" s="75">
        <v>1866643.8</v>
      </c>
      <c r="G13" s="75">
        <v>70000</v>
      </c>
      <c r="H13" s="76">
        <v>8000</v>
      </c>
      <c r="I13" s="76">
        <v>57062.369999999995</v>
      </c>
      <c r="J13" s="76">
        <v>554.05999999999995</v>
      </c>
      <c r="K13" s="76">
        <f t="shared" si="8"/>
        <v>197.48999999999796</v>
      </c>
      <c r="L13" s="76">
        <f t="shared" si="9"/>
        <v>-12937.630000000005</v>
      </c>
      <c r="M13" s="79">
        <f t="shared" si="10"/>
        <v>-1809581.4300000002</v>
      </c>
      <c r="N13" s="74">
        <f t="shared" si="11"/>
        <v>-7445.9400000000005</v>
      </c>
      <c r="O13" s="80">
        <f t="shared" si="12"/>
        <v>1.0034729696079547</v>
      </c>
      <c r="P13" s="81">
        <f t="shared" si="13"/>
        <v>0.0692575</v>
      </c>
      <c r="Q13" s="82">
        <f t="shared" si="14"/>
        <v>0.81517671428571425</v>
      </c>
      <c r="R13" s="83">
        <f t="shared" si="15"/>
        <v>0.030569501262104743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70"/>
      <c r="B14" s="71" t="s">
        <v>39</v>
      </c>
      <c r="C14" s="84" t="s">
        <v>42</v>
      </c>
      <c r="D14" s="73" t="s">
        <v>43</v>
      </c>
      <c r="E14" s="74">
        <v>568280.66000000003</v>
      </c>
      <c r="F14" s="75">
        <v>2628818</v>
      </c>
      <c r="G14" s="75">
        <v>1107500</v>
      </c>
      <c r="H14" s="76">
        <v>530000</v>
      </c>
      <c r="I14" s="78">
        <v>558654.65000000002</v>
      </c>
      <c r="J14" s="76">
        <v>2358.98</v>
      </c>
      <c r="K14" s="76">
        <f t="shared" si="8"/>
        <v>-9626.0100000000093</v>
      </c>
      <c r="L14" s="76">
        <f t="shared" si="9"/>
        <v>-548845.34999999998</v>
      </c>
      <c r="M14" s="74">
        <f t="shared" si="10"/>
        <v>-2070163.3500000001</v>
      </c>
      <c r="N14" s="86">
        <f t="shared" si="11"/>
        <v>-527641.02000000002</v>
      </c>
      <c r="O14" s="81">
        <f t="shared" si="12"/>
        <v>0.9830611691061244</v>
      </c>
      <c r="P14" s="80">
        <f t="shared" si="13"/>
        <v>0.0044509056603773585</v>
      </c>
      <c r="Q14" s="81">
        <f t="shared" si="14"/>
        <v>0.50442857787810391</v>
      </c>
      <c r="R14" s="83">
        <f t="shared" si="15"/>
        <v>0.2125117258022427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70"/>
      <c r="B15" s="71"/>
      <c r="C15" s="72" t="s">
        <v>44</v>
      </c>
      <c r="D15" s="73" t="s">
        <v>45</v>
      </c>
      <c r="E15" s="74">
        <v>162448.75</v>
      </c>
      <c r="F15" s="75">
        <v>686215</v>
      </c>
      <c r="G15" s="75">
        <v>210579</v>
      </c>
      <c r="H15" s="76">
        <v>57818.5</v>
      </c>
      <c r="I15" s="76">
        <v>167850.28999999998</v>
      </c>
      <c r="J15" s="76">
        <v>8997.4400000000005</v>
      </c>
      <c r="K15" s="76">
        <f t="shared" si="8"/>
        <v>5401.539999999979</v>
      </c>
      <c r="L15" s="76">
        <f t="shared" si="9"/>
        <v>-42728.710000000021</v>
      </c>
      <c r="M15" s="74">
        <f t="shared" si="10"/>
        <v>-518364.71000000002</v>
      </c>
      <c r="N15" s="87">
        <f t="shared" si="11"/>
        <v>-48821.059999999998</v>
      </c>
      <c r="O15" s="81">
        <f t="shared" si="12"/>
        <v>1.0332507329234604</v>
      </c>
      <c r="P15" s="81">
        <f t="shared" si="13"/>
        <v>0.15561524425573131</v>
      </c>
      <c r="Q15" s="81">
        <f t="shared" si="14"/>
        <v>0.79708940587617938</v>
      </c>
      <c r="R15" s="83">
        <f t="shared" si="15"/>
        <v>0.2446030617226379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88"/>
      <c r="B16" s="89" t="s">
        <v>39</v>
      </c>
      <c r="C16" s="84" t="s">
        <v>46</v>
      </c>
      <c r="D16" s="90" t="s">
        <v>47</v>
      </c>
      <c r="E16" s="91">
        <v>0</v>
      </c>
      <c r="F16" s="91">
        <v>0</v>
      </c>
      <c r="G16" s="91">
        <v>0</v>
      </c>
      <c r="H16" s="92">
        <v>0</v>
      </c>
      <c r="I16" s="92">
        <v>0</v>
      </c>
      <c r="J16" s="93">
        <v>0</v>
      </c>
      <c r="K16" s="93">
        <f t="shared" si="8"/>
        <v>0</v>
      </c>
      <c r="L16" s="78">
        <f t="shared" si="9"/>
        <v>0</v>
      </c>
      <c r="M16" s="91">
        <f t="shared" si="10"/>
        <v>0</v>
      </c>
      <c r="N16" s="85">
        <f t="shared" si="11"/>
        <v>0</v>
      </c>
      <c r="O16" s="94" t="str">
        <f t="shared" si="12"/>
        <v/>
      </c>
      <c r="P16" s="80" t="str">
        <f t="shared" si="13"/>
        <v/>
      </c>
      <c r="Q16" s="94" t="str">
        <f t="shared" si="14"/>
        <v/>
      </c>
      <c r="R16" s="95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3" customFormat="1" ht="24" customHeight="1">
      <c r="A17" s="96" t="s">
        <v>48</v>
      </c>
      <c r="B17" s="97"/>
      <c r="C17" s="98"/>
      <c r="D17" s="99"/>
      <c r="E17" s="49">
        <f>E21+E25+E34+E48+E56+E59+E62+E71</f>
        <v>1996091.9899999998</v>
      </c>
      <c r="F17" s="49">
        <f>F21+F25+F34+F48+F56+F59+F62+F71</f>
        <v>8032481.5399999991</v>
      </c>
      <c r="G17" s="49">
        <f>G21+G25+G34+G48+G56+G59+G62+G71</f>
        <v>2510905.3100000005</v>
      </c>
      <c r="H17" s="49">
        <f>H21+H25+H34+H48+H56+H59+H62+H71</f>
        <v>636036.30000000005</v>
      </c>
      <c r="I17" s="50">
        <f>I21+I25+I34+I48+I56+I59+I62+I71</f>
        <v>2116001.0099999998</v>
      </c>
      <c r="J17" s="100">
        <f>J21+J25+J34+J48+J56+J59+J62+J71</f>
        <v>66756.600000000006</v>
      </c>
      <c r="K17" s="50">
        <f t="shared" si="8"/>
        <v>119909.02000000002</v>
      </c>
      <c r="L17" s="101">
        <f t="shared" si="9"/>
        <v>-394904.30000000075</v>
      </c>
      <c r="M17" s="102">
        <f t="shared" si="10"/>
        <v>-5916480.5299999993</v>
      </c>
      <c r="N17" s="103">
        <f t="shared" si="11"/>
        <v>-569279.70000000007</v>
      </c>
      <c r="O17" s="52">
        <f t="shared" si="12"/>
        <v>1.0600718907749338</v>
      </c>
      <c r="P17" s="53">
        <f t="shared" si="13"/>
        <v>0.10495721706449773</v>
      </c>
      <c r="Q17" s="54">
        <f t="shared" si="14"/>
        <v>0.8427243359487735</v>
      </c>
      <c r="R17" s="55">
        <f t="shared" si="15"/>
        <v>0.26343054751670181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ht="17.25">
      <c r="A18" s="104" t="s">
        <v>49</v>
      </c>
      <c r="B18" s="105" t="s">
        <v>26</v>
      </c>
      <c r="C18" s="106" t="s">
        <v>50</v>
      </c>
      <c r="D18" s="107" t="s">
        <v>51</v>
      </c>
      <c r="E18" s="108">
        <v>69262.830000000002</v>
      </c>
      <c r="F18" s="60">
        <f>295538.8+75672.2</f>
        <v>371211</v>
      </c>
      <c r="G18" s="60">
        <v>111000</v>
      </c>
      <c r="H18" s="63">
        <v>29000</v>
      </c>
      <c r="I18" s="109">
        <v>89663.339999999997</v>
      </c>
      <c r="J18" s="63">
        <v>4923.3600000000006</v>
      </c>
      <c r="K18" s="64">
        <f t="shared" si="8"/>
        <v>20400.509999999995</v>
      </c>
      <c r="L18" s="63">
        <f t="shared" si="9"/>
        <v>-21336.660000000003</v>
      </c>
      <c r="M18" s="60">
        <f t="shared" si="10"/>
        <v>-281547.66000000003</v>
      </c>
      <c r="N18" s="110">
        <f t="shared" si="11"/>
        <v>-24076.639999999999</v>
      </c>
      <c r="O18" s="67">
        <f t="shared" si="12"/>
        <v>1.2945376329555116</v>
      </c>
      <c r="P18" s="68">
        <f t="shared" si="13"/>
        <v>0.16977103448275865</v>
      </c>
      <c r="Q18" s="67">
        <f t="shared" si="14"/>
        <v>0.80777783783783785</v>
      </c>
      <c r="R18" s="69">
        <f t="shared" si="15"/>
        <v>0.24154278833331985</v>
      </c>
      <c r="S18" s="1"/>
      <c r="T18" s="1"/>
      <c r="U18" s="1"/>
      <c r="V18" s="1"/>
      <c r="W18" s="1"/>
      <c r="X18" s="1"/>
      <c r="Y18" s="1"/>
      <c r="Z18" s="1"/>
    </row>
    <row r="19" ht="17.25" hidden="1">
      <c r="A19" s="111"/>
      <c r="B19" s="112"/>
      <c r="C19" s="72" t="s">
        <v>52</v>
      </c>
      <c r="D19" s="113" t="s">
        <v>53</v>
      </c>
      <c r="E19" s="114">
        <v>0</v>
      </c>
      <c r="F19" s="114">
        <v>0</v>
      </c>
      <c r="G19" s="114">
        <v>0</v>
      </c>
      <c r="H19" s="115">
        <v>0</v>
      </c>
      <c r="I19" s="116">
        <v>0</v>
      </c>
      <c r="J19" s="116">
        <v>0</v>
      </c>
      <c r="K19" s="116">
        <f t="shared" si="8"/>
        <v>0</v>
      </c>
      <c r="L19" s="115">
        <f t="shared" si="9"/>
        <v>0</v>
      </c>
      <c r="M19" s="114">
        <f t="shared" si="10"/>
        <v>0</v>
      </c>
      <c r="N19" s="117">
        <f t="shared" si="11"/>
        <v>0</v>
      </c>
      <c r="O19" s="80" t="str">
        <f t="shared" si="12"/>
        <v/>
      </c>
      <c r="P19" s="81" t="str">
        <f t="shared" si="13"/>
        <v/>
      </c>
      <c r="Q19" s="82" t="str">
        <f t="shared" si="14"/>
        <v/>
      </c>
      <c r="R19" s="83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111"/>
      <c r="B20" s="112"/>
      <c r="C20" s="84" t="s">
        <v>54</v>
      </c>
      <c r="D20" s="118" t="s">
        <v>55</v>
      </c>
      <c r="E20" s="114">
        <v>57000.669999999998</v>
      </c>
      <c r="F20" s="114">
        <v>253415.20000000001</v>
      </c>
      <c r="G20" s="114">
        <v>79415.199999999997</v>
      </c>
      <c r="H20" s="119">
        <v>22000</v>
      </c>
      <c r="I20" s="116">
        <v>86551.169999999998</v>
      </c>
      <c r="J20" s="116">
        <v>5271.54</v>
      </c>
      <c r="K20" s="116">
        <f t="shared" si="8"/>
        <v>29550.5</v>
      </c>
      <c r="L20" s="116">
        <f t="shared" si="9"/>
        <v>7135.9700000000012</v>
      </c>
      <c r="M20" s="114">
        <f t="shared" si="10"/>
        <v>-166864.03000000003</v>
      </c>
      <c r="N20" s="114">
        <f t="shared" si="11"/>
        <v>-16728.459999999999</v>
      </c>
      <c r="O20" s="81">
        <f t="shared" si="12"/>
        <v>1.5184237308087782</v>
      </c>
      <c r="P20" s="80">
        <f t="shared" si="13"/>
        <v>0.23961545454545455</v>
      </c>
      <c r="Q20" s="81">
        <f t="shared" si="14"/>
        <v>1.0898564758383786</v>
      </c>
      <c r="R20" s="83">
        <f t="shared" si="15"/>
        <v>0.341538984244039</v>
      </c>
      <c r="S20" s="1"/>
      <c r="T20" s="1"/>
      <c r="U20" s="1"/>
      <c r="V20" s="1"/>
      <c r="W20" s="1"/>
      <c r="X20" s="1"/>
      <c r="Y20" s="1"/>
      <c r="Z20" s="1"/>
    </row>
    <row r="21" s="120" customFormat="1" ht="17.25">
      <c r="A21" s="121"/>
      <c r="B21" s="122"/>
      <c r="C21" s="123"/>
      <c r="D21" s="124" t="s">
        <v>56</v>
      </c>
      <c r="E21" s="125">
        <f>SUM(E18:E20)</f>
        <v>126263.5</v>
      </c>
      <c r="F21" s="125">
        <f>SUM(F18:F20)</f>
        <v>624626.19999999995</v>
      </c>
      <c r="G21" s="125">
        <f>SUM(G18:G20)</f>
        <v>190415.20000000001</v>
      </c>
      <c r="H21" s="125">
        <f>SUM(H18:H20)</f>
        <v>51000</v>
      </c>
      <c r="I21" s="126">
        <f>SUM(I18:I20)</f>
        <v>176214.51000000001</v>
      </c>
      <c r="J21" s="127">
        <f>SUM(J18:J20)</f>
        <v>10194.900000000001</v>
      </c>
      <c r="K21" s="126">
        <f t="shared" si="8"/>
        <v>49951.010000000009</v>
      </c>
      <c r="L21" s="126">
        <f t="shared" si="9"/>
        <v>-14200.690000000002</v>
      </c>
      <c r="M21" s="125">
        <f t="shared" si="10"/>
        <v>-448411.68999999994</v>
      </c>
      <c r="N21" s="125">
        <f t="shared" si="11"/>
        <v>-40805.099999999999</v>
      </c>
      <c r="O21" s="128">
        <f t="shared" si="12"/>
        <v>1.39560926158391</v>
      </c>
      <c r="P21" s="128">
        <f t="shared" si="13"/>
        <v>0.19990000000000002</v>
      </c>
      <c r="Q21" s="128">
        <f t="shared" si="14"/>
        <v>0.92542249778379038</v>
      </c>
      <c r="R21" s="129">
        <f t="shared" si="15"/>
        <v>0.28211194150997831</v>
      </c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</row>
    <row r="22" ht="17.25">
      <c r="A22" s="130">
        <v>951</v>
      </c>
      <c r="B22" s="105" t="s">
        <v>23</v>
      </c>
      <c r="C22" s="131" t="s">
        <v>57</v>
      </c>
      <c r="D22" s="132" t="s">
        <v>58</v>
      </c>
      <c r="E22" s="108">
        <v>25780.759999999998</v>
      </c>
      <c r="F22" s="108">
        <v>119058.5</v>
      </c>
      <c r="G22" s="108">
        <v>32173.099999999999</v>
      </c>
      <c r="H22" s="63">
        <v>9357.6000000000004</v>
      </c>
      <c r="I22" s="109">
        <v>34771.870000000003</v>
      </c>
      <c r="J22" s="63">
        <v>5726.4899999999998</v>
      </c>
      <c r="K22" s="63">
        <f t="shared" si="8"/>
        <v>8991.1100000000042</v>
      </c>
      <c r="L22" s="63">
        <f t="shared" si="9"/>
        <v>2598.7700000000041</v>
      </c>
      <c r="M22" s="66">
        <f t="shared" si="10"/>
        <v>-84286.630000000005</v>
      </c>
      <c r="N22" s="60">
        <f t="shared" si="11"/>
        <v>-3631.1100000000006</v>
      </c>
      <c r="O22" s="68">
        <f t="shared" si="12"/>
        <v>1.3487527132636898</v>
      </c>
      <c r="P22" s="67">
        <f t="shared" si="13"/>
        <v>0.61196140035906643</v>
      </c>
      <c r="Q22" s="133">
        <f t="shared" si="14"/>
        <v>1.0807746222776171</v>
      </c>
      <c r="R22" s="69">
        <f t="shared" si="15"/>
        <v>0.29205701398892142</v>
      </c>
      <c r="S22" s="1"/>
      <c r="T22" s="1"/>
      <c r="U22" s="1"/>
      <c r="V22" s="1"/>
      <c r="W22" s="1"/>
      <c r="X22" s="1"/>
      <c r="Y22" s="1"/>
      <c r="Z22" s="1"/>
    </row>
    <row r="23" ht="17.25">
      <c r="A23" s="134"/>
      <c r="B23" s="112"/>
      <c r="C23" s="135" t="s">
        <v>59</v>
      </c>
      <c r="D23" s="113" t="s">
        <v>60</v>
      </c>
      <c r="E23" s="114">
        <v>5074.5600000000004</v>
      </c>
      <c r="F23" s="136">
        <v>10589.6</v>
      </c>
      <c r="G23" s="136">
        <v>2358.6999999999998</v>
      </c>
      <c r="H23" s="116">
        <v>553.29999999999995</v>
      </c>
      <c r="I23" s="115">
        <v>4168.7700000000004</v>
      </c>
      <c r="J23" s="116">
        <v>135.18000000000001</v>
      </c>
      <c r="K23" s="116">
        <f t="shared" si="8"/>
        <v>-905.78999999999996</v>
      </c>
      <c r="L23" s="116">
        <f t="shared" si="9"/>
        <v>1810.0700000000006</v>
      </c>
      <c r="M23" s="114">
        <f t="shared" si="10"/>
        <v>-6420.8299999999999</v>
      </c>
      <c r="N23" s="114">
        <f t="shared" si="11"/>
        <v>-418.11999999999995</v>
      </c>
      <c r="O23" s="81">
        <f t="shared" si="12"/>
        <v>0.82150373628452522</v>
      </c>
      <c r="P23" s="81">
        <f t="shared" si="13"/>
        <v>0.24431592264594257</v>
      </c>
      <c r="Q23" s="81">
        <f t="shared" si="14"/>
        <v>1.7674015347437151</v>
      </c>
      <c r="R23" s="83">
        <f t="shared" si="15"/>
        <v>0.39366642743824132</v>
      </c>
      <c r="S23" s="1"/>
      <c r="T23" s="1"/>
      <c r="U23" s="1"/>
      <c r="V23" s="1"/>
      <c r="W23" s="1"/>
      <c r="X23" s="1"/>
      <c r="Y23" s="1"/>
      <c r="Z23" s="1"/>
    </row>
    <row r="24" ht="17.25">
      <c r="A24" s="137"/>
      <c r="B24" s="138"/>
      <c r="C24" s="139" t="s">
        <v>61</v>
      </c>
      <c r="D24" s="140" t="s">
        <v>62</v>
      </c>
      <c r="E24" s="116">
        <v>722.85000000000002</v>
      </c>
      <c r="F24" s="136">
        <v>2512.1999999999998</v>
      </c>
      <c r="G24" s="136">
        <v>850</v>
      </c>
      <c r="H24" s="141">
        <v>240</v>
      </c>
      <c r="I24" s="141">
        <v>564.88</v>
      </c>
      <c r="J24" s="116">
        <v>19.120000000000001</v>
      </c>
      <c r="K24" s="116">
        <f t="shared" si="8"/>
        <v>-157.97000000000003</v>
      </c>
      <c r="L24" s="116">
        <f t="shared" si="9"/>
        <v>-285.12</v>
      </c>
      <c r="M24" s="114">
        <f t="shared" si="10"/>
        <v>-1947.3199999999997</v>
      </c>
      <c r="N24" s="142">
        <f t="shared" si="11"/>
        <v>-220.88</v>
      </c>
      <c r="O24" s="81">
        <f t="shared" si="12"/>
        <v>0.78146226741370961</v>
      </c>
      <c r="P24" s="80">
        <f t="shared" si="13"/>
        <v>0.079666666666666677</v>
      </c>
      <c r="Q24" s="81">
        <f t="shared" si="14"/>
        <v>0.66456470588235295</v>
      </c>
      <c r="R24" s="83">
        <f t="shared" si="15"/>
        <v>0.2248547090199825</v>
      </c>
      <c r="S24" s="1"/>
      <c r="T24" s="1"/>
      <c r="U24" s="1"/>
      <c r="V24" s="1"/>
      <c r="W24" s="1"/>
      <c r="X24" s="1"/>
      <c r="Y24" s="1"/>
      <c r="Z24" s="1"/>
    </row>
    <row r="25" s="120" customFormat="1" ht="17.25">
      <c r="A25" s="143"/>
      <c r="B25" s="122"/>
      <c r="C25" s="144"/>
      <c r="D25" s="145" t="s">
        <v>56</v>
      </c>
      <c r="E25" s="125">
        <f>E22+E23+E24</f>
        <v>31578.169999999998</v>
      </c>
      <c r="F25" s="125">
        <f>F22+F23+F24</f>
        <v>132160.30000000002</v>
      </c>
      <c r="G25" s="125">
        <f>G22+G23+G24</f>
        <v>35381.799999999996</v>
      </c>
      <c r="H25" s="125">
        <f>H22+H23+H24</f>
        <v>10150.9</v>
      </c>
      <c r="I25" s="126">
        <f>I22+I23+I24</f>
        <v>39505.519999999997</v>
      </c>
      <c r="J25" s="127">
        <f>J22+J23+J24</f>
        <v>5880.79</v>
      </c>
      <c r="K25" s="126">
        <f t="shared" si="8"/>
        <v>7927.3499999999985</v>
      </c>
      <c r="L25" s="126">
        <f t="shared" si="9"/>
        <v>4123.7200000000012</v>
      </c>
      <c r="M25" s="146">
        <f t="shared" si="10"/>
        <v>-92654.780000000028</v>
      </c>
      <c r="N25" s="125">
        <f t="shared" si="11"/>
        <v>-4270.1099999999997</v>
      </c>
      <c r="O25" s="147">
        <f t="shared" si="12"/>
        <v>1.2510389297416538</v>
      </c>
      <c r="P25" s="128">
        <f t="shared" si="13"/>
        <v>0.57933680757371264</v>
      </c>
      <c r="Q25" s="148">
        <f t="shared" si="14"/>
        <v>1.1165491863048234</v>
      </c>
      <c r="R25" s="129">
        <f t="shared" si="15"/>
        <v>0.29892123428896566</v>
      </c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</row>
    <row r="26" ht="17.25">
      <c r="A26" s="104" t="s">
        <v>63</v>
      </c>
      <c r="B26" s="105" t="s">
        <v>64</v>
      </c>
      <c r="C26" s="149" t="s">
        <v>65</v>
      </c>
      <c r="D26" s="150" t="s">
        <v>66</v>
      </c>
      <c r="E26" s="60">
        <v>0</v>
      </c>
      <c r="F26" s="60">
        <v>66</v>
      </c>
      <c r="G26" s="60">
        <v>0</v>
      </c>
      <c r="H26" s="63">
        <v>0</v>
      </c>
      <c r="I26" s="63">
        <v>0</v>
      </c>
      <c r="J26" s="63">
        <v>0</v>
      </c>
      <c r="K26" s="63">
        <f t="shared" si="8"/>
        <v>0</v>
      </c>
      <c r="L26" s="64">
        <f t="shared" si="9"/>
        <v>0</v>
      </c>
      <c r="M26" s="60">
        <f t="shared" si="10"/>
        <v>-66</v>
      </c>
      <c r="N26" s="66">
        <f t="shared" si="11"/>
        <v>0</v>
      </c>
      <c r="O26" s="67" t="str">
        <f t="shared" si="12"/>
        <v/>
      </c>
      <c r="P26" s="68" t="str">
        <f t="shared" si="13"/>
        <v/>
      </c>
      <c r="Q26" s="67" t="str">
        <f t="shared" si="14"/>
        <v/>
      </c>
      <c r="R26" s="69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104"/>
      <c r="B27" s="112"/>
      <c r="C27" s="84" t="s">
        <v>67</v>
      </c>
      <c r="D27" s="151" t="s">
        <v>68</v>
      </c>
      <c r="E27" s="114">
        <v>20454.869999999999</v>
      </c>
      <c r="F27" s="136">
        <v>85184</v>
      </c>
      <c r="G27" s="136">
        <v>24400</v>
      </c>
      <c r="H27" s="116">
        <v>6300</v>
      </c>
      <c r="I27" s="119">
        <v>18221.349999999999</v>
      </c>
      <c r="J27" s="116">
        <v>750.63</v>
      </c>
      <c r="K27" s="116">
        <f t="shared" si="8"/>
        <v>-2233.5200000000004</v>
      </c>
      <c r="L27" s="116">
        <f t="shared" si="9"/>
        <v>-6178.6500000000015</v>
      </c>
      <c r="M27" s="142">
        <f t="shared" si="10"/>
        <v>-66962.649999999994</v>
      </c>
      <c r="N27" s="114">
        <f t="shared" si="11"/>
        <v>-5549.3699999999999</v>
      </c>
      <c r="O27" s="80">
        <f t="shared" si="12"/>
        <v>0.89080742141113578</v>
      </c>
      <c r="P27" s="81">
        <f t="shared" si="13"/>
        <v>0.11914761904761904</v>
      </c>
      <c r="Q27" s="82">
        <f t="shared" si="14"/>
        <v>0.74677663934426219</v>
      </c>
      <c r="R27" s="83">
        <f t="shared" si="15"/>
        <v>0.21390578042824943</v>
      </c>
      <c r="S27" s="1"/>
      <c r="T27" s="1"/>
      <c r="U27" s="1"/>
      <c r="V27" s="1"/>
      <c r="W27" s="1"/>
      <c r="X27" s="1"/>
      <c r="Y27" s="1"/>
      <c r="Z27" s="1"/>
    </row>
    <row r="28" ht="17.25">
      <c r="A28" s="104"/>
      <c r="B28" s="112"/>
      <c r="C28" s="135" t="s">
        <v>69</v>
      </c>
      <c r="D28" s="152" t="s">
        <v>70</v>
      </c>
      <c r="E28" s="114">
        <v>325.02999999999997</v>
      </c>
      <c r="F28" s="136">
        <v>557</v>
      </c>
      <c r="G28" s="136">
        <v>185.59999999999999</v>
      </c>
      <c r="H28" s="115">
        <v>46.399999999999999</v>
      </c>
      <c r="I28" s="116">
        <v>227.94999999999999</v>
      </c>
      <c r="J28" s="116">
        <v>33.530000000000001</v>
      </c>
      <c r="K28" s="116">
        <f t="shared" si="8"/>
        <v>-97.079999999999984</v>
      </c>
      <c r="L28" s="115">
        <f t="shared" si="9"/>
        <v>42.349999999999994</v>
      </c>
      <c r="M28" s="114">
        <f t="shared" si="10"/>
        <v>-329.05000000000001</v>
      </c>
      <c r="N28" s="142">
        <f t="shared" si="11"/>
        <v>-12.869999999999997</v>
      </c>
      <c r="O28" s="81">
        <f t="shared" si="12"/>
        <v>0.70131987816509245</v>
      </c>
      <c r="P28" s="80">
        <f t="shared" si="13"/>
        <v>0.72262931034482758</v>
      </c>
      <c r="Q28" s="81">
        <f t="shared" si="14"/>
        <v>1.2281788793103448</v>
      </c>
      <c r="R28" s="83">
        <f t="shared" si="15"/>
        <v>0.40924596050269296</v>
      </c>
      <c r="S28" s="1"/>
      <c r="T28" s="1"/>
      <c r="U28" s="1"/>
      <c r="V28" s="1"/>
      <c r="W28" s="1"/>
      <c r="X28" s="1"/>
      <c r="Y28" s="1"/>
      <c r="Z28" s="1"/>
    </row>
    <row r="29" ht="17.25">
      <c r="A29" s="104"/>
      <c r="B29" s="112"/>
      <c r="C29" s="3" t="s">
        <v>71</v>
      </c>
      <c r="D29" s="152" t="s">
        <v>72</v>
      </c>
      <c r="E29" s="114">
        <v>0</v>
      </c>
      <c r="F29" s="114">
        <v>11082.299999999999</v>
      </c>
      <c r="G29" s="114">
        <v>0</v>
      </c>
      <c r="H29" s="119">
        <v>0</v>
      </c>
      <c r="I29" s="116">
        <v>0</v>
      </c>
      <c r="J29" s="116">
        <v>0</v>
      </c>
      <c r="K29" s="116">
        <f t="shared" si="8"/>
        <v>0</v>
      </c>
      <c r="L29" s="116">
        <f t="shared" si="9"/>
        <v>0</v>
      </c>
      <c r="M29" s="142">
        <f t="shared" si="10"/>
        <v>-11082.299999999999</v>
      </c>
      <c r="N29" s="114">
        <f t="shared" si="11"/>
        <v>0</v>
      </c>
      <c r="O29" s="80" t="str">
        <f t="shared" si="12"/>
        <v/>
      </c>
      <c r="P29" s="81" t="str">
        <f t="shared" si="13"/>
        <v/>
      </c>
      <c r="Q29" s="82" t="str">
        <f t="shared" si="14"/>
        <v/>
      </c>
      <c r="R29" s="83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104"/>
      <c r="B30" s="112"/>
      <c r="C30" s="135" t="s">
        <v>73</v>
      </c>
      <c r="D30" s="153" t="s">
        <v>74</v>
      </c>
      <c r="E30" s="114">
        <f>E31+E33+E32</f>
        <v>18760.760000000002</v>
      </c>
      <c r="F30" s="114">
        <f>F31+F33+F32</f>
        <v>50575.799999999996</v>
      </c>
      <c r="G30" s="114">
        <f>G31+G33+G32</f>
        <v>15923</v>
      </c>
      <c r="H30" s="114">
        <f>H31+H33+H32</f>
        <v>2440.3000000000002</v>
      </c>
      <c r="I30" s="115">
        <f>I31+I33+I32</f>
        <v>7608.6400000000003</v>
      </c>
      <c r="J30" s="116">
        <f>J31+J33+J32</f>
        <v>52.369999999999997</v>
      </c>
      <c r="K30" s="116">
        <f t="shared" si="8"/>
        <v>-11152.120000000003</v>
      </c>
      <c r="L30" s="115">
        <f t="shared" si="9"/>
        <v>-8314.3600000000006</v>
      </c>
      <c r="M30" s="114">
        <f t="shared" si="10"/>
        <v>-42967.159999999996</v>
      </c>
      <c r="N30" s="142">
        <f t="shared" si="11"/>
        <v>-2387.9300000000003</v>
      </c>
      <c r="O30" s="81">
        <f t="shared" si="12"/>
        <v>0.40556139516735995</v>
      </c>
      <c r="P30" s="80">
        <f t="shared" si="13"/>
        <v>0.021460476170962584</v>
      </c>
      <c r="Q30" s="81">
        <f t="shared" si="14"/>
        <v>0.47783960308987</v>
      </c>
      <c r="R30" s="83">
        <f t="shared" si="15"/>
        <v>0.15044032916928651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54" customFormat="1" ht="17.25">
      <c r="A31" s="155"/>
      <c r="B31" s="156"/>
      <c r="C31" s="157" t="s">
        <v>75</v>
      </c>
      <c r="D31" s="158" t="s">
        <v>76</v>
      </c>
      <c r="E31" s="159">
        <v>6700</v>
      </c>
      <c r="F31" s="160">
        <v>21192.900000000001</v>
      </c>
      <c r="G31" s="160">
        <v>6250.6999999999998</v>
      </c>
      <c r="H31" s="161">
        <v>212.5</v>
      </c>
      <c r="I31" s="162">
        <v>0</v>
      </c>
      <c r="J31" s="162">
        <v>0</v>
      </c>
      <c r="K31" s="162">
        <f t="shared" si="8"/>
        <v>-6700</v>
      </c>
      <c r="L31" s="162">
        <f t="shared" si="9"/>
        <v>-6250.6999999999998</v>
      </c>
      <c r="M31" s="163">
        <f t="shared" si="10"/>
        <v>-21192.900000000001</v>
      </c>
      <c r="N31" s="159">
        <f t="shared" si="11"/>
        <v>-212.5</v>
      </c>
      <c r="O31" s="164">
        <f t="shared" si="12"/>
        <v>0</v>
      </c>
      <c r="P31" s="165">
        <f t="shared" si="13"/>
        <v>0</v>
      </c>
      <c r="Q31" s="166">
        <f t="shared" si="14"/>
        <v>0</v>
      </c>
      <c r="R31" s="167">
        <f t="shared" si="15"/>
        <v>0</v>
      </c>
      <c r="S31" s="154"/>
      <c r="T31" s="154"/>
      <c r="U31" s="154"/>
      <c r="V31" s="154"/>
      <c r="W31" s="154"/>
      <c r="X31" s="154"/>
      <c r="Y31" s="154"/>
      <c r="Z31" s="154"/>
    </row>
    <row r="32" s="154" customFormat="1" ht="17.25">
      <c r="A32" s="155"/>
      <c r="B32" s="156"/>
      <c r="C32" s="168" t="s">
        <v>77</v>
      </c>
      <c r="D32" s="169" t="s">
        <v>78</v>
      </c>
      <c r="E32" s="159">
        <v>0</v>
      </c>
      <c r="F32" s="160">
        <v>159.09999999999999</v>
      </c>
      <c r="G32" s="160">
        <v>0</v>
      </c>
      <c r="H32" s="162">
        <v>0</v>
      </c>
      <c r="I32" s="170">
        <v>0</v>
      </c>
      <c r="J32" s="162">
        <v>0</v>
      </c>
      <c r="K32" s="162">
        <f t="shared" si="8"/>
        <v>0</v>
      </c>
      <c r="L32" s="170">
        <f t="shared" si="9"/>
        <v>0</v>
      </c>
      <c r="M32" s="159">
        <f t="shared" si="10"/>
        <v>-159.09999999999999</v>
      </c>
      <c r="N32" s="163">
        <f t="shared" si="11"/>
        <v>0</v>
      </c>
      <c r="O32" s="171" t="str">
        <f t="shared" si="12"/>
        <v/>
      </c>
      <c r="P32" s="172" t="str">
        <f t="shared" si="13"/>
        <v/>
      </c>
      <c r="Q32" s="165" t="str">
        <f t="shared" si="14"/>
        <v/>
      </c>
      <c r="R32" s="167">
        <f t="shared" si="15"/>
        <v>0</v>
      </c>
      <c r="S32" s="154"/>
      <c r="T32" s="154"/>
      <c r="U32" s="154"/>
      <c r="V32" s="154"/>
      <c r="W32" s="154"/>
      <c r="X32" s="154"/>
      <c r="Y32" s="154"/>
      <c r="Z32" s="154"/>
    </row>
    <row r="33" s="154" customFormat="1" ht="17.25">
      <c r="A33" s="155"/>
      <c r="B33" s="156"/>
      <c r="C33" s="157" t="s">
        <v>79</v>
      </c>
      <c r="D33" s="169" t="s">
        <v>80</v>
      </c>
      <c r="E33" s="159">
        <v>12060.76</v>
      </c>
      <c r="F33" s="160">
        <v>29223.799999999999</v>
      </c>
      <c r="G33" s="160">
        <v>9672.2999999999993</v>
      </c>
      <c r="H33" s="162">
        <v>2227.8000000000002</v>
      </c>
      <c r="I33" s="173">
        <v>7608.6400000000003</v>
      </c>
      <c r="J33" s="162">
        <v>52.369999999999997</v>
      </c>
      <c r="K33" s="162">
        <f t="shared" si="8"/>
        <v>-4452.1199999999999</v>
      </c>
      <c r="L33" s="162">
        <f t="shared" si="9"/>
        <v>-2063.6599999999989</v>
      </c>
      <c r="M33" s="163">
        <f t="shared" si="10"/>
        <v>-21615.16</v>
      </c>
      <c r="N33" s="159">
        <f t="shared" si="11"/>
        <v>-2175.4300000000003</v>
      </c>
      <c r="O33" s="164">
        <f t="shared" si="12"/>
        <v>0.63085908350717534</v>
      </c>
      <c r="P33" s="165">
        <f t="shared" si="13"/>
        <v>0.023507496184576711</v>
      </c>
      <c r="Q33" s="166">
        <f t="shared" si="14"/>
        <v>0.78664226709262541</v>
      </c>
      <c r="R33" s="167">
        <f t="shared" si="15"/>
        <v>0.26035765369322267</v>
      </c>
      <c r="S33" s="154"/>
      <c r="T33" s="154"/>
      <c r="U33" s="154"/>
      <c r="V33" s="154"/>
      <c r="W33" s="154"/>
      <c r="X33" s="154"/>
      <c r="Y33" s="154"/>
      <c r="Z33" s="154"/>
    </row>
    <row r="34" s="120" customFormat="1" ht="17.25">
      <c r="A34" s="155"/>
      <c r="B34" s="174"/>
      <c r="C34" s="123"/>
      <c r="D34" s="124" t="s">
        <v>56</v>
      </c>
      <c r="E34" s="125">
        <f>SUM(E26:E30)</f>
        <v>39540.660000000003</v>
      </c>
      <c r="F34" s="125">
        <f>SUM(F26:F30)</f>
        <v>147465.10000000001</v>
      </c>
      <c r="G34" s="125">
        <f>SUM(G26:G30)</f>
        <v>40508.599999999999</v>
      </c>
      <c r="H34" s="125">
        <f>SUM(H26:H30)</f>
        <v>8786.7000000000007</v>
      </c>
      <c r="I34" s="126">
        <f>SUM(I26:I30)</f>
        <v>26057.939999999999</v>
      </c>
      <c r="J34" s="127">
        <f>SUM(J26:J30)</f>
        <v>836.52999999999997</v>
      </c>
      <c r="K34" s="126">
        <f t="shared" si="8"/>
        <v>-13482.720000000005</v>
      </c>
      <c r="L34" s="127">
        <f t="shared" si="9"/>
        <v>-14450.66</v>
      </c>
      <c r="M34" s="125">
        <f t="shared" si="10"/>
        <v>-121407.16</v>
      </c>
      <c r="N34" s="146">
        <f t="shared" si="11"/>
        <v>-7950.170000000001</v>
      </c>
      <c r="O34" s="128">
        <f t="shared" si="12"/>
        <v>0.65901631383998138</v>
      </c>
      <c r="P34" s="147">
        <f t="shared" si="13"/>
        <v>0.095204115310639936</v>
      </c>
      <c r="Q34" s="128">
        <f t="shared" si="14"/>
        <v>0.64326933046316093</v>
      </c>
      <c r="R34" s="129">
        <f t="shared" si="15"/>
        <v>0.1767058103917469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ht="17.25">
      <c r="A35" s="104" t="s">
        <v>81</v>
      </c>
      <c r="B35" s="105" t="s">
        <v>39</v>
      </c>
      <c r="C35" s="131" t="s">
        <v>82</v>
      </c>
      <c r="D35" s="132" t="s">
        <v>83</v>
      </c>
      <c r="E35" s="108">
        <v>96111.550000000003</v>
      </c>
      <c r="F35" s="108">
        <v>306696.20000000001</v>
      </c>
      <c r="G35" s="108">
        <v>107950</v>
      </c>
      <c r="H35" s="63">
        <v>8200</v>
      </c>
      <c r="I35" s="109">
        <v>91108.989999999991</v>
      </c>
      <c r="J35" s="63">
        <v>4817.2000000000007</v>
      </c>
      <c r="K35" s="63">
        <f t="shared" si="8"/>
        <v>-5002.5600000000122</v>
      </c>
      <c r="L35" s="63">
        <f t="shared" si="9"/>
        <v>-16841.010000000009</v>
      </c>
      <c r="M35" s="66">
        <f t="shared" si="10"/>
        <v>-215587.21000000002</v>
      </c>
      <c r="N35" s="60">
        <f t="shared" si="11"/>
        <v>-3382.7999999999993</v>
      </c>
      <c r="O35" s="68">
        <f t="shared" si="12"/>
        <v>0.94795048045734343</v>
      </c>
      <c r="P35" s="67">
        <f t="shared" si="13"/>
        <v>0.58746341463414642</v>
      </c>
      <c r="Q35" s="133">
        <f t="shared" si="14"/>
        <v>0.84399249652616948</v>
      </c>
      <c r="R35" s="69">
        <f t="shared" si="15"/>
        <v>0.29706592386863606</v>
      </c>
      <c r="S35" s="1"/>
      <c r="T35" s="1"/>
      <c r="U35" s="1"/>
      <c r="V35" s="1"/>
      <c r="W35" s="1"/>
      <c r="X35" s="1"/>
      <c r="Y35" s="1"/>
      <c r="Z35" s="1"/>
    </row>
    <row r="36" ht="34.5">
      <c r="A36" s="111"/>
      <c r="B36" s="112"/>
      <c r="C36" s="72" t="s">
        <v>84</v>
      </c>
      <c r="D36" s="152" t="s">
        <v>85</v>
      </c>
      <c r="E36" s="114">
        <v>67853.630000000005</v>
      </c>
      <c r="F36" s="136">
        <v>106559.10000000001</v>
      </c>
      <c r="G36" s="136">
        <v>29158.5</v>
      </c>
      <c r="H36" s="116">
        <v>3945.8000000000002</v>
      </c>
      <c r="I36" s="116">
        <v>87718.550000000003</v>
      </c>
      <c r="J36" s="116">
        <v>781.5</v>
      </c>
      <c r="K36" s="116">
        <f t="shared" si="8"/>
        <v>19864.919999999998</v>
      </c>
      <c r="L36" s="115">
        <f t="shared" si="9"/>
        <v>58560.050000000003</v>
      </c>
      <c r="M36" s="114">
        <f t="shared" si="10"/>
        <v>-18840.550000000003</v>
      </c>
      <c r="N36" s="142">
        <f t="shared" si="11"/>
        <v>-3164.3000000000002</v>
      </c>
      <c r="O36" s="81">
        <f t="shared" si="12"/>
        <v>1.2927613452662738</v>
      </c>
      <c r="P36" s="80">
        <f t="shared" si="13"/>
        <v>0.19805869532160778</v>
      </c>
      <c r="Q36" s="81">
        <f t="shared" si="14"/>
        <v>3.0083354767906445</v>
      </c>
      <c r="R36" s="83">
        <f t="shared" si="15"/>
        <v>0.8231915434721202</v>
      </c>
      <c r="S36" s="1"/>
      <c r="T36" s="1"/>
      <c r="U36" s="1"/>
      <c r="V36" s="1"/>
      <c r="W36" s="1"/>
      <c r="X36" s="1"/>
      <c r="Y36" s="1"/>
      <c r="Z36" s="1"/>
    </row>
    <row r="37" ht="34.5">
      <c r="A37" s="111"/>
      <c r="B37" s="112"/>
      <c r="C37" s="84" t="s">
        <v>86</v>
      </c>
      <c r="D37" s="118" t="s">
        <v>87</v>
      </c>
      <c r="E37" s="114">
        <v>23854.41</v>
      </c>
      <c r="F37" s="136">
        <v>58127.599999999999</v>
      </c>
      <c r="G37" s="136">
        <v>21100</v>
      </c>
      <c r="H37" s="116">
        <v>2130</v>
      </c>
      <c r="I37" s="119">
        <v>25229.189999999999</v>
      </c>
      <c r="J37" s="116">
        <v>52.359999999999999</v>
      </c>
      <c r="K37" s="116">
        <f t="shared" si="8"/>
        <v>1374.7799999999988</v>
      </c>
      <c r="L37" s="116">
        <f t="shared" si="9"/>
        <v>4129.1899999999987</v>
      </c>
      <c r="M37" s="142">
        <f t="shared" si="10"/>
        <v>-32898.410000000003</v>
      </c>
      <c r="N37" s="114">
        <f t="shared" si="11"/>
        <v>-2077.6399999999999</v>
      </c>
      <c r="O37" s="80">
        <f t="shared" si="12"/>
        <v>1.0576321107920925</v>
      </c>
      <c r="P37" s="81">
        <f t="shared" si="13"/>
        <v>0.024582159624413145</v>
      </c>
      <c r="Q37" s="82">
        <f t="shared" si="14"/>
        <v>1.1956962085308056</v>
      </c>
      <c r="R37" s="83">
        <f t="shared" si="15"/>
        <v>0.4340311659177396</v>
      </c>
      <c r="S37" s="1"/>
      <c r="T37" s="1"/>
      <c r="U37" s="1"/>
      <c r="V37" s="1"/>
      <c r="W37" s="1"/>
      <c r="X37" s="1"/>
      <c r="Y37" s="1"/>
      <c r="Z37" s="1"/>
    </row>
    <row r="38" ht="34.5">
      <c r="A38" s="111"/>
      <c r="B38" s="112"/>
      <c r="C38" s="72" t="s">
        <v>88</v>
      </c>
      <c r="D38" s="152" t="s">
        <v>89</v>
      </c>
      <c r="E38" s="114">
        <v>10778.75</v>
      </c>
      <c r="F38" s="136">
        <v>86367.300000000003</v>
      </c>
      <c r="G38" s="136">
        <v>4610</v>
      </c>
      <c r="H38" s="116">
        <v>0</v>
      </c>
      <c r="I38" s="116">
        <v>4407.8000000000002</v>
      </c>
      <c r="J38" s="116">
        <v>66.5</v>
      </c>
      <c r="K38" s="116">
        <f t="shared" si="8"/>
        <v>-6370.9499999999998</v>
      </c>
      <c r="L38" s="116">
        <f t="shared" si="9"/>
        <v>-202.19999999999982</v>
      </c>
      <c r="M38" s="114">
        <f t="shared" si="10"/>
        <v>-81959.5</v>
      </c>
      <c r="N38" s="114">
        <f t="shared" si="11"/>
        <v>66.5</v>
      </c>
      <c r="O38" s="81">
        <f t="shared" si="12"/>
        <v>0.40893424562217329</v>
      </c>
      <c r="P38" s="81" t="str">
        <f t="shared" si="13"/>
        <v/>
      </c>
      <c r="Q38" s="81">
        <f t="shared" si="14"/>
        <v>0.95613882863340571</v>
      </c>
      <c r="R38" s="83">
        <f t="shared" si="15"/>
        <v>0.051035519230078978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111"/>
      <c r="B39" s="112"/>
      <c r="C39" s="84" t="s">
        <v>90</v>
      </c>
      <c r="D39" s="118" t="s">
        <v>91</v>
      </c>
      <c r="E39" s="114">
        <v>1845.03</v>
      </c>
      <c r="F39" s="114">
        <v>3217.3000000000002</v>
      </c>
      <c r="G39" s="114">
        <v>2084.6999999999998</v>
      </c>
      <c r="H39" s="116">
        <v>0</v>
      </c>
      <c r="I39" s="119">
        <v>1704.9300000000001</v>
      </c>
      <c r="J39" s="116">
        <v>26.129999999999999</v>
      </c>
      <c r="K39" s="116">
        <f t="shared" si="8"/>
        <v>-140.09999999999991</v>
      </c>
      <c r="L39" s="116">
        <f t="shared" si="9"/>
        <v>-379.76999999999975</v>
      </c>
      <c r="M39" s="142">
        <f t="shared" si="10"/>
        <v>-1512.3700000000001</v>
      </c>
      <c r="N39" s="114">
        <f t="shared" si="11"/>
        <v>26.129999999999999</v>
      </c>
      <c r="O39" s="80">
        <f t="shared" si="12"/>
        <v>0.92406627534511643</v>
      </c>
      <c r="P39" s="81" t="str">
        <f t="shared" si="13"/>
        <v/>
      </c>
      <c r="Q39" s="82">
        <f t="shared" si="14"/>
        <v>0.81782990358324947</v>
      </c>
      <c r="R39" s="83">
        <f t="shared" si="15"/>
        <v>0.52992571410810307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111"/>
      <c r="B40" s="112"/>
      <c r="C40" s="72" t="s">
        <v>92</v>
      </c>
      <c r="D40" s="118" t="s">
        <v>93</v>
      </c>
      <c r="E40" s="114">
        <v>222.68000000000001</v>
      </c>
      <c r="F40" s="114">
        <v>0</v>
      </c>
      <c r="G40" s="114">
        <v>0</v>
      </c>
      <c r="H40" s="116">
        <v>0</v>
      </c>
      <c r="I40" s="115">
        <v>909.34999999999991</v>
      </c>
      <c r="J40" s="116">
        <v>2.0600000000000001</v>
      </c>
      <c r="K40" s="116">
        <f t="shared" si="8"/>
        <v>686.66999999999985</v>
      </c>
      <c r="L40" s="116">
        <f t="shared" si="9"/>
        <v>909.34999999999991</v>
      </c>
      <c r="M40" s="114">
        <f t="shared" si="10"/>
        <v>909.34999999999991</v>
      </c>
      <c r="N40" s="114">
        <f t="shared" si="11"/>
        <v>2.0600000000000001</v>
      </c>
      <c r="O40" s="81">
        <f t="shared" si="12"/>
        <v>4.0836626549308424</v>
      </c>
      <c r="P40" s="81" t="str">
        <f t="shared" si="13"/>
        <v/>
      </c>
      <c r="Q40" s="81" t="str">
        <f t="shared" si="14"/>
        <v/>
      </c>
      <c r="R40" s="83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111"/>
      <c r="B41" s="112"/>
      <c r="C41" s="135" t="s">
        <v>69</v>
      </c>
      <c r="D41" s="152" t="s">
        <v>70</v>
      </c>
      <c r="E41" s="116">
        <v>496.56999999999999</v>
      </c>
      <c r="F41" s="136">
        <v>3460.9000000000001</v>
      </c>
      <c r="G41" s="136">
        <v>706</v>
      </c>
      <c r="H41" s="116">
        <v>215</v>
      </c>
      <c r="I41" s="116">
        <v>630</v>
      </c>
      <c r="J41" s="116">
        <v>17.68</v>
      </c>
      <c r="K41" s="116">
        <f t="shared" si="8"/>
        <v>133.43000000000001</v>
      </c>
      <c r="L41" s="115">
        <f t="shared" si="9"/>
        <v>-76</v>
      </c>
      <c r="M41" s="114">
        <f t="shared" si="10"/>
        <v>-2830.9000000000001</v>
      </c>
      <c r="N41" s="114">
        <f t="shared" si="11"/>
        <v>-197.31999999999999</v>
      </c>
      <c r="O41" s="81">
        <f t="shared" si="12"/>
        <v>1.2687033046700364</v>
      </c>
      <c r="P41" s="81">
        <f t="shared" si="13"/>
        <v>0.082232558139534881</v>
      </c>
      <c r="Q41" s="81">
        <f t="shared" si="14"/>
        <v>0.8923512747875354</v>
      </c>
      <c r="R41" s="83">
        <f t="shared" si="15"/>
        <v>0.18203357508162615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111"/>
      <c r="B42" s="112"/>
      <c r="C42" s="3" t="s">
        <v>94</v>
      </c>
      <c r="D42" s="152" t="s">
        <v>95</v>
      </c>
      <c r="E42" s="114">
        <v>51905.720000000001</v>
      </c>
      <c r="F42" s="136">
        <v>216854</v>
      </c>
      <c r="G42" s="136">
        <v>51653.800000000003</v>
      </c>
      <c r="H42" s="116">
        <v>19800</v>
      </c>
      <c r="I42" s="119">
        <v>74513.710000000006</v>
      </c>
      <c r="J42" s="116">
        <v>4084.7600000000002</v>
      </c>
      <c r="K42" s="116">
        <f t="shared" si="8"/>
        <v>22607.990000000005</v>
      </c>
      <c r="L42" s="116">
        <f t="shared" si="9"/>
        <v>22859.910000000003</v>
      </c>
      <c r="M42" s="114">
        <f t="shared" si="10"/>
        <v>-142340.28999999998</v>
      </c>
      <c r="N42" s="114">
        <f t="shared" si="11"/>
        <v>-15715.24</v>
      </c>
      <c r="O42" s="80">
        <f t="shared" si="12"/>
        <v>1.4355587399616074</v>
      </c>
      <c r="P42" s="81">
        <f t="shared" si="13"/>
        <v>0.20630101010101012</v>
      </c>
      <c r="Q42" s="82">
        <f t="shared" si="14"/>
        <v>1.4425600827044671</v>
      </c>
      <c r="R42" s="83">
        <f t="shared" si="15"/>
        <v>0.34361233825523169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111"/>
      <c r="B43" s="112"/>
      <c r="C43" s="135" t="s">
        <v>96</v>
      </c>
      <c r="D43" s="152" t="s">
        <v>97</v>
      </c>
      <c r="E43" s="114">
        <v>11201</v>
      </c>
      <c r="F43" s="136">
        <v>0</v>
      </c>
      <c r="G43" s="136">
        <v>0</v>
      </c>
      <c r="H43" s="116">
        <v>0</v>
      </c>
      <c r="I43" s="115">
        <v>5235.21</v>
      </c>
      <c r="J43" s="116">
        <v>0</v>
      </c>
      <c r="K43" s="116">
        <f t="shared" si="8"/>
        <v>-5965.79</v>
      </c>
      <c r="L43" s="116">
        <f t="shared" si="9"/>
        <v>5235.21</v>
      </c>
      <c r="M43" s="114">
        <f t="shared" si="10"/>
        <v>5235.21</v>
      </c>
      <c r="N43" s="142">
        <f t="shared" si="11"/>
        <v>0</v>
      </c>
      <c r="O43" s="81">
        <f t="shared" si="12"/>
        <v>0.46738773323810373</v>
      </c>
      <c r="P43" s="81" t="str">
        <f t="shared" si="13"/>
        <v/>
      </c>
      <c r="Q43" s="81" t="str">
        <f t="shared" si="14"/>
        <v/>
      </c>
      <c r="R43" s="83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111"/>
      <c r="B44" s="112"/>
      <c r="C44" s="3" t="s">
        <v>98</v>
      </c>
      <c r="D44" s="152" t="s">
        <v>99</v>
      </c>
      <c r="E44" s="114">
        <v>21277.66</v>
      </c>
      <c r="F44" s="136">
        <v>101764.89999999999</v>
      </c>
      <c r="G44" s="136">
        <v>21300</v>
      </c>
      <c r="H44" s="116">
        <v>7100</v>
      </c>
      <c r="I44" s="116">
        <v>36135.940000000002</v>
      </c>
      <c r="J44" s="116">
        <v>0</v>
      </c>
      <c r="K44" s="116">
        <f t="shared" si="8"/>
        <v>14858.280000000002</v>
      </c>
      <c r="L44" s="116">
        <f t="shared" si="9"/>
        <v>14835.940000000002</v>
      </c>
      <c r="M44" s="114">
        <f t="shared" si="10"/>
        <v>-65628.959999999992</v>
      </c>
      <c r="N44" s="114">
        <f t="shared" si="11"/>
        <v>-7100</v>
      </c>
      <c r="O44" s="81">
        <f t="shared" si="12"/>
        <v>1.6983042308223744</v>
      </c>
      <c r="P44" s="81">
        <f t="shared" si="13"/>
        <v>0</v>
      </c>
      <c r="Q44" s="82">
        <f t="shared" si="14"/>
        <v>1.6965230046948359</v>
      </c>
      <c r="R44" s="83">
        <f t="shared" si="15"/>
        <v>0.35509237467928534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111"/>
      <c r="B45" s="112"/>
      <c r="C45" s="135" t="s">
        <v>100</v>
      </c>
      <c r="D45" s="153" t="s">
        <v>101</v>
      </c>
      <c r="E45" s="114">
        <v>3764.7399999999998</v>
      </c>
      <c r="F45" s="136">
        <v>0</v>
      </c>
      <c r="G45" s="136">
        <v>0</v>
      </c>
      <c r="H45" s="116">
        <v>0</v>
      </c>
      <c r="I45" s="116">
        <v>304.58999999999997</v>
      </c>
      <c r="J45" s="116">
        <v>0</v>
      </c>
      <c r="K45" s="116">
        <f t="shared" si="8"/>
        <v>-3460.1499999999996</v>
      </c>
      <c r="L45" s="116">
        <f t="shared" si="9"/>
        <v>304.58999999999997</v>
      </c>
      <c r="M45" s="114">
        <f t="shared" si="10"/>
        <v>304.58999999999997</v>
      </c>
      <c r="N45" s="142">
        <f t="shared" si="11"/>
        <v>0</v>
      </c>
      <c r="O45" s="81">
        <f t="shared" si="12"/>
        <v>0.080905985539506051</v>
      </c>
      <c r="P45" s="81" t="str">
        <f t="shared" si="13"/>
        <v/>
      </c>
      <c r="Q45" s="81" t="str">
        <f t="shared" si="14"/>
        <v/>
      </c>
      <c r="R45" s="83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111"/>
      <c r="B46" s="112"/>
      <c r="C46" s="84" t="s">
        <v>102</v>
      </c>
      <c r="D46" s="175" t="s">
        <v>103</v>
      </c>
      <c r="E46" s="136">
        <v>2060.9200000000001</v>
      </c>
      <c r="F46" s="136">
        <v>8380.6000000000004</v>
      </c>
      <c r="G46" s="136">
        <v>2093.8000000000002</v>
      </c>
      <c r="H46" s="116">
        <v>0</v>
      </c>
      <c r="I46" s="119">
        <v>3175.79</v>
      </c>
      <c r="J46" s="116">
        <v>-861.41999999999996</v>
      </c>
      <c r="K46" s="116">
        <f t="shared" si="8"/>
        <v>1114.8699999999999</v>
      </c>
      <c r="L46" s="116">
        <f t="shared" si="9"/>
        <v>1081.9899999999998</v>
      </c>
      <c r="M46" s="142">
        <f t="shared" si="10"/>
        <v>-5204.8100000000004</v>
      </c>
      <c r="N46" s="114">
        <f t="shared" si="11"/>
        <v>-861.41999999999996</v>
      </c>
      <c r="O46" s="80">
        <f t="shared" si="12"/>
        <v>1.5409574364846768</v>
      </c>
      <c r="P46" s="81" t="str">
        <f t="shared" si="13"/>
        <v/>
      </c>
      <c r="Q46" s="81">
        <f t="shared" si="14"/>
        <v>1.516759002770083</v>
      </c>
      <c r="R46" s="83">
        <f t="shared" si="15"/>
        <v>0.37894542156886141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111"/>
      <c r="B47" s="112"/>
      <c r="C47" s="84" t="s">
        <v>104</v>
      </c>
      <c r="D47" s="113" t="s">
        <v>105</v>
      </c>
      <c r="E47" s="114">
        <v>18626.360000000001</v>
      </c>
      <c r="F47" s="136">
        <v>77364.100000000006</v>
      </c>
      <c r="G47" s="136">
        <v>26800</v>
      </c>
      <c r="H47" s="115">
        <v>7300</v>
      </c>
      <c r="I47" s="116">
        <v>33203.800000000003</v>
      </c>
      <c r="J47" s="116">
        <v>4586.2600000000002</v>
      </c>
      <c r="K47" s="116">
        <f t="shared" si="8"/>
        <v>14577.440000000002</v>
      </c>
      <c r="L47" s="115">
        <f t="shared" si="9"/>
        <v>6403.8000000000029</v>
      </c>
      <c r="M47" s="114">
        <f t="shared" si="10"/>
        <v>-44160.300000000003</v>
      </c>
      <c r="N47" s="142">
        <f t="shared" si="11"/>
        <v>-2713.7399999999998</v>
      </c>
      <c r="O47" s="81">
        <f t="shared" si="12"/>
        <v>1.7826241949581132</v>
      </c>
      <c r="P47" s="80">
        <f t="shared" si="13"/>
        <v>0.628254794520548</v>
      </c>
      <c r="Q47" s="81">
        <f t="shared" si="14"/>
        <v>1.2389477611940301</v>
      </c>
      <c r="R47" s="83">
        <f t="shared" si="15"/>
        <v>0.42918873224144016</v>
      </c>
      <c r="S47" s="1"/>
      <c r="T47" s="1"/>
      <c r="U47" s="1"/>
      <c r="V47" s="1"/>
      <c r="W47" s="1"/>
      <c r="X47" s="1"/>
      <c r="Y47" s="1"/>
      <c r="Z47" s="1"/>
    </row>
    <row r="48" s="120" customFormat="1" ht="17.25">
      <c r="A48" s="121"/>
      <c r="B48" s="174"/>
      <c r="C48" s="123"/>
      <c r="D48" s="145" t="s">
        <v>56</v>
      </c>
      <c r="E48" s="176">
        <f>SUM(E35:E47)</f>
        <v>309999.0199999999</v>
      </c>
      <c r="F48" s="176">
        <f>SUM(F35:F47)</f>
        <v>968792.00000000012</v>
      </c>
      <c r="G48" s="176">
        <f>SUM(G35:G47)</f>
        <v>267456.79999999999</v>
      </c>
      <c r="H48" s="176">
        <f>SUM(H35:H47)</f>
        <v>48690.800000000003</v>
      </c>
      <c r="I48" s="177">
        <f>SUM(I35:I47)</f>
        <v>364277.84999999998</v>
      </c>
      <c r="J48" s="126">
        <f>SUM(J35:J47)</f>
        <v>13573.030000000002</v>
      </c>
      <c r="K48" s="127">
        <f>SUM(K35:K47)</f>
        <v>54278.830000000002</v>
      </c>
      <c r="L48" s="178">
        <f t="shared" si="9"/>
        <v>96821.049999999988</v>
      </c>
      <c r="M48" s="179">
        <f>SUM(M35:M47)</f>
        <v>-604514.15000000014</v>
      </c>
      <c r="N48" s="176">
        <f>SUM(N35:N47)</f>
        <v>-35117.769999999997</v>
      </c>
      <c r="O48" s="147">
        <f t="shared" si="12"/>
        <v>1.1750935535215565</v>
      </c>
      <c r="P48" s="128">
        <f t="shared" si="13"/>
        <v>0.27875964247866131</v>
      </c>
      <c r="Q48" s="148">
        <f t="shared" si="14"/>
        <v>1.3620063127951878</v>
      </c>
      <c r="R48" s="129">
        <f t="shared" si="15"/>
        <v>0.37601244642812898</v>
      </c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</row>
    <row r="49" ht="17.25">
      <c r="A49" s="180" t="s">
        <v>106</v>
      </c>
      <c r="B49" s="181" t="s">
        <v>107</v>
      </c>
      <c r="C49" s="149" t="s">
        <v>108</v>
      </c>
      <c r="D49" s="182" t="s">
        <v>109</v>
      </c>
      <c r="E49" s="60">
        <v>176020.57999999999</v>
      </c>
      <c r="F49" s="108">
        <f>672351.5-9496.39</f>
        <v>662855.10999999999</v>
      </c>
      <c r="G49" s="108">
        <v>240793.06</v>
      </c>
      <c r="H49" s="64">
        <v>60373.300000000003</v>
      </c>
      <c r="I49" s="63">
        <v>186676.42000000001</v>
      </c>
      <c r="J49" s="63">
        <v>4619.2800000000007</v>
      </c>
      <c r="K49" s="63">
        <f t="shared" ref="K49:K83" si="16">I49-E49</f>
        <v>10655.840000000026</v>
      </c>
      <c r="L49" s="63">
        <f t="shared" si="9"/>
        <v>-54116.639999999985</v>
      </c>
      <c r="M49" s="60">
        <f t="shared" ref="M49:M83" si="17">I49-F49</f>
        <v>-476178.68999999994</v>
      </c>
      <c r="N49" s="60">
        <f t="shared" ref="N49:N83" si="18">J49-H49</f>
        <v>-55754.020000000004</v>
      </c>
      <c r="O49" s="67">
        <f t="shared" si="12"/>
        <v>1.0605374666984964</v>
      </c>
      <c r="P49" s="67">
        <f t="shared" si="13"/>
        <v>0.076511968038851616</v>
      </c>
      <c r="Q49" s="67">
        <f t="shared" si="14"/>
        <v>0.77525664568571873</v>
      </c>
      <c r="R49" s="69">
        <f t="shared" si="15"/>
        <v>0.28162477317252638</v>
      </c>
      <c r="S49" s="1"/>
      <c r="T49" s="1"/>
      <c r="U49" s="1"/>
      <c r="V49" s="1"/>
      <c r="W49" s="1"/>
      <c r="X49" s="1"/>
      <c r="Y49" s="1"/>
      <c r="Z49" s="1"/>
    </row>
    <row r="50" ht="17.25">
      <c r="A50" s="111"/>
      <c r="B50" s="183"/>
      <c r="C50" s="72" t="s">
        <v>110</v>
      </c>
      <c r="D50" s="175" t="s">
        <v>111</v>
      </c>
      <c r="E50" s="114">
        <v>127285.97</v>
      </c>
      <c r="F50" s="136">
        <f>494433.2-6983.53</f>
        <v>487449.66999999998</v>
      </c>
      <c r="G50" s="136">
        <v>188072.75</v>
      </c>
      <c r="H50" s="116">
        <v>50407.699999999997</v>
      </c>
      <c r="I50" s="115">
        <v>135849.44999999998</v>
      </c>
      <c r="J50" s="116">
        <v>4304.29</v>
      </c>
      <c r="K50" s="116">
        <f t="shared" si="16"/>
        <v>8563.4799999999814</v>
      </c>
      <c r="L50" s="116">
        <f t="shared" si="9"/>
        <v>-52223.300000000017</v>
      </c>
      <c r="M50" s="114">
        <f t="shared" si="17"/>
        <v>-351600.21999999997</v>
      </c>
      <c r="N50" s="114">
        <f t="shared" si="18"/>
        <v>-46103.409999999996</v>
      </c>
      <c r="O50" s="81">
        <f t="shared" si="12"/>
        <v>1.06727748549192</v>
      </c>
      <c r="P50" s="81">
        <f t="shared" si="13"/>
        <v>0.085389533741868806</v>
      </c>
      <c r="Q50" s="81">
        <f t="shared" si="14"/>
        <v>0.72232394113448106</v>
      </c>
      <c r="R50" s="83">
        <f t="shared" si="15"/>
        <v>0.2786943111480617</v>
      </c>
      <c r="S50" s="1"/>
      <c r="T50" s="1"/>
      <c r="U50" s="1"/>
      <c r="V50" s="1"/>
      <c r="W50" s="1"/>
      <c r="X50" s="1"/>
      <c r="Y50" s="1"/>
      <c r="Z50" s="1"/>
    </row>
    <row r="51" ht="17.25">
      <c r="A51" s="111"/>
      <c r="B51" s="183"/>
      <c r="C51" s="72" t="s">
        <v>112</v>
      </c>
      <c r="D51" s="175" t="s">
        <v>113</v>
      </c>
      <c r="E51" s="114">
        <v>1010649.02</v>
      </c>
      <c r="F51" s="136">
        <f>4658773.5-65801.97</f>
        <v>4592971.5300000003</v>
      </c>
      <c r="G51" s="136">
        <v>1430352.3999999999</v>
      </c>
      <c r="H51" s="116">
        <v>374029.20000000001</v>
      </c>
      <c r="I51" s="116">
        <v>1002748.15</v>
      </c>
      <c r="J51" s="116">
        <v>22472.84</v>
      </c>
      <c r="K51" s="116">
        <f t="shared" si="16"/>
        <v>-7900.8699999999953</v>
      </c>
      <c r="L51" s="116">
        <f t="shared" si="9"/>
        <v>-427604.24999999988</v>
      </c>
      <c r="M51" s="114">
        <f t="shared" si="17"/>
        <v>-3590223.3800000004</v>
      </c>
      <c r="N51" s="117">
        <f t="shared" si="18"/>
        <v>-351556.35999999999</v>
      </c>
      <c r="O51" s="81">
        <f t="shared" si="12"/>
        <v>0.99218237999181957</v>
      </c>
      <c r="P51" s="81">
        <f t="shared" si="13"/>
        <v>0.060083116505342364</v>
      </c>
      <c r="Q51" s="81">
        <f t="shared" si="14"/>
        <v>0.70104972033465329</v>
      </c>
      <c r="R51" s="83">
        <f t="shared" si="15"/>
        <v>0.21832230908690173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111"/>
      <c r="B52" s="183"/>
      <c r="C52" s="72"/>
      <c r="D52" s="184" t="s">
        <v>114</v>
      </c>
      <c r="E52" s="185">
        <f>E49+E50+E51</f>
        <v>1313955.5700000001</v>
      </c>
      <c r="F52" s="186">
        <f>F49+F50+F51</f>
        <v>5743276.3100000005</v>
      </c>
      <c r="G52" s="186">
        <f>G49+G50+G51</f>
        <v>1859218.21</v>
      </c>
      <c r="H52" s="186">
        <f>H49+H50+H51</f>
        <v>484810.20000000001</v>
      </c>
      <c r="I52" s="187">
        <f>I51+I50+I49</f>
        <v>1325274.02</v>
      </c>
      <c r="J52" s="187">
        <f>J51+J50+J49</f>
        <v>31396.410000000003</v>
      </c>
      <c r="K52" s="187">
        <f t="shared" si="16"/>
        <v>11318.449999999953</v>
      </c>
      <c r="L52" s="187">
        <f t="shared" si="9"/>
        <v>-533944.18999999994</v>
      </c>
      <c r="M52" s="185">
        <f t="shared" si="17"/>
        <v>-4418002.290000001</v>
      </c>
      <c r="N52" s="188">
        <f t="shared" si="18"/>
        <v>-453413.79000000004</v>
      </c>
      <c r="O52" s="189">
        <f t="shared" si="12"/>
        <v>1.0086140279461655</v>
      </c>
      <c r="P52" s="189">
        <f t="shared" si="13"/>
        <v>0.064760209253023143</v>
      </c>
      <c r="Q52" s="189">
        <f t="shared" si="14"/>
        <v>0.712812521344657</v>
      </c>
      <c r="R52" s="190">
        <f t="shared" si="15"/>
        <v>0.23075226551306216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80"/>
      <c r="B53" s="183"/>
      <c r="C53" s="191" t="s">
        <v>115</v>
      </c>
      <c r="D53" s="192" t="s">
        <v>116</v>
      </c>
      <c r="E53" s="114">
        <v>639.91999999999996</v>
      </c>
      <c r="F53" s="193">
        <v>2266.5999999999999</v>
      </c>
      <c r="G53" s="193">
        <v>800</v>
      </c>
      <c r="H53" s="115">
        <v>200</v>
      </c>
      <c r="I53" s="116">
        <v>380.75</v>
      </c>
      <c r="J53" s="194">
        <v>0</v>
      </c>
      <c r="K53" s="195">
        <f t="shared" si="16"/>
        <v>-259.16999999999996</v>
      </c>
      <c r="L53" s="195">
        <f t="shared" si="9"/>
        <v>-419.25</v>
      </c>
      <c r="M53" s="196">
        <f t="shared" si="17"/>
        <v>-1885.8499999999999</v>
      </c>
      <c r="N53" s="197">
        <f t="shared" si="18"/>
        <v>-200</v>
      </c>
      <c r="O53" s="94">
        <f t="shared" si="12"/>
        <v>0.59499624953119146</v>
      </c>
      <c r="P53" s="94">
        <f t="shared" si="13"/>
        <v>0</v>
      </c>
      <c r="Q53" s="94">
        <f t="shared" si="14"/>
        <v>0.47593750000000001</v>
      </c>
      <c r="R53" s="95">
        <f t="shared" si="15"/>
        <v>0.16798288184946616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98"/>
      <c r="B54" s="183"/>
      <c r="C54" s="84" t="s">
        <v>117</v>
      </c>
      <c r="D54" s="151" t="s">
        <v>118</v>
      </c>
      <c r="E54" s="116">
        <v>0</v>
      </c>
      <c r="F54" s="114">
        <v>11763.299999999999</v>
      </c>
      <c r="G54" s="114">
        <v>11763.299999999999</v>
      </c>
      <c r="H54" s="116">
        <v>0</v>
      </c>
      <c r="I54" s="116">
        <v>11728.389999999999</v>
      </c>
      <c r="J54" s="116">
        <v>0</v>
      </c>
      <c r="K54" s="116">
        <f t="shared" si="16"/>
        <v>11728.389999999999</v>
      </c>
      <c r="L54" s="116">
        <f t="shared" si="9"/>
        <v>-34.909999999999854</v>
      </c>
      <c r="M54" s="114">
        <f t="shared" si="17"/>
        <v>-34.909999999999854</v>
      </c>
      <c r="N54" s="117">
        <f t="shared" si="18"/>
        <v>0</v>
      </c>
      <c r="O54" s="81" t="str">
        <f t="shared" si="12"/>
        <v/>
      </c>
      <c r="P54" s="81" t="str">
        <f t="shared" si="13"/>
        <v/>
      </c>
      <c r="Q54" s="81">
        <f t="shared" si="14"/>
        <v>0.9970322953592955</v>
      </c>
      <c r="R54" s="83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99"/>
      <c r="B55" s="183"/>
      <c r="C55" s="200" t="s">
        <v>119</v>
      </c>
      <c r="D55" s="151" t="s">
        <v>103</v>
      </c>
      <c r="E55" s="116">
        <v>25068.490000000002</v>
      </c>
      <c r="F55" s="61">
        <v>151922.42999999999</v>
      </c>
      <c r="G55" s="61">
        <v>40293</v>
      </c>
      <c r="H55" s="141">
        <v>13293</v>
      </c>
      <c r="I55" s="141">
        <v>32989.099999999999</v>
      </c>
      <c r="J55" s="62">
        <v>882.53999999999996</v>
      </c>
      <c r="K55" s="62">
        <f t="shared" si="16"/>
        <v>7920.6099999999969</v>
      </c>
      <c r="L55" s="62">
        <f t="shared" si="9"/>
        <v>-7303.9000000000015</v>
      </c>
      <c r="M55" s="65">
        <f t="shared" si="17"/>
        <v>-118933.32999999999</v>
      </c>
      <c r="N55" s="201">
        <f t="shared" si="18"/>
        <v>-12410.459999999999</v>
      </c>
      <c r="O55" s="202">
        <f t="shared" si="12"/>
        <v>1.3159587992735102</v>
      </c>
      <c r="P55" s="202">
        <f t="shared" si="13"/>
        <v>0.066391333784698706</v>
      </c>
      <c r="Q55" s="202">
        <f t="shared" si="14"/>
        <v>0.81873030054848228</v>
      </c>
      <c r="R55" s="203">
        <f t="shared" si="15"/>
        <v>0.21714436768816822</v>
      </c>
      <c r="S55" s="1"/>
      <c r="T55" s="1"/>
      <c r="U55" s="1"/>
      <c r="V55" s="1"/>
      <c r="W55" s="1"/>
      <c r="X55" s="1"/>
      <c r="Y55" s="1"/>
      <c r="Z55" s="1"/>
    </row>
    <row r="56" s="120" customFormat="1" ht="17.25">
      <c r="A56" s="121"/>
      <c r="B56" s="204"/>
      <c r="C56" s="123"/>
      <c r="D56" s="124" t="s">
        <v>56</v>
      </c>
      <c r="E56" s="125">
        <f>E52+E53+E54+E55</f>
        <v>1339663.98</v>
      </c>
      <c r="F56" s="125">
        <f>F52+F53+F54+F55</f>
        <v>5909228.6399999997</v>
      </c>
      <c r="G56" s="125">
        <f>G52+G53+G54+G55</f>
        <v>1912074.51</v>
      </c>
      <c r="H56" s="125">
        <f>H52+H53+H54+H55</f>
        <v>498303.20000000001</v>
      </c>
      <c r="I56" s="205">
        <f>I52+I53+I54+I55</f>
        <v>1370372.26</v>
      </c>
      <c r="J56" s="126">
        <f>J52+J53+J54+J55</f>
        <v>32278.950000000004</v>
      </c>
      <c r="K56" s="126">
        <f t="shared" si="16"/>
        <v>30708.280000000028</v>
      </c>
      <c r="L56" s="127">
        <f t="shared" si="9"/>
        <v>-541702.25</v>
      </c>
      <c r="M56" s="125">
        <f t="shared" si="17"/>
        <v>-4538856.3799999999</v>
      </c>
      <c r="N56" s="146">
        <f t="shared" si="18"/>
        <v>-466024.25</v>
      </c>
      <c r="O56" s="128">
        <f t="shared" si="12"/>
        <v>1.0229223749077736</v>
      </c>
      <c r="P56" s="147">
        <f t="shared" si="13"/>
        <v>0.064777729703521886</v>
      </c>
      <c r="Q56" s="128">
        <f t="shared" si="14"/>
        <v>0.71669396398156049</v>
      </c>
      <c r="R56" s="129">
        <f t="shared" si="15"/>
        <v>0.23190374640843142</v>
      </c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</row>
    <row r="57" ht="17.25">
      <c r="A57" s="130">
        <v>991</v>
      </c>
      <c r="B57" s="105" t="s">
        <v>120</v>
      </c>
      <c r="C57" s="131" t="s">
        <v>69</v>
      </c>
      <c r="D57" s="132" t="s">
        <v>121</v>
      </c>
      <c r="E57" s="108">
        <v>16607.23</v>
      </c>
      <c r="F57" s="108">
        <v>80120.600000000006</v>
      </c>
      <c r="G57" s="108">
        <v>24120.599999999999</v>
      </c>
      <c r="H57" s="63">
        <v>6500</v>
      </c>
      <c r="I57" s="109">
        <v>20670.809999999998</v>
      </c>
      <c r="J57" s="206">
        <v>986.99000000000001</v>
      </c>
      <c r="K57" s="63">
        <f t="shared" si="16"/>
        <v>4063.5799999999981</v>
      </c>
      <c r="L57" s="63">
        <f t="shared" si="9"/>
        <v>-3449.7900000000009</v>
      </c>
      <c r="M57" s="66">
        <f t="shared" si="17"/>
        <v>-59449.790000000008</v>
      </c>
      <c r="N57" s="60">
        <f t="shared" si="18"/>
        <v>-5513.0100000000002</v>
      </c>
      <c r="O57" s="68">
        <f t="shared" si="12"/>
        <v>1.2446874042209326</v>
      </c>
      <c r="P57" s="67">
        <f t="shared" si="13"/>
        <v>0.15184461538461538</v>
      </c>
      <c r="Q57" s="133">
        <f t="shared" si="14"/>
        <v>0.85697743837217977</v>
      </c>
      <c r="R57" s="69">
        <f t="shared" si="15"/>
        <v>0.25799619573492955</v>
      </c>
      <c r="S57" s="1"/>
      <c r="T57" s="1"/>
      <c r="U57" s="1"/>
      <c r="V57" s="1"/>
      <c r="W57" s="1"/>
      <c r="X57" s="1"/>
      <c r="Y57" s="1"/>
      <c r="Z57" s="1"/>
    </row>
    <row r="58" ht="17.25">
      <c r="A58" s="134"/>
      <c r="B58" s="112"/>
      <c r="C58" s="72" t="s">
        <v>122</v>
      </c>
      <c r="D58" s="113" t="s">
        <v>123</v>
      </c>
      <c r="E58" s="114">
        <v>1813.8399999999999</v>
      </c>
      <c r="F58" s="136">
        <v>0</v>
      </c>
      <c r="G58" s="136">
        <v>0</v>
      </c>
      <c r="H58" s="115">
        <v>0</v>
      </c>
      <c r="I58" s="116">
        <v>0</v>
      </c>
      <c r="J58" s="116">
        <v>0</v>
      </c>
      <c r="K58" s="115">
        <f t="shared" si="16"/>
        <v>-1813.8399999999999</v>
      </c>
      <c r="L58" s="116">
        <f t="shared" si="9"/>
        <v>0</v>
      </c>
      <c r="M58" s="114">
        <f t="shared" si="17"/>
        <v>0</v>
      </c>
      <c r="N58" s="142">
        <f t="shared" si="18"/>
        <v>0</v>
      </c>
      <c r="O58" s="81">
        <f t="shared" si="12"/>
        <v>0</v>
      </c>
      <c r="P58" s="80" t="str">
        <f t="shared" si="13"/>
        <v/>
      </c>
      <c r="Q58" s="81" t="str">
        <f t="shared" si="14"/>
        <v/>
      </c>
      <c r="R58" s="83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20" customFormat="1" ht="17.25">
      <c r="A59" s="207"/>
      <c r="B59" s="122"/>
      <c r="C59" s="144"/>
      <c r="D59" s="145" t="s">
        <v>56</v>
      </c>
      <c r="E59" s="125">
        <f>SUM(E57:E58)</f>
        <v>18421.07</v>
      </c>
      <c r="F59" s="125">
        <f>SUM(F57:F58)</f>
        <v>80120.600000000006</v>
      </c>
      <c r="G59" s="125">
        <f>SUM(G57:G58)</f>
        <v>24120.599999999999</v>
      </c>
      <c r="H59" s="125">
        <f>SUM(H57:H58)</f>
        <v>6500</v>
      </c>
      <c r="I59" s="208">
        <f>SUM(I57:I58)</f>
        <v>20670.809999999998</v>
      </c>
      <c r="J59" s="126">
        <f>SUM(J57:J58)</f>
        <v>986.99000000000001</v>
      </c>
      <c r="K59" s="126">
        <f t="shared" si="16"/>
        <v>2249.739999999998</v>
      </c>
      <c r="L59" s="127">
        <f t="shared" si="9"/>
        <v>-3449.7900000000009</v>
      </c>
      <c r="M59" s="125">
        <f t="shared" si="17"/>
        <v>-59449.790000000008</v>
      </c>
      <c r="N59" s="125">
        <f t="shared" si="18"/>
        <v>-5513.0100000000002</v>
      </c>
      <c r="O59" s="147">
        <f t="shared" si="12"/>
        <v>1.1221286277072937</v>
      </c>
      <c r="P59" s="128">
        <f t="shared" si="13"/>
        <v>0.15184461538461538</v>
      </c>
      <c r="Q59" s="148">
        <f t="shared" si="14"/>
        <v>0.85697743837217977</v>
      </c>
      <c r="R59" s="129">
        <f t="shared" si="15"/>
        <v>0.25799619573492955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ht="17.25">
      <c r="A60" s="180" t="s">
        <v>124</v>
      </c>
      <c r="B60" s="105" t="s">
        <v>125</v>
      </c>
      <c r="C60" s="149" t="s">
        <v>126</v>
      </c>
      <c r="D60" s="150" t="s">
        <v>127</v>
      </c>
      <c r="E60" s="60">
        <v>29585.07</v>
      </c>
      <c r="F60" s="108">
        <v>3503</v>
      </c>
      <c r="G60" s="108">
        <v>1185.0999999999999</v>
      </c>
      <c r="H60" s="64">
        <v>386.30000000000001</v>
      </c>
      <c r="I60" s="63">
        <v>920.38</v>
      </c>
      <c r="J60" s="63">
        <v>53.719999999999999</v>
      </c>
      <c r="K60" s="63">
        <f t="shared" si="16"/>
        <v>-28664.689999999999</v>
      </c>
      <c r="L60" s="63">
        <f t="shared" si="9"/>
        <v>-264.71999999999991</v>
      </c>
      <c r="M60" s="66">
        <f t="shared" si="17"/>
        <v>-2582.6199999999999</v>
      </c>
      <c r="N60" s="60">
        <f t="shared" si="18"/>
        <v>-332.58000000000004</v>
      </c>
      <c r="O60" s="67">
        <f t="shared" si="12"/>
        <v>0.031109610354141465</v>
      </c>
      <c r="P60" s="68">
        <f t="shared" si="13"/>
        <v>0.13906290447838468</v>
      </c>
      <c r="Q60" s="67">
        <f t="shared" si="14"/>
        <v>0.7766264450257363</v>
      </c>
      <c r="R60" s="69">
        <f t="shared" si="15"/>
        <v>0.26274050813588351</v>
      </c>
      <c r="S60" s="1"/>
      <c r="T60" s="1"/>
      <c r="U60" s="1"/>
      <c r="V60" s="1"/>
      <c r="W60" s="1"/>
      <c r="X60" s="1"/>
      <c r="Y60" s="1"/>
      <c r="Z60" s="1"/>
    </row>
    <row r="61" ht="17.25">
      <c r="A61" s="111"/>
      <c r="B61" s="112"/>
      <c r="C61" s="84" t="s">
        <v>104</v>
      </c>
      <c r="D61" s="175" t="s">
        <v>128</v>
      </c>
      <c r="E61" s="114">
        <v>8988.3899999999994</v>
      </c>
      <c r="F61" s="136">
        <v>62240.599999999999</v>
      </c>
      <c r="G61" s="136">
        <v>4100</v>
      </c>
      <c r="H61" s="119">
        <v>2000</v>
      </c>
      <c r="I61" s="116">
        <v>53719</v>
      </c>
      <c r="J61" s="116">
        <v>178.77000000000001</v>
      </c>
      <c r="K61" s="116">
        <f t="shared" si="16"/>
        <v>44730.610000000001</v>
      </c>
      <c r="L61" s="116">
        <f t="shared" si="9"/>
        <v>49619</v>
      </c>
      <c r="M61" s="114">
        <f t="shared" si="17"/>
        <v>-8521.5999999999985</v>
      </c>
      <c r="N61" s="142">
        <f t="shared" si="18"/>
        <v>-1821.23</v>
      </c>
      <c r="O61" s="81">
        <f t="shared" si="12"/>
        <v>5.9764874465838718</v>
      </c>
      <c r="P61" s="81">
        <f t="shared" si="13"/>
        <v>0.089385000000000006</v>
      </c>
      <c r="Q61" s="82">
        <f t="shared" si="14"/>
        <v>13.102195121951219</v>
      </c>
      <c r="R61" s="83">
        <f t="shared" si="15"/>
        <v>0.86308615276845024</v>
      </c>
      <c r="S61" s="1"/>
      <c r="T61" s="1"/>
      <c r="U61" s="1"/>
      <c r="V61" s="1"/>
      <c r="W61" s="1"/>
      <c r="X61" s="1"/>
      <c r="Y61" s="1"/>
      <c r="Z61" s="1"/>
    </row>
    <row r="62" s="120" customFormat="1" ht="17.25">
      <c r="A62" s="121"/>
      <c r="B62" s="122"/>
      <c r="C62" s="123"/>
      <c r="D62" s="124" t="s">
        <v>56</v>
      </c>
      <c r="E62" s="125">
        <f>SUM(E60:E61)</f>
        <v>38573.459999999999</v>
      </c>
      <c r="F62" s="125">
        <f>SUM(F60:F61)</f>
        <v>65743.600000000006</v>
      </c>
      <c r="G62" s="125">
        <f>SUM(G60:G61)</f>
        <v>5285.1000000000004</v>
      </c>
      <c r="H62" s="125">
        <f>SUM(H60:H61)</f>
        <v>2386.3000000000002</v>
      </c>
      <c r="I62" s="126">
        <f>SUM(I60:I61)</f>
        <v>54639.379999999997</v>
      </c>
      <c r="J62" s="126">
        <f>SUM(J60:J61)</f>
        <v>232.49000000000001</v>
      </c>
      <c r="K62" s="126">
        <f t="shared" si="16"/>
        <v>16065.919999999998</v>
      </c>
      <c r="L62" s="127">
        <f t="shared" si="9"/>
        <v>49354.279999999999</v>
      </c>
      <c r="M62" s="125">
        <f t="shared" si="17"/>
        <v>-11104.220000000008</v>
      </c>
      <c r="N62" s="125">
        <f t="shared" si="18"/>
        <v>-2153.8100000000004</v>
      </c>
      <c r="O62" s="147">
        <f t="shared" si="12"/>
        <v>1.4165019160842713</v>
      </c>
      <c r="P62" s="128">
        <f t="shared" si="13"/>
        <v>0.097426979005154415</v>
      </c>
      <c r="Q62" s="128">
        <f t="shared" si="14"/>
        <v>10.338381487578285</v>
      </c>
      <c r="R62" s="129">
        <f t="shared" si="15"/>
        <v>0.83109808407206165</v>
      </c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</row>
    <row r="63" ht="17.25">
      <c r="A63" s="137"/>
      <c r="B63" s="105" t="s">
        <v>129</v>
      </c>
      <c r="C63" s="58" t="s">
        <v>130</v>
      </c>
      <c r="D63" s="209" t="s">
        <v>131</v>
      </c>
      <c r="E63" s="108">
        <v>544.75</v>
      </c>
      <c r="F63" s="108">
        <v>793.5</v>
      </c>
      <c r="G63" s="108">
        <v>116.59999999999999</v>
      </c>
      <c r="H63" s="62">
        <v>21.300000000000001</v>
      </c>
      <c r="I63" s="109">
        <v>1097.99</v>
      </c>
      <c r="J63" s="63">
        <v>27.710000000000001</v>
      </c>
      <c r="K63" s="63">
        <f t="shared" si="16"/>
        <v>553.24000000000001</v>
      </c>
      <c r="L63" s="63">
        <f t="shared" si="9"/>
        <v>981.38999999999999</v>
      </c>
      <c r="M63" s="66">
        <f t="shared" si="17"/>
        <v>304.49000000000001</v>
      </c>
      <c r="N63" s="60">
        <f t="shared" si="18"/>
        <v>6.4100000000000001</v>
      </c>
      <c r="O63" s="67">
        <f t="shared" si="12"/>
        <v>2.0155851307939421</v>
      </c>
      <c r="P63" s="68">
        <f t="shared" si="13"/>
        <v>1.3009389671361502</v>
      </c>
      <c r="Q63" s="67">
        <f t="shared" si="14"/>
        <v>9.416723842195541</v>
      </c>
      <c r="R63" s="69">
        <f t="shared" si="15"/>
        <v>1.3837303087586641</v>
      </c>
      <c r="S63" s="1"/>
      <c r="T63" s="1"/>
      <c r="U63" s="1"/>
      <c r="V63" s="1"/>
      <c r="W63" s="1"/>
      <c r="X63" s="1"/>
      <c r="Y63" s="1"/>
      <c r="Z63" s="1"/>
    </row>
    <row r="64" ht="17.25">
      <c r="A64" s="134"/>
      <c r="B64" s="112"/>
      <c r="C64" s="72" t="s">
        <v>132</v>
      </c>
      <c r="D64" s="118" t="s">
        <v>133</v>
      </c>
      <c r="E64" s="114">
        <v>257.25</v>
      </c>
      <c r="F64" s="117">
        <v>44.399999999999999</v>
      </c>
      <c r="G64" s="117">
        <v>44.399999999999999</v>
      </c>
      <c r="H64" s="210">
        <v>0</v>
      </c>
      <c r="I64" s="211">
        <v>782.69000000000005</v>
      </c>
      <c r="J64" s="116">
        <v>0.01</v>
      </c>
      <c r="K64" s="116">
        <f t="shared" si="16"/>
        <v>525.44000000000005</v>
      </c>
      <c r="L64" s="116">
        <f t="shared" si="9"/>
        <v>738.29000000000008</v>
      </c>
      <c r="M64" s="114">
        <f t="shared" si="17"/>
        <v>738.29000000000008</v>
      </c>
      <c r="N64" s="142">
        <f t="shared" si="18"/>
        <v>0.01</v>
      </c>
      <c r="O64" s="81">
        <f t="shared" si="12"/>
        <v>3.0425267249757049</v>
      </c>
      <c r="P64" s="81" t="str">
        <f t="shared" si="13"/>
        <v/>
      </c>
      <c r="Q64" s="82">
        <f t="shared" si="14"/>
        <v>17.628153153153153</v>
      </c>
      <c r="R64" s="212">
        <f t="shared" si="15"/>
        <v>17.628153153153153</v>
      </c>
      <c r="S64" s="1"/>
      <c r="T64" s="1"/>
      <c r="U64" s="1"/>
      <c r="V64" s="1"/>
      <c r="W64" s="1"/>
      <c r="X64" s="1"/>
      <c r="Y64" s="1"/>
      <c r="Z64" s="1"/>
    </row>
    <row r="65" ht="13.5">
      <c r="A65" s="134"/>
      <c r="B65" s="112"/>
      <c r="C65" s="84" t="s">
        <v>52</v>
      </c>
      <c r="D65" s="118" t="s">
        <v>53</v>
      </c>
      <c r="E65" s="114">
        <v>0</v>
      </c>
      <c r="F65" s="114">
        <v>445</v>
      </c>
      <c r="G65" s="114">
        <v>445</v>
      </c>
      <c r="H65" s="116">
        <v>445</v>
      </c>
      <c r="I65" s="116">
        <v>0</v>
      </c>
      <c r="J65" s="116">
        <v>0</v>
      </c>
      <c r="K65" s="116">
        <f t="shared" si="16"/>
        <v>0</v>
      </c>
      <c r="L65" s="116">
        <f t="shared" si="9"/>
        <v>-445</v>
      </c>
      <c r="M65" s="142">
        <f t="shared" si="17"/>
        <v>-445</v>
      </c>
      <c r="N65" s="114">
        <f t="shared" si="18"/>
        <v>-445</v>
      </c>
      <c r="O65" s="80" t="str">
        <f t="shared" si="12"/>
        <v/>
      </c>
      <c r="P65" s="81">
        <f t="shared" si="13"/>
        <v>0</v>
      </c>
      <c r="Q65" s="81">
        <f t="shared" si="14"/>
        <v>0</v>
      </c>
      <c r="R65" s="83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34"/>
      <c r="B66" s="112"/>
      <c r="C66" s="72" t="s">
        <v>134</v>
      </c>
      <c r="D66" s="118" t="s">
        <v>135</v>
      </c>
      <c r="E66" s="114">
        <v>19205.259999999998</v>
      </c>
      <c r="F66" s="114">
        <v>1508.599999999255</v>
      </c>
      <c r="G66" s="114">
        <v>328</v>
      </c>
      <c r="H66" s="116">
        <v>103</v>
      </c>
      <c r="I66" s="115">
        <v>30562.269999999997</v>
      </c>
      <c r="J66" s="116">
        <v>486.74000000000001</v>
      </c>
      <c r="K66" s="116">
        <f t="shared" si="16"/>
        <v>11357.009999999998</v>
      </c>
      <c r="L66" s="116">
        <f t="shared" si="9"/>
        <v>30234.269999999997</v>
      </c>
      <c r="M66" s="114">
        <f t="shared" si="17"/>
        <v>29053.67000000074</v>
      </c>
      <c r="N66" s="142">
        <f t="shared" si="18"/>
        <v>383.74000000000001</v>
      </c>
      <c r="O66" s="81">
        <f t="shared" si="12"/>
        <v>1.5913489325320251</v>
      </c>
      <c r="P66" s="213">
        <f t="shared" si="13"/>
        <v>4.7256310679611655</v>
      </c>
      <c r="Q66" s="214">
        <f t="shared" si="14"/>
        <v>93.177652439024385</v>
      </c>
      <c r="R66" s="212">
        <f t="shared" si="15"/>
        <v>20.258696804994756</v>
      </c>
      <c r="S66" s="1"/>
      <c r="T66" s="1"/>
      <c r="U66" s="1"/>
      <c r="V66" s="1"/>
      <c r="W66" s="1"/>
      <c r="X66" s="1"/>
      <c r="Y66" s="1"/>
      <c r="Z66" s="1"/>
    </row>
    <row r="67" ht="13.5">
      <c r="A67" s="134"/>
      <c r="B67" s="112"/>
      <c r="C67" s="84" t="s">
        <v>102</v>
      </c>
      <c r="D67" s="118" t="s">
        <v>103</v>
      </c>
      <c r="E67" s="114">
        <v>26927.709999999999</v>
      </c>
      <c r="F67" s="114">
        <v>101553.59999999998</v>
      </c>
      <c r="G67" s="114">
        <v>34728.699999999997</v>
      </c>
      <c r="H67" s="116">
        <v>9649.1000000000004</v>
      </c>
      <c r="I67" s="116">
        <v>28161.23</v>
      </c>
      <c r="J67" s="116">
        <v>2238.0900000000001</v>
      </c>
      <c r="K67" s="116">
        <f t="shared" si="16"/>
        <v>1233.5200000000004</v>
      </c>
      <c r="L67" s="116">
        <f t="shared" si="9"/>
        <v>-6567.4699999999975</v>
      </c>
      <c r="M67" s="142">
        <f t="shared" si="17"/>
        <v>-73392.369999999981</v>
      </c>
      <c r="N67" s="114">
        <f t="shared" si="18"/>
        <v>-7411.0100000000002</v>
      </c>
      <c r="O67" s="80">
        <f t="shared" si="12"/>
        <v>1.0458085741416556</v>
      </c>
      <c r="P67" s="81">
        <f t="shared" si="13"/>
        <v>0.23194805733177187</v>
      </c>
      <c r="Q67" s="82">
        <f t="shared" si="14"/>
        <v>0.81089214396162257</v>
      </c>
      <c r="R67" s="83">
        <f t="shared" si="15"/>
        <v>0.27730410344881923</v>
      </c>
      <c r="S67" s="1"/>
      <c r="T67" s="1"/>
      <c r="U67" s="1"/>
      <c r="V67" s="1"/>
      <c r="W67" s="1"/>
      <c r="X67" s="1"/>
      <c r="Y67" s="1"/>
      <c r="Z67" s="1"/>
    </row>
    <row r="68" ht="13.5">
      <c r="A68" s="134"/>
      <c r="B68" s="112"/>
      <c r="C68" s="72" t="s">
        <v>136</v>
      </c>
      <c r="D68" s="118" t="s">
        <v>137</v>
      </c>
      <c r="E68" s="114">
        <v>165.69</v>
      </c>
      <c r="F68" s="136">
        <v>0</v>
      </c>
      <c r="G68" s="136">
        <v>0</v>
      </c>
      <c r="H68" s="115">
        <v>0</v>
      </c>
      <c r="I68" s="116">
        <v>1033.8399999999999</v>
      </c>
      <c r="J68" s="115">
        <v>20.030000000000001</v>
      </c>
      <c r="K68" s="116">
        <f t="shared" si="16"/>
        <v>868.14999999999986</v>
      </c>
      <c r="L68" s="116">
        <f t="shared" si="9"/>
        <v>1033.8399999999999</v>
      </c>
      <c r="M68" s="114">
        <f t="shared" si="17"/>
        <v>1033.8399999999999</v>
      </c>
      <c r="N68" s="142">
        <f t="shared" si="18"/>
        <v>20.030000000000001</v>
      </c>
      <c r="O68" s="81">
        <f t="shared" si="12"/>
        <v>6.2396040799082622</v>
      </c>
      <c r="P68" s="80" t="str">
        <f t="shared" si="13"/>
        <v/>
      </c>
      <c r="Q68" s="81" t="str">
        <f t="shared" si="14"/>
        <v/>
      </c>
      <c r="R68" s="83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34"/>
      <c r="B69" s="112"/>
      <c r="C69" s="84" t="s">
        <v>138</v>
      </c>
      <c r="D69" s="118" t="s">
        <v>139</v>
      </c>
      <c r="E69" s="114">
        <v>39092.029999999999</v>
      </c>
      <c r="F69" s="114">
        <v>0</v>
      </c>
      <c r="G69" s="114">
        <v>0</v>
      </c>
      <c r="H69" s="116">
        <v>0</v>
      </c>
      <c r="I69" s="115">
        <v>126.2</v>
      </c>
      <c r="J69" s="116">
        <v>0</v>
      </c>
      <c r="K69" s="116">
        <f t="shared" si="16"/>
        <v>-38965.830000000002</v>
      </c>
      <c r="L69" s="116">
        <f t="shared" si="9"/>
        <v>126.2</v>
      </c>
      <c r="M69" s="114">
        <f t="shared" si="17"/>
        <v>126.2</v>
      </c>
      <c r="N69" s="114">
        <f t="shared" si="18"/>
        <v>0</v>
      </c>
      <c r="O69" s="80">
        <f t="shared" si="12"/>
        <v>0.0032282795239848123</v>
      </c>
      <c r="P69" s="81" t="str">
        <f t="shared" si="13"/>
        <v/>
      </c>
      <c r="Q69" s="82" t="str">
        <f t="shared" si="14"/>
        <v/>
      </c>
      <c r="R69" s="83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34"/>
      <c r="B70" s="112"/>
      <c r="C70" s="72" t="s">
        <v>140</v>
      </c>
      <c r="D70" s="113" t="s">
        <v>141</v>
      </c>
      <c r="E70" s="114">
        <v>5859.4399999999996</v>
      </c>
      <c r="F70" s="136">
        <v>0</v>
      </c>
      <c r="G70" s="136">
        <v>0</v>
      </c>
      <c r="H70" s="115">
        <v>0</v>
      </c>
      <c r="I70" s="116">
        <v>2498.52</v>
      </c>
      <c r="J70" s="116">
        <v>0.34000000000000002</v>
      </c>
      <c r="K70" s="116">
        <f t="shared" si="16"/>
        <v>-3360.9199999999996</v>
      </c>
      <c r="L70" s="115">
        <f t="shared" si="9"/>
        <v>2498.52</v>
      </c>
      <c r="M70" s="114">
        <f t="shared" si="17"/>
        <v>2498.52</v>
      </c>
      <c r="N70" s="142">
        <f t="shared" si="18"/>
        <v>0.34000000000000002</v>
      </c>
      <c r="O70" s="81">
        <f t="shared" si="12"/>
        <v>0.42640934969894739</v>
      </c>
      <c r="P70" s="80" t="str">
        <f t="shared" si="13"/>
        <v/>
      </c>
      <c r="Q70" s="81" t="str">
        <f t="shared" si="14"/>
        <v/>
      </c>
      <c r="R70" s="83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20" customFormat="1" ht="13.5">
      <c r="A71" s="207"/>
      <c r="B71" s="122"/>
      <c r="C71" s="144"/>
      <c r="D71" s="145" t="s">
        <v>56</v>
      </c>
      <c r="E71" s="125">
        <f>SUM(E63:E70)</f>
        <v>92052.130000000005</v>
      </c>
      <c r="F71" s="125">
        <f>SUM(F63:F70)</f>
        <v>104345.09999999923</v>
      </c>
      <c r="G71" s="125">
        <f>SUM(G63:G70)</f>
        <v>35662.699999999997</v>
      </c>
      <c r="H71" s="125">
        <f>SUM(H63:H70)</f>
        <v>10218.4</v>
      </c>
      <c r="I71" s="205">
        <f>SUM(I63:I70)</f>
        <v>64262.739999999983</v>
      </c>
      <c r="J71" s="126">
        <f>SUM(J63:J70)</f>
        <v>2772.9200000000005</v>
      </c>
      <c r="K71" s="127">
        <f t="shared" si="16"/>
        <v>-27789.390000000021</v>
      </c>
      <c r="L71" s="126">
        <f t="shared" si="9"/>
        <v>28600.039999999986</v>
      </c>
      <c r="M71" s="146">
        <f t="shared" si="17"/>
        <v>-40082.359999999251</v>
      </c>
      <c r="N71" s="125">
        <f t="shared" si="18"/>
        <v>-7445.4799999999996</v>
      </c>
      <c r="O71" s="147">
        <f t="shared" si="12"/>
        <v>0.69811247170489132</v>
      </c>
      <c r="P71" s="128">
        <f t="shared" si="13"/>
        <v>0.27136538009864564</v>
      </c>
      <c r="Q71" s="148">
        <f t="shared" si="14"/>
        <v>1.8019594702588415</v>
      </c>
      <c r="R71" s="129">
        <f t="shared" si="15"/>
        <v>0.61586734786780073</v>
      </c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</row>
    <row r="72" s="43" customFormat="1" ht="13.5">
      <c r="A72" s="215"/>
      <c r="B72" s="216" t="s">
        <v>142</v>
      </c>
      <c r="C72" s="217"/>
      <c r="D72" s="218"/>
      <c r="E72" s="103">
        <f>E5+E17</f>
        <v>6597770.8599999994</v>
      </c>
      <c r="F72" s="103">
        <f>F5+F17</f>
        <v>36906035.540000007</v>
      </c>
      <c r="G72" s="103">
        <f>G5+G17</f>
        <v>9995753.6099999994</v>
      </c>
      <c r="H72" s="103">
        <f>H5+H17</f>
        <v>3380635.5999999996</v>
      </c>
      <c r="I72" s="101">
        <f>I5+I17</f>
        <v>7167920.8100000005</v>
      </c>
      <c r="J72" s="101">
        <f>J5+J17</f>
        <v>320806.43000000005</v>
      </c>
      <c r="K72" s="101">
        <f t="shared" si="16"/>
        <v>570149.95000000112</v>
      </c>
      <c r="L72" s="101">
        <f t="shared" si="9"/>
        <v>-2827832.7999999989</v>
      </c>
      <c r="M72" s="103">
        <f t="shared" si="17"/>
        <v>-29738114.730000004</v>
      </c>
      <c r="N72" s="102">
        <f t="shared" si="18"/>
        <v>-3059829.1699999995</v>
      </c>
      <c r="O72" s="53">
        <f t="shared" si="12"/>
        <v>1.0864155427792472</v>
      </c>
      <c r="P72" s="52">
        <f t="shared" si="13"/>
        <v>0.09489530016189858</v>
      </c>
      <c r="Q72" s="53">
        <f t="shared" si="14"/>
        <v>0.71709658817810751</v>
      </c>
      <c r="R72" s="55">
        <f t="shared" si="15"/>
        <v>0.19422082879184263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="43" customFormat="1" ht="13.5">
      <c r="A73" s="219"/>
      <c r="B73" s="220" t="s">
        <v>143</v>
      </c>
      <c r="C73" s="221"/>
      <c r="D73" s="222"/>
      <c r="E73" s="223">
        <f>SUM(E74:E82)</f>
        <v>7650581.8900000006</v>
      </c>
      <c r="F73" s="186">
        <f>SUM(F74:F82)</f>
        <v>29340136.41</v>
      </c>
      <c r="G73" s="186">
        <f>SUM(G74:G82)</f>
        <v>7906389.6599999992</v>
      </c>
      <c r="H73" s="186">
        <f>SUM(H74:H82)</f>
        <v>2186047.96</v>
      </c>
      <c r="I73" s="224">
        <f>SUM(I74:I82)</f>
        <v>7769533.7199999997</v>
      </c>
      <c r="J73" s="225">
        <f>SUM(J74:J82)</f>
        <v>1893774</v>
      </c>
      <c r="K73" s="226">
        <f t="shared" si="16"/>
        <v>118951.82999999914</v>
      </c>
      <c r="L73" s="226">
        <f t="shared" si="9"/>
        <v>-136855.93999999948</v>
      </c>
      <c r="M73" s="227">
        <f t="shared" si="17"/>
        <v>-21570602.690000001</v>
      </c>
      <c r="N73" s="223">
        <f t="shared" si="18"/>
        <v>-292273.95999999996</v>
      </c>
      <c r="O73" s="228">
        <f t="shared" si="12"/>
        <v>1.0155480761738502</v>
      </c>
      <c r="P73" s="229">
        <f t="shared" si="13"/>
        <v>0.86630029837039813</v>
      </c>
      <c r="Q73" s="230">
        <f t="shared" si="14"/>
        <v>0.98269046355097056</v>
      </c>
      <c r="R73" s="231">
        <f t="shared" si="15"/>
        <v>0.26480905239935792</v>
      </c>
      <c r="S73" s="43"/>
      <c r="T73" s="43"/>
      <c r="U73" s="43"/>
      <c r="V73" s="43"/>
      <c r="W73" s="43"/>
      <c r="X73" s="43"/>
      <c r="Y73" s="43"/>
      <c r="Z73" s="43"/>
    </row>
    <row r="74" ht="13.5">
      <c r="A74" s="232"/>
      <c r="B74" s="233"/>
      <c r="C74" s="72" t="s">
        <v>144</v>
      </c>
      <c r="D74" s="234" t="s">
        <v>145</v>
      </c>
      <c r="E74" s="114">
        <v>191981.5</v>
      </c>
      <c r="F74" s="136">
        <v>599211.69999999995</v>
      </c>
      <c r="G74" s="136">
        <v>237727.29999999999</v>
      </c>
      <c r="H74" s="116">
        <v>0</v>
      </c>
      <c r="I74" s="116">
        <v>236970.5</v>
      </c>
      <c r="J74" s="116">
        <v>0</v>
      </c>
      <c r="K74" s="116">
        <f t="shared" si="16"/>
        <v>44989</v>
      </c>
      <c r="L74" s="116">
        <f t="shared" ref="L74:L83" si="19">I74-G74</f>
        <v>-756.79999999998836</v>
      </c>
      <c r="M74" s="114">
        <f t="shared" si="17"/>
        <v>-362241.19999999995</v>
      </c>
      <c r="N74" s="114">
        <f t="shared" si="18"/>
        <v>0</v>
      </c>
      <c r="O74" s="81">
        <f t="shared" ref="O74:O83" si="20">IFERROR(I74/E74,"")</f>
        <v>1.2343402879964998</v>
      </c>
      <c r="P74" s="81" t="str">
        <f t="shared" ref="P74:P83" si="21">IFERROR(J74/H74,"")</f>
        <v/>
      </c>
      <c r="Q74" s="81">
        <f t="shared" ref="Q74:Q83" si="22">IFERROR(I74/G74,"")</f>
        <v>0.99681652044169944</v>
      </c>
      <c r="R74" s="83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35"/>
      <c r="B75" s="236"/>
      <c r="C75" s="84" t="s">
        <v>146</v>
      </c>
      <c r="D75" s="237" t="s">
        <v>147</v>
      </c>
      <c r="E75" s="114">
        <v>633706.81000000006</v>
      </c>
      <c r="F75" s="136">
        <v>7878229.7599999998</v>
      </c>
      <c r="G75" s="136">
        <v>870956.92000000004</v>
      </c>
      <c r="H75" s="115">
        <v>209266.66</v>
      </c>
      <c r="I75" s="116">
        <v>786421.71999999997</v>
      </c>
      <c r="J75" s="116">
        <v>0</v>
      </c>
      <c r="K75" s="116">
        <f t="shared" si="16"/>
        <v>152714.90999999992</v>
      </c>
      <c r="L75" s="116">
        <f t="shared" si="19"/>
        <v>-84535.20000000007</v>
      </c>
      <c r="M75" s="114">
        <f t="shared" si="17"/>
        <v>-7091808.04</v>
      </c>
      <c r="N75" s="114">
        <f t="shared" si="18"/>
        <v>-209266.66</v>
      </c>
      <c r="O75" s="81">
        <f t="shared" si="20"/>
        <v>1.2409866954088751</v>
      </c>
      <c r="P75" s="81">
        <f t="shared" si="21"/>
        <v>0</v>
      </c>
      <c r="Q75" s="81">
        <f t="shared" si="22"/>
        <v>0.90293986067646137</v>
      </c>
      <c r="R75" s="83">
        <f t="shared" si="23"/>
        <v>0.099822135677342827</v>
      </c>
      <c r="S75" s="1"/>
      <c r="T75" s="1"/>
      <c r="U75" s="1"/>
      <c r="V75" s="1"/>
      <c r="W75" s="1"/>
      <c r="X75" s="1"/>
      <c r="Y75" s="1"/>
      <c r="Z75" s="1"/>
    </row>
    <row r="76" ht="13.5">
      <c r="A76" s="235"/>
      <c r="B76" s="236"/>
      <c r="C76" s="72" t="s">
        <v>148</v>
      </c>
      <c r="D76" s="234" t="s">
        <v>149</v>
      </c>
      <c r="E76" s="114">
        <v>5222308.7000000002</v>
      </c>
      <c r="F76" s="136">
        <v>17821589.800000001</v>
      </c>
      <c r="G76" s="136">
        <v>5481397.0999999996</v>
      </c>
      <c r="H76" s="116">
        <v>1931099.6899999999</v>
      </c>
      <c r="I76" s="141">
        <v>5481397.0999999996</v>
      </c>
      <c r="J76" s="116">
        <v>1892788.3</v>
      </c>
      <c r="K76" s="116">
        <f t="shared" si="16"/>
        <v>259088.39999999944</v>
      </c>
      <c r="L76" s="116">
        <f t="shared" si="19"/>
        <v>0</v>
      </c>
      <c r="M76" s="114">
        <f t="shared" si="17"/>
        <v>-12340192.700000001</v>
      </c>
      <c r="N76" s="114">
        <f t="shared" si="18"/>
        <v>-38311.389999999898</v>
      </c>
      <c r="O76" s="81">
        <f t="shared" si="20"/>
        <v>1.0496118507892878</v>
      </c>
      <c r="P76" s="81">
        <f t="shared" si="21"/>
        <v>0.98016084296507766</v>
      </c>
      <c r="Q76" s="81">
        <f t="shared" si="22"/>
        <v>1</v>
      </c>
      <c r="R76" s="83">
        <f t="shared" si="23"/>
        <v>0.30757060181017071</v>
      </c>
      <c r="S76" s="1"/>
      <c r="T76" s="1"/>
      <c r="U76" s="1"/>
      <c r="V76" s="1"/>
      <c r="W76" s="1"/>
      <c r="X76" s="1"/>
      <c r="Y76" s="1"/>
      <c r="Z76" s="1"/>
    </row>
    <row r="77" ht="13.5">
      <c r="A77" s="235"/>
      <c r="B77" s="236"/>
      <c r="C77" s="84" t="s">
        <v>150</v>
      </c>
      <c r="D77" s="238" t="s">
        <v>151</v>
      </c>
      <c r="E77" s="114">
        <v>1441475.6599999999</v>
      </c>
      <c r="F77" s="136">
        <v>3035072.5499999998</v>
      </c>
      <c r="G77" s="136">
        <v>1310275.74</v>
      </c>
      <c r="H77" s="239">
        <v>45681.610000000001</v>
      </c>
      <c r="I77" s="116">
        <v>1310275.74</v>
      </c>
      <c r="J77" s="115">
        <v>800</v>
      </c>
      <c r="K77" s="116">
        <f t="shared" si="16"/>
        <v>-131199.91999999993</v>
      </c>
      <c r="L77" s="116">
        <f t="shared" si="19"/>
        <v>0</v>
      </c>
      <c r="M77" s="114">
        <f t="shared" si="17"/>
        <v>-1724796.8099999998</v>
      </c>
      <c r="N77" s="114">
        <f t="shared" si="18"/>
        <v>-44881.610000000001</v>
      </c>
      <c r="O77" s="81">
        <f t="shared" si="20"/>
        <v>0.90898221618254726</v>
      </c>
      <c r="P77" s="81">
        <f t="shared" si="21"/>
        <v>0.017512517619234523</v>
      </c>
      <c r="Q77" s="81">
        <f t="shared" si="22"/>
        <v>1</v>
      </c>
      <c r="R77" s="83">
        <f t="shared" si="23"/>
        <v>0.43171150554539467</v>
      </c>
      <c r="S77" s="1"/>
      <c r="T77" s="1"/>
      <c r="U77" s="1"/>
      <c r="V77" s="1"/>
      <c r="W77" s="1"/>
      <c r="X77" s="1"/>
      <c r="Y77" s="1"/>
      <c r="Z77" s="1"/>
    </row>
    <row r="78" ht="13.5">
      <c r="A78" s="235"/>
      <c r="B78" s="236"/>
      <c r="C78" s="72" t="s">
        <v>152</v>
      </c>
      <c r="D78" s="238" t="s">
        <v>153</v>
      </c>
      <c r="E78" s="114">
        <v>7034.7799999999997</v>
      </c>
      <c r="F78" s="136">
        <v>0</v>
      </c>
      <c r="G78" s="136">
        <v>0</v>
      </c>
      <c r="H78" s="116">
        <v>0</v>
      </c>
      <c r="I78" s="119">
        <v>0</v>
      </c>
      <c r="J78" s="116">
        <v>0</v>
      </c>
      <c r="K78" s="116">
        <f t="shared" si="16"/>
        <v>-7034.7799999999997</v>
      </c>
      <c r="L78" s="116">
        <f t="shared" si="19"/>
        <v>0</v>
      </c>
      <c r="M78" s="114">
        <f t="shared" si="17"/>
        <v>0</v>
      </c>
      <c r="N78" s="114">
        <f t="shared" si="18"/>
        <v>0</v>
      </c>
      <c r="O78" s="81">
        <f t="shared" si="20"/>
        <v>0</v>
      </c>
      <c r="P78" s="81" t="str">
        <f t="shared" si="21"/>
        <v/>
      </c>
      <c r="Q78" s="81" t="str">
        <f t="shared" si="22"/>
        <v/>
      </c>
      <c r="R78" s="83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35"/>
      <c r="B79" s="236"/>
      <c r="C79" s="72" t="s">
        <v>154</v>
      </c>
      <c r="D79" s="238" t="s">
        <v>155</v>
      </c>
      <c r="E79" s="114">
        <v>44836.290000000001</v>
      </c>
      <c r="F79" s="136">
        <v>0</v>
      </c>
      <c r="G79" s="136">
        <v>0</v>
      </c>
      <c r="H79" s="116">
        <v>0</v>
      </c>
      <c r="I79" s="115">
        <v>0</v>
      </c>
      <c r="J79" s="116">
        <v>0</v>
      </c>
      <c r="K79" s="116">
        <f t="shared" si="16"/>
        <v>-44836.290000000001</v>
      </c>
      <c r="L79" s="116">
        <f t="shared" si="19"/>
        <v>0</v>
      </c>
      <c r="M79" s="114">
        <f t="shared" si="17"/>
        <v>0</v>
      </c>
      <c r="N79" s="114">
        <f t="shared" si="18"/>
        <v>0</v>
      </c>
      <c r="O79" s="81">
        <f t="shared" si="20"/>
        <v>0</v>
      </c>
      <c r="P79" s="81" t="str">
        <f t="shared" si="21"/>
        <v/>
      </c>
      <c r="Q79" s="81" t="str">
        <f t="shared" si="22"/>
        <v/>
      </c>
      <c r="R79" s="83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 hidden="1">
      <c r="A80" s="240"/>
      <c r="B80" s="236"/>
      <c r="C80" s="72" t="s">
        <v>156</v>
      </c>
      <c r="D80" s="241" t="s">
        <v>157</v>
      </c>
      <c r="E80" s="74">
        <v>0</v>
      </c>
      <c r="F80" s="136">
        <v>0</v>
      </c>
      <c r="G80" s="136">
        <v>0</v>
      </c>
      <c r="H80" s="116">
        <v>0</v>
      </c>
      <c r="I80" s="119">
        <v>0</v>
      </c>
      <c r="J80" s="76">
        <v>0</v>
      </c>
      <c r="K80" s="116">
        <f t="shared" si="16"/>
        <v>0</v>
      </c>
      <c r="L80" s="116">
        <f t="shared" si="19"/>
        <v>0</v>
      </c>
      <c r="M80" s="114">
        <f t="shared" si="17"/>
        <v>0</v>
      </c>
      <c r="N80" s="114">
        <f t="shared" si="18"/>
        <v>0</v>
      </c>
      <c r="O80" s="81" t="str">
        <f t="shared" si="20"/>
        <v/>
      </c>
      <c r="P80" s="81" t="str">
        <f t="shared" si="21"/>
        <v/>
      </c>
      <c r="Q80" s="81" t="str">
        <f t="shared" si="22"/>
        <v/>
      </c>
      <c r="R80" s="83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35"/>
      <c r="B81" s="236"/>
      <c r="C81" s="242" t="s">
        <v>158</v>
      </c>
      <c r="D81" s="140" t="s">
        <v>159</v>
      </c>
      <c r="E81" s="114">
        <v>170864.62</v>
      </c>
      <c r="F81" s="136">
        <v>6032.6000000000004</v>
      </c>
      <c r="G81" s="136">
        <v>6032.6000000000004</v>
      </c>
      <c r="H81" s="136">
        <v>0</v>
      </c>
      <c r="I81" s="136">
        <v>117682.75999999999</v>
      </c>
      <c r="J81" s="116">
        <v>185.69999999999999</v>
      </c>
      <c r="K81" s="116">
        <f t="shared" si="16"/>
        <v>-53181.860000000001</v>
      </c>
      <c r="L81" s="116">
        <f t="shared" si="19"/>
        <v>111650.15999999999</v>
      </c>
      <c r="M81" s="114">
        <f t="shared" si="17"/>
        <v>111650.15999999999</v>
      </c>
      <c r="N81" s="114">
        <f t="shared" si="18"/>
        <v>185.69999999999999</v>
      </c>
      <c r="O81" s="81">
        <f t="shared" si="20"/>
        <v>0.6887485542647741</v>
      </c>
      <c r="P81" s="81" t="str">
        <f t="shared" si="21"/>
        <v/>
      </c>
      <c r="Q81" s="81">
        <f t="shared" si="22"/>
        <v>19.507800948181544</v>
      </c>
      <c r="R81" s="83">
        <f t="shared" si="23"/>
        <v>19.507800948181544</v>
      </c>
      <c r="S81" s="1"/>
      <c r="T81" s="1"/>
      <c r="U81" s="1"/>
      <c r="V81" s="1"/>
      <c r="W81" s="1"/>
      <c r="X81" s="1"/>
      <c r="Y81" s="1"/>
      <c r="Z81" s="1"/>
    </row>
    <row r="82" ht="13.5">
      <c r="A82" s="235"/>
      <c r="B82" s="233"/>
      <c r="C82" s="243" t="s">
        <v>160</v>
      </c>
      <c r="D82" s="244" t="s">
        <v>161</v>
      </c>
      <c r="E82" s="245">
        <v>-61626.470000000001</v>
      </c>
      <c r="F82" s="246">
        <v>0</v>
      </c>
      <c r="G82" s="246">
        <v>0</v>
      </c>
      <c r="H82" s="195">
        <v>0</v>
      </c>
      <c r="I82" s="115">
        <v>-163214.10000000001</v>
      </c>
      <c r="J82" s="195">
        <v>0</v>
      </c>
      <c r="K82" s="195">
        <f t="shared" si="16"/>
        <v>-101587.63</v>
      </c>
      <c r="L82" s="195">
        <f t="shared" si="19"/>
        <v>-163214.10000000001</v>
      </c>
      <c r="M82" s="196">
        <f t="shared" si="17"/>
        <v>-163214.10000000001</v>
      </c>
      <c r="N82" s="142">
        <f t="shared" si="18"/>
        <v>0</v>
      </c>
      <c r="O82" s="94">
        <f t="shared" si="20"/>
        <v>2.6484414895092971</v>
      </c>
      <c r="P82" s="80" t="str">
        <f t="shared" si="21"/>
        <v/>
      </c>
      <c r="Q82" s="94" t="str">
        <f t="shared" si="22"/>
        <v/>
      </c>
      <c r="R82" s="95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3" customFormat="1" ht="13.5">
      <c r="A83" s="247"/>
      <c r="B83" s="216" t="s">
        <v>162</v>
      </c>
      <c r="C83" s="217"/>
      <c r="D83" s="218"/>
      <c r="E83" s="103">
        <f>E72+E73</f>
        <v>14248352.75</v>
      </c>
      <c r="F83" s="103">
        <f>F72+F73</f>
        <v>66246171.950000003</v>
      </c>
      <c r="G83" s="103">
        <f>G72+G73</f>
        <v>17902143.27</v>
      </c>
      <c r="H83" s="103">
        <f>H72+H73</f>
        <v>5566683.5599999996</v>
      </c>
      <c r="I83" s="101">
        <f>I72+I73</f>
        <v>14937454.530000001</v>
      </c>
      <c r="J83" s="101">
        <f>J72+J73</f>
        <v>2214580.4300000002</v>
      </c>
      <c r="K83" s="101">
        <f t="shared" si="16"/>
        <v>689101.78000000119</v>
      </c>
      <c r="L83" s="101">
        <f t="shared" si="19"/>
        <v>-2964688.7399999984</v>
      </c>
      <c r="M83" s="103">
        <f t="shared" si="17"/>
        <v>-51308717.420000002</v>
      </c>
      <c r="N83" s="103">
        <f t="shared" si="18"/>
        <v>-3352103.1299999994</v>
      </c>
      <c r="O83" s="53">
        <f t="shared" si="20"/>
        <v>1.0483636103127782</v>
      </c>
      <c r="P83" s="53">
        <f t="shared" si="21"/>
        <v>0.39782761246087434</v>
      </c>
      <c r="Q83" s="53">
        <f t="shared" si="22"/>
        <v>0.83439475959461484</v>
      </c>
      <c r="R83" s="55">
        <f t="shared" si="23"/>
        <v>0.22548404066689623</v>
      </c>
      <c r="S83" s="43"/>
      <c r="T83" s="43"/>
      <c r="U83" s="43"/>
      <c r="V83" s="43"/>
      <c r="W83" s="43"/>
      <c r="X83" s="43"/>
      <c r="Y83" s="43"/>
      <c r="Z83" s="43"/>
    </row>
    <row r="84" ht="13.5">
      <c r="A84" s="248"/>
      <c r="B84" s="249" t="s">
        <v>163</v>
      </c>
      <c r="C84" s="3"/>
      <c r="D84" s="250"/>
      <c r="E84" s="251"/>
      <c r="F84" s="251"/>
      <c r="G84" s="252"/>
      <c r="H84" s="252"/>
      <c r="I84" s="253"/>
      <c r="J84" s="253"/>
      <c r="K84" s="253"/>
      <c r="L84" s="253"/>
      <c r="M84" s="251"/>
      <c r="N84" s="251"/>
      <c r="O84" s="251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5"/>
      <c r="H85" s="6"/>
      <c r="I85" s="7"/>
      <c r="J85" s="7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7"/>
      <c r="J86" s="7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7"/>
      <c r="J87" s="7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7"/>
      <c r="J88" s="7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7"/>
      <c r="J89" s="7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7"/>
      <c r="J90" s="7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7"/>
      <c r="J91" s="7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7"/>
      <c r="S93" s="1"/>
      <c r="T93" s="1"/>
      <c r="U93" s="1"/>
      <c r="V93" s="1"/>
      <c r="W93" s="1"/>
      <c r="X93" s="1"/>
      <c r="Y93" s="1"/>
      <c r="Z93" s="1"/>
    </row>
    <row r="94" ht="12.75">
      <c r="I94" s="7"/>
      <c r="U94" s="1"/>
      <c r="V94" s="1"/>
    </row>
    <row r="95" ht="12.75">
      <c r="I95" s="7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270</cp:revision>
  <dcterms:created xsi:type="dcterms:W3CDTF">2015-02-26T11:08:47Z</dcterms:created>
  <dcterms:modified xsi:type="dcterms:W3CDTF">2026-04-07T09:33:26Z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