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3.04." sheetId="1" state="visible" r:id="rId1"/>
  </sheets>
  <definedNames>
    <definedName name="_xlnm._FilterDatabase" localSheetId="0" hidden="1">'на 13.04.'!$A$4:$R$84</definedName>
    <definedName name="_xlnm.Print_Area" localSheetId="0" hidden="0">'на 13.04.'!$A$1:$R$84</definedName>
    <definedName name="Print_Titles" localSheetId="0" hidden="0">'на 13.04.'!$3:$4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13.04.'!$A$4:$R$84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<sst xmlns="http://schemas.openxmlformats.org/spreadsheetml/2006/main" count="164" uniqueCount="164">
  <si>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</si>
  <si>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</si>
  <si>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</si>
  <si>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</si>
  <si>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</si>
  <si>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</si>
  <si>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10.04.2025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</si>
  <si>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</si>
  <si>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</si>
  <si>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</si>
  <si>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</si>
  <si>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</si>
  <si>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</si>
  <si>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</si>
  <si>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</si>
  <si>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апрель</t>
  </si>
  <si>
    <t>апрель</t>
  </si>
  <si>
    <t xml:space="preserve">с нач. года на 13.04.2026 (по 10.04.2026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</si>
  <si>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</si>
  <si>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</si>
  <si>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</si>
  <si>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апрель от плана апреля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</si>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</sst>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0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4" numFmtId="49" xfId="0" applyNumberFormat="1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center" vertical="center" wrapText="1"/>
    </xf>
    <xf fontId="9" fillId="3" borderId="6" numFmtId="49" xfId="0" applyNumberFormat="1" applyFont="1" applyFill="1" applyBorder="1" applyAlignment="1">
      <alignment horizontal="center" vertical="center" wrapText="1"/>
    </xf>
    <xf fontId="11" fillId="3" borderId="6" numFmtId="0" xfId="0" applyFont="1" applyFill="1" applyBorder="1" applyAlignment="1">
      <alignment horizontal="center" vertical="center" wrapText="1"/>
    </xf>
    <xf fontId="12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8" numFmtId="162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1" fillId="3" borderId="6" numFmtId="164" xfId="105" applyNumberFormat="1" applyFont="1" applyFill="1" applyBorder="1" applyAlignment="1" applyProtection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6" numFmtId="163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10" numFmtId="49" xfId="0" applyNumberFormat="1" applyFont="1" applyFill="1" applyBorder="1" applyAlignment="1">
      <alignment horizontal="center" vertical="center" wrapText="1"/>
    </xf>
    <xf fontId="13" fillId="3" borderId="11" numFmtId="0" xfId="0" applyFont="1" applyFill="1" applyBorder="1" applyAlignment="1">
      <alignment horizontal="center" vertical="center" wrapText="1"/>
    </xf>
    <xf fontId="9" fillId="3" borderId="12" numFmtId="0" xfId="0" applyFont="1" applyFill="1" applyBorder="1" applyAlignment="1">
      <alignment horizontal="left" vertical="center"/>
    </xf>
    <xf fontId="13" fillId="3" borderId="13" numFmtId="0" xfId="0" applyFont="1" applyFill="1" applyBorder="1" applyAlignment="1">
      <alignment horizontal="center" vertical="center" wrapText="1"/>
    </xf>
    <xf fontId="13" fillId="3" borderId="13" numFmtId="162" xfId="0" applyNumberFormat="1" applyFont="1" applyFill="1" applyBorder="1" applyAlignment="1">
      <alignment vertical="center" wrapText="1"/>
    </xf>
    <xf fontId="13" fillId="3" borderId="14" numFmtId="162" xfId="0" applyNumberFormat="1" applyFont="1" applyFill="1" applyBorder="1" applyAlignment="1">
      <alignment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4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5" fillId="3" borderId="16" numFmtId="49" xfId="0" applyNumberFormat="1" applyFont="1" applyFill="1" applyBorder="1" applyAlignment="1">
      <alignment horizontal="center" vertical="center" wrapText="1"/>
    </xf>
    <xf fontId="6" fillId="3" borderId="17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/>
    </xf>
    <xf fontId="5" fillId="3" borderId="19" numFmtId="0" xfId="0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2" numFmtId="164" xfId="0" applyNumberFormat="1" applyFont="1" applyFill="1" applyBorder="1" applyAlignment="1">
      <alignment horizontal="right" vertical="center" wrapText="1"/>
    </xf>
    <xf fontId="5" fillId="3" borderId="23" numFmtId="49" xfId="0" applyNumberFormat="1" applyFont="1" applyFill="1" applyBorder="1" applyAlignment="1">
      <alignment horizontal="center" vertical="center" wrapText="1"/>
    </xf>
    <xf fontId="6" fillId="3" borderId="23" numFmtId="0" xfId="0" applyFont="1" applyFill="1" applyBorder="1" applyAlignment="1">
      <alignment horizontal="center" vertical="center" wrapText="1"/>
    </xf>
    <xf fontId="7" fillId="3" borderId="23" numFmtId="49" xfId="0" applyNumberFormat="1" applyFont="1" applyFill="1" applyBorder="1" applyAlignment="1">
      <alignment horizontal="left" vertical="center"/>
    </xf>
    <xf fontId="5" fillId="3" borderId="23" numFmtId="0" xfId="0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0" numFmtId="4" xfId="0" applyNumberFormat="1" applyFont="1" applyFill="1" applyAlignment="1">
      <alignment vertical="center" wrapText="1"/>
    </xf>
    <xf fontId="5" fillId="3" borderId="23" numFmtId="4" xfId="0" applyNumberFormat="1" applyFont="1" applyFill="1" applyBorder="1" applyAlignment="1">
      <alignment vertical="center" wrapText="1"/>
    </xf>
    <xf fontId="5" fillId="3" borderId="6" numFmtId="49" xfId="0" applyNumberFormat="1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6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13" fillId="3" borderId="29" numFmtId="165" xfId="0" applyNumberFormat="1" applyFont="1" applyFill="1" applyBorder="1" applyAlignment="1">
      <alignment horizontal="center" vertical="center" wrapText="1"/>
    </xf>
    <xf fontId="13" fillId="3" borderId="12" numFmtId="165" xfId="0" applyNumberFormat="1" applyFont="1" applyFill="1" applyBorder="1" applyAlignment="1">
      <alignment horizontal="center" vertical="center" wrapText="1"/>
    </xf>
    <xf fontId="9" fillId="3" borderId="12" numFmtId="165" xfId="0" applyNumberFormat="1" applyFont="1" applyFill="1" applyBorder="1" applyAlignment="1">
      <alignment horizontal="left" vertical="center"/>
    </xf>
    <xf fontId="13" fillId="3" borderId="13" numFmtId="165" xfId="0" applyNumberFormat="1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6" fillId="3" borderId="31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26" numFmtId="49" xfId="0" applyNumberFormat="1" applyFont="1" applyFill="1" applyBorder="1" applyAlignment="1">
      <alignment horizontal="center" vertical="center" wrapText="1"/>
    </xf>
    <xf fontId="6" fillId="3" borderId="34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3" numFmtId="4" xfId="0" applyNumberFormat="1" applyFont="1" applyFill="1" applyBorder="1" applyAlignment="1">
      <alignment horizontal="right" vertical="center" wrapText="1"/>
    </xf>
    <xf fontId="5" fillId="3" borderId="23" numFmtId="165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6" numFmtId="49" xfId="0" applyNumberFormat="1" applyFont="1" applyFill="1" applyBorder="1" applyAlignment="1">
      <alignment horizontal="center" vertical="center" wrapText="1"/>
    </xf>
    <xf fontId="14" fillId="3" borderId="35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7" numFmtId="0" xfId="0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38" numFmtId="164" xfId="0" applyNumberFormat="1" applyFont="1" applyFill="1" applyBorder="1" applyAlignment="1">
      <alignment horizontal="right" vertical="center" wrapText="1"/>
    </xf>
    <xf fontId="5" fillId="3" borderId="28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/>
    </xf>
    <xf fontId="5" fillId="3" borderId="39" numFmtId="0" xfId="0" applyFont="1" applyFill="1" applyBorder="1" applyAlignment="1">
      <alignment horizontal="left" vertical="center" wrapText="1"/>
    </xf>
    <xf fontId="5" fillId="3" borderId="40" numFmtId="164" xfId="0" applyNumberFormat="1" applyFont="1" applyFill="1" applyBorder="1" applyAlignment="1">
      <alignment horizontal="right" vertical="center" wrapText="1"/>
    </xf>
    <xf fontId="5" fillId="3" borderId="26" numFmtId="0" xfId="0" applyFont="1" applyFill="1" applyBorder="1" applyAlignment="1">
      <alignment horizontal="center" vertical="center" wrapText="1"/>
    </xf>
    <xf fontId="7" fillId="3" borderId="23" numFmtId="0" xfId="0" applyFont="1" applyFill="1" applyBorder="1" applyAlignment="1">
      <alignment horizontal="left" vertical="center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28" numFmtId="0" xfId="0" applyFont="1" applyFill="1" applyBorder="1" applyAlignment="1">
      <alignment horizontal="center" vertical="center" wrapText="1"/>
    </xf>
    <xf fontId="6" fillId="3" borderId="41" numFmtId="0" xfId="0" applyFont="1" applyFill="1" applyBorder="1" applyAlignment="1">
      <alignment horizontal="center" vertical="center" wrapText="1"/>
    </xf>
    <xf fontId="7" fillId="3" borderId="23" numFmtId="166" xfId="0" applyNumberFormat="1" applyFont="1" applyFill="1" applyBorder="1" applyAlignment="1">
      <alignment vertical="center"/>
    </xf>
    <xf fontId="16" fillId="3" borderId="7" numFmtId="165" xfId="0" applyNumberFormat="1" applyFont="1" applyFill="1" applyBorder="1" applyAlignment="1">
      <alignment vertical="center" wrapText="1"/>
    </xf>
    <xf fontId="14" fillId="3" borderId="28" numFmtId="0" xfId="0" applyFont="1" applyFill="1" applyBorder="1" applyAlignment="1">
      <alignment horizontal="center" vertical="center" wrapText="1"/>
    </xf>
    <xf fontId="15" fillId="3" borderId="37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14" fillId="3" borderId="42" numFmtId="164" xfId="0" applyNumberFormat="1" applyFont="1" applyFill="1" applyBorder="1" applyAlignment="1">
      <alignment horizontal="right" vertical="center" wrapText="1"/>
    </xf>
    <xf fontId="7" fillId="3" borderId="17" numFmtId="49" xfId="0" applyNumberFormat="1" applyFont="1" applyFill="1" applyBorder="1" applyAlignment="1">
      <alignment horizontal="left" vertical="center"/>
    </xf>
    <xf fontId="5" fillId="3" borderId="18" numFmtId="165" xfId="0" applyNumberFormat="1" applyFont="1" applyFill="1" applyBorder="1" applyAlignment="1">
      <alignment vertical="center" wrapText="1"/>
    </xf>
    <xf fontId="5" fillId="3" borderId="23" numFmtId="165" xfId="0" applyNumberFormat="1" applyFont="1" applyFill="1" applyBorder="1" applyAlignment="1">
      <alignment horizontal="left" vertical="center" wrapText="1"/>
    </xf>
    <xf fontId="5" fillId="3" borderId="23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30" numFmtId="49" xfId="0" applyNumberFormat="1" applyFont="1" applyFill="1" applyBorder="1" applyAlignment="1">
      <alignment horizontal="center" vertical="center" wrapText="1"/>
    </xf>
    <xf fontId="18" fillId="3" borderId="34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7" numFmtId="0" xfId="0" applyFont="1" applyFill="1" applyBorder="1" applyAlignment="1">
      <alignment horizontal="left" vertical="center" wrapText="1"/>
    </xf>
    <xf fontId="17" fillId="3" borderId="23" numFmtId="162" xfId="0" applyNumberFormat="1" applyFont="1" applyFill="1" applyBorder="1" applyAlignment="1">
      <alignment horizontal="right" vertical="center" wrapText="1"/>
    </xf>
    <xf fontId="17" fillId="3" borderId="9" numFmtId="162" xfId="0" applyNumberFormat="1" applyFont="1" applyFill="1" applyBorder="1" applyAlignment="1">
      <alignment horizontal="right" vertical="center" wrapText="1"/>
    </xf>
    <xf fontId="17" fillId="3" borderId="8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5" numFmtId="164" xfId="0" applyNumberFormat="1" applyFont="1" applyFill="1" applyBorder="1" applyAlignment="1">
      <alignment horizontal="right" vertical="center" wrapText="1"/>
    </xf>
    <xf fontId="17" fillId="3" borderId="26" numFmtId="164" xfId="0" applyNumberFormat="1" applyFont="1" applyFill="1" applyBorder="1" applyAlignment="1">
      <alignment horizontal="right" vertical="center" wrapText="1"/>
    </xf>
    <xf fontId="15" fillId="3" borderId="23" numFmtId="0" xfId="0" applyFont="1" applyFill="1" applyBorder="1" applyAlignment="1">
      <alignment horizontal="left" vertical="center"/>
    </xf>
    <xf fontId="17" fillId="3" borderId="23" numFmtId="0" xfId="0" applyFont="1" applyFill="1" applyBorder="1" applyAlignment="1">
      <alignment horizontal="lef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3" numFmtId="162" xfId="0" applyNumberFormat="1" applyFont="1" applyFill="1" applyBorder="1" applyAlignment="1">
      <alignment horizontal="right" vertical="center" wrapText="1"/>
    </xf>
    <xf fontId="14" fillId="3" borderId="35" numFmtId="49" xfId="0" applyNumberFormat="1" applyFont="1" applyFill="1" applyBorder="1" applyAlignment="1">
      <alignment horizontal="center" vertical="center" wrapText="1"/>
    </xf>
    <xf fontId="5" fillId="3" borderId="7" numFmtId="165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7" numFmtId="162" xfId="0" applyNumberFormat="1" applyFont="1" applyFill="1" applyBorder="1" applyAlignment="1">
      <alignment vertical="center" wrapText="1"/>
    </xf>
    <xf fontId="5" fillId="3" borderId="28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9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3" numFmtId="165" xfId="0" applyNumberFormat="1" applyFont="1" applyFill="1" applyBorder="1" applyAlignment="1">
      <alignment horizontal="right" vertical="center" wrapText="1"/>
    </xf>
    <xf fontId="13" fillId="3" borderId="23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23" numFmtId="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26" numFmtId="164" xfId="0" applyNumberFormat="1" applyFont="1" applyFill="1" applyBorder="1" applyAlignment="1">
      <alignment horizontal="right" vertical="center" wrapText="1"/>
    </xf>
    <xf fontId="7" fillId="3" borderId="6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6" numFmtId="4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14" fillId="3" borderId="26" numFmtId="0" xfId="0" applyFont="1" applyFill="1" applyBorder="1" applyAlignment="1">
      <alignment horizontal="center" vertical="center" wrapText="1"/>
    </xf>
    <xf fontId="14" fillId="3" borderId="27" numFmtId="162" xfId="0" applyNumberFormat="1" applyFont="1" applyFill="1" applyBorder="1" applyAlignment="1">
      <alignment horizontal="right" vertical="center" wrapText="1"/>
    </xf>
    <xf fontId="5" fillId="3" borderId="39" numFmtId="165" xfId="0" applyNumberFormat="1" applyFont="1" applyFill="1" applyBorder="1" applyAlignment="1">
      <alignment horizontal="lef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6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3" numFmtId="164" xfId="0" applyNumberFormat="1" applyFont="1" applyFill="1" applyBorder="1" applyAlignment="1">
      <alignment horizontal="right" vertical="center" wrapText="1"/>
    </xf>
    <xf fontId="13" fillId="3" borderId="26" numFmtId="0" xfId="0" applyFont="1" applyFill="1" applyBorder="1" applyAlignment="1">
      <alignment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9" fillId="3" borderId="12" numFmtId="167" xfId="0" applyNumberFormat="1" applyFont="1" applyFill="1" applyBorder="1" applyAlignment="1">
      <alignment horizontal="left" vertical="center"/>
    </xf>
    <xf fontId="13" fillId="3" borderId="13" numFmtId="167" xfId="0" applyNumberFormat="1" applyFont="1" applyFill="1" applyBorder="1" applyAlignment="1">
      <alignment horizontal="center" vertical="center" wrapText="1"/>
    </xf>
    <xf fontId="13" fillId="3" borderId="26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33" numFmtId="165" xfId="0" applyNumberFormat="1" applyFont="1" applyFill="1" applyBorder="1" applyAlignment="1">
      <alignment horizontal="left" vertical="center"/>
    </xf>
    <xf fontId="13" fillId="3" borderId="32" numFmtId="165" xfId="0" applyNumberFormat="1" applyFont="1" applyFill="1" applyBorder="1" applyAlignment="1">
      <alignment horizontal="center" vertical="center" wrapText="1"/>
    </xf>
    <xf fontId="13" fillId="3" borderId="17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7" numFmtId="164" xfId="0" applyNumberFormat="1" applyFont="1" applyFill="1" applyBorder="1" applyAlignment="1">
      <alignment horizontal="right" vertical="center" wrapText="1"/>
    </xf>
    <xf fontId="13" fillId="3" borderId="25" numFmtId="164" xfId="0" applyNumberFormat="1" applyFont="1" applyFill="1" applyBorder="1" applyAlignment="1">
      <alignment horizontal="right" vertical="center" wrapText="1"/>
    </xf>
    <xf fontId="13" fillId="3" borderId="22" numFmtId="164" xfId="0" applyNumberFormat="1" applyFont="1" applyFill="1" applyBorder="1" applyAlignment="1">
      <alignment horizontal="right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12" fillId="3" borderId="41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12" fillId="3" borderId="34" numFmtId="0" xfId="0" applyFont="1" applyFill="1" applyBorder="1" applyAlignment="1">
      <alignment horizontal="center" vertical="center" wrapText="1"/>
    </xf>
    <xf fontId="16" fillId="3" borderId="7" numFmtId="162" xfId="0" applyNumberFormat="1" applyFont="1" applyFill="1" applyBorder="1" applyAlignment="1">
      <alignment vertical="center" wrapText="1"/>
    </xf>
    <xf fontId="16" fillId="3" borderId="7" numFmtId="0" xfId="0" applyFont="1" applyFill="1" applyBorder="1" applyAlignment="1">
      <alignment horizontal="left" vertical="center" wrapText="1"/>
    </xf>
    <xf fontId="5" fillId="3" borderId="2" numFmtId="162" xfId="0" applyNumberFormat="1" applyFont="1" applyFill="1" applyBorder="1" applyAlignment="1">
      <alignment horizontal="right" vertical="center" wrapText="1"/>
    </xf>
    <xf fontId="13" fillId="3" borderId="7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20" numFmtId="49" xfId="0" applyNumberFormat="1" applyFont="1" applyFill="1" applyBorder="1" applyAlignment="1">
      <alignment horizontal="left" vertical="center"/>
    </xf>
    <xf fontId="7" fillId="3" borderId="25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6" numFmtId="162" xfId="0" applyNumberFormat="1" applyFont="1" applyFill="1" applyBorder="1" applyAlignment="1">
      <alignment horizontal="right" vertical="center" wrapText="1"/>
    </xf>
    <xf fontId="5" fillId="3" borderId="48" numFmtId="162" xfId="0" applyNumberFormat="1" applyFont="1" applyFill="1" applyBorder="1" applyAlignment="1">
      <alignment horizontal="right" vertical="center" wrapText="1"/>
    </xf>
    <xf fontId="13" fillId="3" borderId="49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2" width="8.28515625"/>
    <col customWidth="1" min="2" max="2" style="3" width="11.140625"/>
    <col customWidth="1" hidden="1" min="3" max="3" style="4" width="8.1406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3" style="1" width="9.140625"/>
    <col min="24" max="16384" style="1" width="9.140625"/>
  </cols>
  <sheetData>
    <row r="1" ht="17.25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  <c r="AA1" s="1"/>
    </row>
    <row r="2" ht="15">
      <c r="A2" s="10"/>
      <c r="B2" s="11"/>
      <c r="C2" s="4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  <c r="AA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  <c r="AA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  <c r="AA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4886691.8300000001</v>
      </c>
      <c r="F5" s="40">
        <f>SUM(F6:F16)</f>
        <v>28873554.000000004</v>
      </c>
      <c r="G5" s="40">
        <f>SUM(G6:G16)</f>
        <v>7484848.2999999998</v>
      </c>
      <c r="H5" s="40">
        <f>SUM(H6:H16)</f>
        <v>2744599.2999999998</v>
      </c>
      <c r="I5" s="40">
        <f>SUM(I6:I16)</f>
        <v>5352519.79</v>
      </c>
      <c r="J5" s="40">
        <f>SUM(J6:J16)</f>
        <v>554649.81999999995</v>
      </c>
      <c r="K5" s="40">
        <f>SUM(K6:K16)</f>
        <v>465827.95999999973</v>
      </c>
      <c r="L5" s="40">
        <f>SUM(L6:L16)</f>
        <v>-2132328.5100000007</v>
      </c>
      <c r="M5" s="41">
        <f>SUM(M6:M16)</f>
        <v>-23521034.210000005</v>
      </c>
      <c r="N5" s="40">
        <f>SUM(N6:N16)</f>
        <v>-2189949.4799999995</v>
      </c>
      <c r="O5" s="42">
        <f t="shared" ref="O5:O9" si="0">IFERROR(I5/E5,"")</f>
        <v>1.0953258310950211</v>
      </c>
      <c r="P5" s="43">
        <f t="shared" ref="P5:P9" si="1">IFERROR(J5/H5,"")</f>
        <v>0.20208772187619517</v>
      </c>
      <c r="Q5" s="44">
        <f t="shared" ref="Q5:Q9" si="2">IFERROR(I5/G5,"")</f>
        <v>0.71511399770119588</v>
      </c>
      <c r="R5" s="45">
        <f t="shared" ref="R5:R9" si="3">IFERROR(I5/F5,"")</f>
        <v>0.18537793407766842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ht="18.75" customHeight="1">
      <c r="A6" s="46"/>
      <c r="B6" s="47" t="s">
        <v>23</v>
      </c>
      <c r="C6" s="48" t="s">
        <v>24</v>
      </c>
      <c r="D6" s="49" t="s">
        <v>25</v>
      </c>
      <c r="E6" s="50">
        <v>3596733.1699999999</v>
      </c>
      <c r="F6" s="51">
        <f>22841274.9-1013674.9</f>
        <v>21827600</v>
      </c>
      <c r="G6" s="51">
        <v>5316833.7000000002</v>
      </c>
      <c r="H6" s="52">
        <v>1575163.3</v>
      </c>
      <c r="I6" s="52">
        <v>4252499.2699999996</v>
      </c>
      <c r="J6" s="50">
        <v>410217.90000000002</v>
      </c>
      <c r="K6" s="50">
        <f t="shared" ref="K6:K9" si="4">I6-E6</f>
        <v>655766.09999999963</v>
      </c>
      <c r="L6" s="53">
        <f t="shared" ref="L6:L9" si="5">I6-G6</f>
        <v>-1064334.4300000006</v>
      </c>
      <c r="M6" s="52">
        <f t="shared" ref="M6:M9" si="6">I6-F6</f>
        <v>-17575100.73</v>
      </c>
      <c r="N6" s="54">
        <f t="shared" ref="N6:N9" si="7">J6-H6</f>
        <v>-1164945.3999999999</v>
      </c>
      <c r="O6" s="55">
        <f t="shared" si="0"/>
        <v>1.182322699239877</v>
      </c>
      <c r="P6" s="56">
        <f t="shared" si="1"/>
        <v>0.26042880760363069</v>
      </c>
      <c r="Q6" s="55">
        <f t="shared" si="2"/>
        <v>0.79981799505972873</v>
      </c>
      <c r="R6" s="57">
        <f t="shared" si="3"/>
        <v>0.19482211832725538</v>
      </c>
      <c r="S6" s="1"/>
      <c r="T6" s="1"/>
      <c r="U6" s="1"/>
      <c r="V6" s="1"/>
      <c r="W6" s="1"/>
      <c r="X6" s="1"/>
      <c r="Y6" s="1"/>
      <c r="Z6" s="1"/>
      <c r="AA6" s="1"/>
    </row>
    <row r="7" ht="18.75" customHeight="1">
      <c r="A7" s="58"/>
      <c r="B7" s="59" t="s">
        <v>26</v>
      </c>
      <c r="C7" s="60" t="s">
        <v>27</v>
      </c>
      <c r="D7" s="61" t="s">
        <v>28</v>
      </c>
      <c r="E7" s="62">
        <v>20381.68</v>
      </c>
      <c r="F7" s="63">
        <v>58676</v>
      </c>
      <c r="G7" s="63">
        <v>19257</v>
      </c>
      <c r="H7" s="62">
        <v>4914.5</v>
      </c>
      <c r="I7" s="64">
        <v>15109.4</v>
      </c>
      <c r="J7" s="62">
        <v>24.469999999999999</v>
      </c>
      <c r="K7" s="65">
        <f t="shared" si="4"/>
        <v>-5272.2800000000007</v>
      </c>
      <c r="L7" s="62">
        <f t="shared" si="5"/>
        <v>-4147.6000000000004</v>
      </c>
      <c r="M7" s="66">
        <f t="shared" si="6"/>
        <v>-43566.599999999999</v>
      </c>
      <c r="N7" s="62">
        <f t="shared" si="7"/>
        <v>-4890.0299999999997</v>
      </c>
      <c r="O7" s="67">
        <f t="shared" si="0"/>
        <v>0.74132259951093327</v>
      </c>
      <c r="P7" s="68">
        <f t="shared" si="1"/>
        <v>0.0049791433513073557</v>
      </c>
      <c r="Q7" s="69">
        <f t="shared" si="2"/>
        <v>0.78461858025653008</v>
      </c>
      <c r="R7" s="70">
        <f t="shared" si="3"/>
        <v>0.25750562410525596</v>
      </c>
      <c r="S7" s="1"/>
      <c r="T7" s="1"/>
      <c r="U7" s="1"/>
      <c r="V7" s="1"/>
      <c r="W7" s="1"/>
      <c r="X7" s="1"/>
      <c r="Y7" s="1"/>
      <c r="Z7" s="1"/>
      <c r="AA7" s="1"/>
    </row>
    <row r="8" ht="18.75" customHeight="1">
      <c r="A8" s="58"/>
      <c r="B8" s="59" t="s">
        <v>23</v>
      </c>
      <c r="C8" s="71" t="s">
        <v>29</v>
      </c>
      <c r="D8" s="61" t="s">
        <v>30</v>
      </c>
      <c r="E8" s="62">
        <v>0</v>
      </c>
      <c r="F8" s="63">
        <v>38381</v>
      </c>
      <c r="G8" s="63">
        <v>15900</v>
      </c>
      <c r="H8" s="62">
        <v>8000</v>
      </c>
      <c r="I8" s="65">
        <v>10938.68</v>
      </c>
      <c r="J8" s="62">
        <v>59.640000000000001</v>
      </c>
      <c r="K8" s="62">
        <f t="shared" si="4"/>
        <v>10938.68</v>
      </c>
      <c r="L8" s="62">
        <f t="shared" si="5"/>
        <v>-4961.3199999999997</v>
      </c>
      <c r="M8" s="62">
        <f t="shared" si="6"/>
        <v>-27442.32</v>
      </c>
      <c r="N8" s="65">
        <f t="shared" si="7"/>
        <v>-7940.3599999999997</v>
      </c>
      <c r="O8" s="68" t="str">
        <f t="shared" si="0"/>
        <v/>
      </c>
      <c r="P8" s="67">
        <f t="shared" si="1"/>
        <v>0.0074549999999999998</v>
      </c>
      <c r="Q8" s="68">
        <f t="shared" si="2"/>
        <v>0.68796729559748426</v>
      </c>
      <c r="R8" s="70">
        <f t="shared" si="3"/>
        <v>0.28500247518303329</v>
      </c>
      <c r="S8" s="1"/>
      <c r="T8" s="1"/>
      <c r="U8" s="1"/>
      <c r="V8" s="1"/>
      <c r="W8" s="1"/>
      <c r="X8" s="1"/>
      <c r="Y8" s="1"/>
      <c r="Z8" s="1"/>
      <c r="AA8" s="1"/>
    </row>
    <row r="9" ht="18.75" customHeight="1">
      <c r="A9" s="58"/>
      <c r="B9" s="59" t="s">
        <v>23</v>
      </c>
      <c r="C9" s="60" t="s">
        <v>31</v>
      </c>
      <c r="D9" s="61" t="s">
        <v>32</v>
      </c>
      <c r="E9" s="62">
        <v>183504.59</v>
      </c>
      <c r="F9" s="63">
        <v>1319195.1000000001</v>
      </c>
      <c r="G9" s="63">
        <v>608600</v>
      </c>
      <c r="H9" s="62">
        <v>433000</v>
      </c>
      <c r="I9" s="62">
        <v>171023.89999999999</v>
      </c>
      <c r="J9" s="62">
        <v>19769.059999999998</v>
      </c>
      <c r="K9" s="62">
        <f t="shared" si="4"/>
        <v>-12480.690000000002</v>
      </c>
      <c r="L9" s="62">
        <f t="shared" si="5"/>
        <v>-437576.09999999998</v>
      </c>
      <c r="M9" s="66">
        <f t="shared" si="6"/>
        <v>-1148171.2000000002</v>
      </c>
      <c r="N9" s="62">
        <f t="shared" si="7"/>
        <v>-413230.94</v>
      </c>
      <c r="O9" s="67">
        <f t="shared" si="0"/>
        <v>0.9319870418500158</v>
      </c>
      <c r="P9" s="68">
        <f t="shared" si="1"/>
        <v>0.045656027713625862</v>
      </c>
      <c r="Q9" s="69">
        <f t="shared" si="2"/>
        <v>0.28101199474203087</v>
      </c>
      <c r="R9" s="70">
        <f t="shared" si="3"/>
        <v>0.12964261313584319</v>
      </c>
      <c r="S9" s="1"/>
      <c r="T9" s="1"/>
      <c r="U9" s="1"/>
      <c r="V9" s="1"/>
      <c r="W9" s="1"/>
      <c r="X9" s="1"/>
      <c r="Y9" s="1"/>
      <c r="Z9" s="1"/>
      <c r="AA9" s="1"/>
    </row>
    <row r="10" ht="18.75" customHeight="1">
      <c r="A10" s="58"/>
      <c r="B10" s="59" t="s">
        <v>23</v>
      </c>
      <c r="C10" s="71" t="s">
        <v>33</v>
      </c>
      <c r="D10" s="61" t="s">
        <v>34</v>
      </c>
      <c r="E10" s="62">
        <v>106.31999999999999</v>
      </c>
      <c r="F10" s="63">
        <v>0</v>
      </c>
      <c r="G10" s="63">
        <v>0</v>
      </c>
      <c r="H10" s="62">
        <v>0</v>
      </c>
      <c r="I10" s="65">
        <v>78.969999999999999</v>
      </c>
      <c r="J10" s="62">
        <v>3.7799999999999998</v>
      </c>
      <c r="K10" s="62">
        <f t="shared" ref="K10:K47" si="8">I10-E10</f>
        <v>-27.349999999999994</v>
      </c>
      <c r="L10" s="62">
        <f t="shared" ref="L10:L73" si="9">I10-G10</f>
        <v>78.969999999999999</v>
      </c>
      <c r="M10" s="62">
        <f t="shared" ref="M10:M47" si="10">I10-F10</f>
        <v>78.969999999999999</v>
      </c>
      <c r="N10" s="65">
        <f t="shared" ref="N10:N47" si="11">J10-H10</f>
        <v>3.7799999999999998</v>
      </c>
      <c r="O10" s="68">
        <f t="shared" ref="O10:O73" si="12">IFERROR(I10/E10,"")</f>
        <v>0.742757712565839</v>
      </c>
      <c r="P10" s="67" t="str">
        <f t="shared" ref="P10:P73" si="13">IFERROR(J10/H10,"")</f>
        <v/>
      </c>
      <c r="Q10" s="68" t="str">
        <f t="shared" ref="Q10:Q73" si="14">IFERROR(I10/G10,"")</f>
        <v/>
      </c>
      <c r="R10" s="70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  <c r="AA10" s="1"/>
    </row>
    <row r="11" ht="18.75" customHeight="1">
      <c r="A11" s="58"/>
      <c r="B11" s="59" t="s">
        <v>23</v>
      </c>
      <c r="C11" s="60" t="s">
        <v>35</v>
      </c>
      <c r="D11" s="61" t="s">
        <v>36</v>
      </c>
      <c r="E11" s="62">
        <v>789.10000000000002</v>
      </c>
      <c r="F11" s="63">
        <v>1515.3</v>
      </c>
      <c r="G11" s="63">
        <v>963</v>
      </c>
      <c r="H11" s="62">
        <v>303</v>
      </c>
      <c r="I11" s="62">
        <v>249.78</v>
      </c>
      <c r="J11" s="62">
        <v>1.05</v>
      </c>
      <c r="K11" s="62">
        <f t="shared" si="8"/>
        <v>-539.32000000000005</v>
      </c>
      <c r="L11" s="62">
        <f t="shared" si="9"/>
        <v>-713.22000000000003</v>
      </c>
      <c r="M11" s="66">
        <f t="shared" si="10"/>
        <v>-1265.52</v>
      </c>
      <c r="N11" s="62">
        <f t="shared" si="11"/>
        <v>-301.94999999999999</v>
      </c>
      <c r="O11" s="67">
        <f t="shared" si="12"/>
        <v>0.31653782790520846</v>
      </c>
      <c r="P11" s="68">
        <f t="shared" si="13"/>
        <v>0.0034653465346534654</v>
      </c>
      <c r="Q11" s="69">
        <f t="shared" si="14"/>
        <v>0.25937694704049846</v>
      </c>
      <c r="R11" s="70">
        <f t="shared" si="15"/>
        <v>0.16483864581271035</v>
      </c>
      <c r="S11" s="1"/>
      <c r="T11" s="1"/>
      <c r="U11" s="1"/>
      <c r="V11" s="1"/>
      <c r="W11" s="1"/>
      <c r="X11" s="1"/>
      <c r="Y11" s="1"/>
      <c r="Z11" s="1"/>
      <c r="AA11" s="1"/>
    </row>
    <row r="12" ht="18.75" customHeight="1">
      <c r="A12" s="58"/>
      <c r="B12" s="59" t="s">
        <v>23</v>
      </c>
      <c r="C12" s="71" t="s">
        <v>37</v>
      </c>
      <c r="D12" s="61" t="s">
        <v>38</v>
      </c>
      <c r="E12" s="62">
        <v>279221.75</v>
      </c>
      <c r="F12" s="63">
        <v>446509.79999999999</v>
      </c>
      <c r="G12" s="63">
        <v>135215.60000000001</v>
      </c>
      <c r="H12" s="62">
        <v>127400</v>
      </c>
      <c r="I12" s="65">
        <v>103129.39999999999</v>
      </c>
      <c r="J12" s="62">
        <v>96740.350000000006</v>
      </c>
      <c r="K12" s="62">
        <f t="shared" si="8"/>
        <v>-176092.35000000001</v>
      </c>
      <c r="L12" s="62">
        <f t="shared" si="9"/>
        <v>-32086.200000000012</v>
      </c>
      <c r="M12" s="62">
        <f t="shared" si="10"/>
        <v>-343380.40000000002</v>
      </c>
      <c r="N12" s="65">
        <f t="shared" si="11"/>
        <v>-30659.649999999994</v>
      </c>
      <c r="O12" s="68">
        <f t="shared" si="12"/>
        <v>0.3693458693672681</v>
      </c>
      <c r="P12" s="67">
        <f t="shared" si="13"/>
        <v>0.7593434065934066</v>
      </c>
      <c r="Q12" s="68">
        <f t="shared" si="14"/>
        <v>0.76270341587804946</v>
      </c>
      <c r="R12" s="70">
        <f t="shared" si="15"/>
        <v>0.23096783094122458</v>
      </c>
      <c r="S12" s="1"/>
      <c r="T12" s="1"/>
      <c r="U12" s="1"/>
      <c r="V12" s="1"/>
      <c r="W12" s="1"/>
      <c r="X12" s="1"/>
      <c r="Y12" s="1"/>
      <c r="Z12" s="1"/>
      <c r="AA12" s="1"/>
    </row>
    <row r="13" ht="18.75" customHeight="1">
      <c r="A13" s="58"/>
      <c r="B13" s="59" t="s">
        <v>39</v>
      </c>
      <c r="C13" s="60" t="s">
        <v>40</v>
      </c>
      <c r="D13" s="61" t="s">
        <v>41</v>
      </c>
      <c r="E13" s="62">
        <v>58724.199999999997</v>
      </c>
      <c r="F13" s="63">
        <v>1866643.8</v>
      </c>
      <c r="G13" s="63">
        <v>70000</v>
      </c>
      <c r="H13" s="62">
        <v>8000</v>
      </c>
      <c r="I13" s="62">
        <v>58195.949999999997</v>
      </c>
      <c r="J13" s="62">
        <v>1687.6500000000001</v>
      </c>
      <c r="K13" s="62">
        <f t="shared" si="8"/>
        <v>-528.25</v>
      </c>
      <c r="L13" s="62">
        <f t="shared" si="9"/>
        <v>-11804.050000000003</v>
      </c>
      <c r="M13" s="66">
        <f t="shared" si="10"/>
        <v>-1808447.8500000001</v>
      </c>
      <c r="N13" s="62">
        <f t="shared" si="11"/>
        <v>-6312.3500000000004</v>
      </c>
      <c r="O13" s="67">
        <f t="shared" si="12"/>
        <v>0.99100456030052342</v>
      </c>
      <c r="P13" s="68">
        <f t="shared" si="13"/>
        <v>0.21095625000000001</v>
      </c>
      <c r="Q13" s="69">
        <f t="shared" si="14"/>
        <v>0.8313707142857143</v>
      </c>
      <c r="R13" s="70">
        <f t="shared" si="15"/>
        <v>0.031176783701314624</v>
      </c>
      <c r="S13" s="1"/>
      <c r="T13" s="1"/>
      <c r="U13" s="1"/>
      <c r="V13" s="1"/>
      <c r="W13" s="1"/>
      <c r="X13" s="1"/>
      <c r="Y13" s="1"/>
      <c r="Z13" s="1"/>
      <c r="AA13" s="1"/>
    </row>
    <row r="14" ht="18.75" customHeight="1">
      <c r="A14" s="58"/>
      <c r="B14" s="59" t="s">
        <v>39</v>
      </c>
      <c r="C14" s="71" t="s">
        <v>42</v>
      </c>
      <c r="D14" s="61" t="s">
        <v>43</v>
      </c>
      <c r="E14" s="62">
        <v>571456.08999999997</v>
      </c>
      <c r="F14" s="63">
        <v>2628818</v>
      </c>
      <c r="G14" s="63">
        <v>1107500</v>
      </c>
      <c r="H14" s="62">
        <v>530000</v>
      </c>
      <c r="I14" s="65">
        <v>560456.13</v>
      </c>
      <c r="J14" s="62">
        <v>4160.4700000000003</v>
      </c>
      <c r="K14" s="62">
        <f t="shared" si="8"/>
        <v>-10999.959999999963</v>
      </c>
      <c r="L14" s="62">
        <f t="shared" si="9"/>
        <v>-547043.87</v>
      </c>
      <c r="M14" s="62">
        <f t="shared" si="10"/>
        <v>-2068361.8700000001</v>
      </c>
      <c r="N14" s="72">
        <f t="shared" si="11"/>
        <v>-525839.53000000003</v>
      </c>
      <c r="O14" s="68">
        <f t="shared" si="12"/>
        <v>0.98075099698386281</v>
      </c>
      <c r="P14" s="67">
        <f t="shared" si="13"/>
        <v>0.0078499433962264161</v>
      </c>
      <c r="Q14" s="68">
        <f t="shared" si="14"/>
        <v>0.50605519638826191</v>
      </c>
      <c r="R14" s="70">
        <f t="shared" si="15"/>
        <v>0.21319700717204462</v>
      </c>
      <c r="S14" s="1"/>
      <c r="T14" s="1"/>
      <c r="U14" s="1"/>
      <c r="V14" s="1"/>
      <c r="W14" s="1"/>
      <c r="X14" s="1"/>
      <c r="Y14" s="1"/>
      <c r="Z14" s="1"/>
      <c r="AA14" s="1"/>
    </row>
    <row r="15" ht="18.75" customHeight="1">
      <c r="A15" s="58"/>
      <c r="B15" s="59"/>
      <c r="C15" s="60" t="s">
        <v>44</v>
      </c>
      <c r="D15" s="61" t="s">
        <v>45</v>
      </c>
      <c r="E15" s="62">
        <v>175774.92999999999</v>
      </c>
      <c r="F15" s="63">
        <v>686215</v>
      </c>
      <c r="G15" s="63">
        <v>210579</v>
      </c>
      <c r="H15" s="62">
        <v>57818.5</v>
      </c>
      <c r="I15" s="62">
        <v>180838.31</v>
      </c>
      <c r="J15" s="62">
        <v>21985.450000000001</v>
      </c>
      <c r="K15" s="62">
        <f t="shared" si="8"/>
        <v>5063.3800000000047</v>
      </c>
      <c r="L15" s="62">
        <f t="shared" si="9"/>
        <v>-29740.690000000002</v>
      </c>
      <c r="M15" s="62">
        <f t="shared" si="10"/>
        <v>-505376.69</v>
      </c>
      <c r="N15" s="73">
        <f t="shared" si="11"/>
        <v>-35833.050000000003</v>
      </c>
      <c r="O15" s="68">
        <f t="shared" si="12"/>
        <v>1.0288060419082516</v>
      </c>
      <c r="P15" s="68">
        <f t="shared" si="13"/>
        <v>0.38024940114323269</v>
      </c>
      <c r="Q15" s="68">
        <f t="shared" si="14"/>
        <v>0.85876706604172304</v>
      </c>
      <c r="R15" s="70">
        <f t="shared" si="15"/>
        <v>0.26353010353897832</v>
      </c>
      <c r="S15" s="1"/>
      <c r="T15" s="1"/>
      <c r="U15" s="1"/>
      <c r="V15" s="1"/>
      <c r="W15" s="1"/>
      <c r="X15" s="1"/>
      <c r="Y15" s="1"/>
      <c r="Z15" s="1"/>
      <c r="AA15" s="1"/>
    </row>
    <row r="16" ht="17.25">
      <c r="A16" s="74"/>
      <c r="B16" s="75" t="s">
        <v>39</v>
      </c>
      <c r="C16" s="71" t="s">
        <v>46</v>
      </c>
      <c r="D16" s="76" t="s">
        <v>47</v>
      </c>
      <c r="E16" s="77">
        <v>0</v>
      </c>
      <c r="F16" s="77">
        <v>0</v>
      </c>
      <c r="G16" s="77">
        <v>0</v>
      </c>
      <c r="H16" s="78">
        <v>0</v>
      </c>
      <c r="I16" s="78">
        <v>0</v>
      </c>
      <c r="J16" s="77">
        <v>0</v>
      </c>
      <c r="K16" s="77">
        <f t="shared" si="8"/>
        <v>0</v>
      </c>
      <c r="L16" s="65">
        <f t="shared" si="9"/>
        <v>0</v>
      </c>
      <c r="M16" s="77">
        <f t="shared" si="10"/>
        <v>0</v>
      </c>
      <c r="N16" s="65">
        <f t="shared" si="11"/>
        <v>0</v>
      </c>
      <c r="O16" s="79" t="str">
        <f t="shared" si="12"/>
        <v/>
      </c>
      <c r="P16" s="67" t="str">
        <f t="shared" si="13"/>
        <v/>
      </c>
      <c r="Q16" s="79" t="str">
        <f t="shared" si="14"/>
        <v/>
      </c>
      <c r="R16" s="80" t="str">
        <f t="shared" si="15"/>
        <v/>
      </c>
      <c r="S16" s="1"/>
      <c r="T16" s="1"/>
      <c r="U16" s="1"/>
      <c r="V16" s="1"/>
      <c r="W16" s="1"/>
      <c r="X16" s="1"/>
      <c r="Y16" s="1"/>
      <c r="Z16" s="1"/>
      <c r="AA16" s="1"/>
    </row>
    <row r="17" s="34" customFormat="1" ht="24" customHeight="1">
      <c r="A17" s="81" t="s">
        <v>48</v>
      </c>
      <c r="B17" s="82"/>
      <c r="C17" s="83"/>
      <c r="D17" s="84"/>
      <c r="E17" s="40">
        <f>E21+E25+E34+E48+E56+E59+E62+E71</f>
        <v>2028481.2899999996</v>
      </c>
      <c r="F17" s="40">
        <f>F21+F25+F34+F48+F56+F59+F62+F71</f>
        <v>8032481.5399999991</v>
      </c>
      <c r="G17" s="40">
        <f>G21+G25+G34+G48+G56+G59+G62+G71</f>
        <v>2510905.3100000005</v>
      </c>
      <c r="H17" s="40">
        <f>H21+H25+H34+H48+H56+H59+H62+H71</f>
        <v>636036.30000000005</v>
      </c>
      <c r="I17" s="40">
        <f>I21+I25+I34+I48+I56+I59+I62+I71</f>
        <v>2276090.5</v>
      </c>
      <c r="J17" s="85">
        <f>J21+J25+J34+J48+J56+J59+J62+J71</f>
        <v>226845.99999999997</v>
      </c>
      <c r="K17" s="40">
        <f t="shared" si="8"/>
        <v>247609.21000000043</v>
      </c>
      <c r="L17" s="86">
        <f t="shared" si="9"/>
        <v>-234814.81000000052</v>
      </c>
      <c r="M17" s="85">
        <f t="shared" si="10"/>
        <v>-5756391.0399999991</v>
      </c>
      <c r="N17" s="86">
        <f t="shared" si="11"/>
        <v>-409190.30000000005</v>
      </c>
      <c r="O17" s="42">
        <f t="shared" si="12"/>
        <v>1.1220663021249757</v>
      </c>
      <c r="P17" s="43">
        <f t="shared" si="13"/>
        <v>0.35665574433408903</v>
      </c>
      <c r="Q17" s="44">
        <f t="shared" si="14"/>
        <v>0.90648201305528309</v>
      </c>
      <c r="R17" s="45">
        <f t="shared" si="15"/>
        <v>0.28336081305205219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ht="17.25">
      <c r="A18" s="87" t="s">
        <v>49</v>
      </c>
      <c r="B18" s="88" t="s">
        <v>26</v>
      </c>
      <c r="C18" s="89" t="s">
        <v>50</v>
      </c>
      <c r="D18" s="90" t="s">
        <v>51</v>
      </c>
      <c r="E18" s="91">
        <v>74943.929999999993</v>
      </c>
      <c r="F18" s="50">
        <f>295538.8+75672.2</f>
        <v>371211</v>
      </c>
      <c r="G18" s="50">
        <v>111000</v>
      </c>
      <c r="H18" s="50">
        <v>29000</v>
      </c>
      <c r="I18" s="92">
        <v>97834.770000000004</v>
      </c>
      <c r="J18" s="50">
        <v>13094.790000000001</v>
      </c>
      <c r="K18" s="53">
        <f t="shared" si="8"/>
        <v>22890.840000000011</v>
      </c>
      <c r="L18" s="50">
        <f t="shared" si="9"/>
        <v>-13165.229999999996</v>
      </c>
      <c r="M18" s="50">
        <f t="shared" si="10"/>
        <v>-273376.22999999998</v>
      </c>
      <c r="N18" s="54">
        <f t="shared" si="11"/>
        <v>-15905.209999999999</v>
      </c>
      <c r="O18" s="55">
        <f t="shared" si="12"/>
        <v>1.3054395466050421</v>
      </c>
      <c r="P18" s="56">
        <f t="shared" si="13"/>
        <v>0.45154448275862075</v>
      </c>
      <c r="Q18" s="55">
        <f t="shared" si="14"/>
        <v>0.88139432432432441</v>
      </c>
      <c r="R18" s="57">
        <f t="shared" si="15"/>
        <v>0.26355568665799234</v>
      </c>
      <c r="S18" s="1"/>
      <c r="T18" s="1"/>
      <c r="U18" s="1"/>
      <c r="V18" s="1"/>
      <c r="W18" s="1"/>
      <c r="X18" s="1"/>
      <c r="Y18" s="1"/>
      <c r="Z18" s="1"/>
      <c r="AA18" s="1"/>
    </row>
    <row r="19" ht="17.25">
      <c r="A19" s="93"/>
      <c r="B19" s="94"/>
      <c r="C19" s="60" t="s">
        <v>52</v>
      </c>
      <c r="D19" s="95" t="s">
        <v>53</v>
      </c>
      <c r="E19" s="96">
        <v>0</v>
      </c>
      <c r="F19" s="96">
        <v>0</v>
      </c>
      <c r="G19" s="96">
        <v>0</v>
      </c>
      <c r="H19" s="97">
        <v>0</v>
      </c>
      <c r="I19" s="96">
        <v>0</v>
      </c>
      <c r="J19" s="96">
        <v>0</v>
      </c>
      <c r="K19" s="96">
        <f t="shared" si="8"/>
        <v>0</v>
      </c>
      <c r="L19" s="97">
        <f t="shared" si="9"/>
        <v>0</v>
      </c>
      <c r="M19" s="96">
        <f t="shared" si="10"/>
        <v>0</v>
      </c>
      <c r="N19" s="98">
        <f t="shared" si="11"/>
        <v>0</v>
      </c>
      <c r="O19" s="67" t="str">
        <f t="shared" si="12"/>
        <v/>
      </c>
      <c r="P19" s="68" t="str">
        <f t="shared" si="13"/>
        <v/>
      </c>
      <c r="Q19" s="69" t="str">
        <f t="shared" si="14"/>
        <v/>
      </c>
      <c r="R19" s="70" t="str">
        <f t="shared" si="15"/>
        <v/>
      </c>
      <c r="S19" s="1"/>
      <c r="T19" s="1"/>
      <c r="U19" s="1"/>
      <c r="V19" s="1"/>
      <c r="W19" s="1"/>
      <c r="X19" s="1"/>
      <c r="Y19" s="1"/>
      <c r="Z19" s="1"/>
      <c r="AA19" s="1"/>
    </row>
    <row r="20" ht="17.25">
      <c r="A20" s="93"/>
      <c r="B20" s="94"/>
      <c r="C20" s="71" t="s">
        <v>54</v>
      </c>
      <c r="D20" s="99" t="s">
        <v>55</v>
      </c>
      <c r="E20" s="96">
        <v>61464.050000000003</v>
      </c>
      <c r="F20" s="96">
        <f>253415.2</f>
        <v>253415.20000000001</v>
      </c>
      <c r="G20" s="96">
        <v>79415.199999999997</v>
      </c>
      <c r="H20" s="100">
        <v>22000</v>
      </c>
      <c r="I20" s="96">
        <v>94315.229999999996</v>
      </c>
      <c r="J20" s="96">
        <v>13035.6</v>
      </c>
      <c r="K20" s="96">
        <f t="shared" si="8"/>
        <v>32851.179999999993</v>
      </c>
      <c r="L20" s="96">
        <f t="shared" si="9"/>
        <v>14900.029999999999</v>
      </c>
      <c r="M20" s="96">
        <f t="shared" si="10"/>
        <v>-159099.97000000003</v>
      </c>
      <c r="N20" s="96">
        <f t="shared" si="11"/>
        <v>-8964.3999999999996</v>
      </c>
      <c r="O20" s="68">
        <f t="shared" si="12"/>
        <v>1.5344779590671294</v>
      </c>
      <c r="P20" s="67">
        <f t="shared" si="13"/>
        <v>0.59252727272727279</v>
      </c>
      <c r="Q20" s="68">
        <f t="shared" si="14"/>
        <v>1.1876218910233809</v>
      </c>
      <c r="R20" s="70">
        <f t="shared" si="15"/>
        <v>0.37217668869112819</v>
      </c>
      <c r="S20" s="1"/>
      <c r="T20" s="1"/>
      <c r="U20" s="1"/>
      <c r="V20" s="1"/>
      <c r="W20" s="1"/>
      <c r="X20" s="1"/>
      <c r="Y20" s="1"/>
      <c r="Z20" s="1"/>
      <c r="AA20" s="1"/>
    </row>
    <row r="21" s="101" customFormat="1" ht="17.25">
      <c r="A21" s="102"/>
      <c r="B21" s="103"/>
      <c r="C21" s="104"/>
      <c r="D21" s="105" t="s">
        <v>56</v>
      </c>
      <c r="E21" s="106">
        <f>SUM(E18:E20)</f>
        <v>136407.97999999998</v>
      </c>
      <c r="F21" s="106">
        <f>SUM(F18:F20)</f>
        <v>624626.19999999995</v>
      </c>
      <c r="G21" s="106">
        <f>SUM(G18:G20)</f>
        <v>190415.20000000001</v>
      </c>
      <c r="H21" s="106">
        <f>SUM(H18:H20)</f>
        <v>51000</v>
      </c>
      <c r="I21" s="106">
        <f>SUM(I18:I20)</f>
        <v>192150</v>
      </c>
      <c r="J21" s="107">
        <f>SUM(J18:J20)</f>
        <v>26130.389999999999</v>
      </c>
      <c r="K21" s="106">
        <f t="shared" si="8"/>
        <v>55742.020000000019</v>
      </c>
      <c r="L21" s="106">
        <f t="shared" si="9"/>
        <v>1734.7999999999884</v>
      </c>
      <c r="M21" s="106">
        <f t="shared" si="10"/>
        <v>-432476.19999999995</v>
      </c>
      <c r="N21" s="106">
        <f t="shared" si="11"/>
        <v>-24869.610000000001</v>
      </c>
      <c r="O21" s="108">
        <f t="shared" si="12"/>
        <v>1.4086419284267682</v>
      </c>
      <c r="P21" s="108">
        <f t="shared" si="13"/>
        <v>0.51236058823529407</v>
      </c>
      <c r="Q21" s="108">
        <f t="shared" si="14"/>
        <v>1.0091106172196336</v>
      </c>
      <c r="R21" s="109">
        <f t="shared" si="15"/>
        <v>0.30762398375220257</v>
      </c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ht="17.25">
      <c r="A22" s="110">
        <v>951</v>
      </c>
      <c r="B22" s="88" t="s">
        <v>23</v>
      </c>
      <c r="C22" s="111" t="s">
        <v>57</v>
      </c>
      <c r="D22" s="112" t="s">
        <v>58</v>
      </c>
      <c r="E22" s="91">
        <v>30002.369999999999</v>
      </c>
      <c r="F22" s="91">
        <v>119058.5</v>
      </c>
      <c r="G22" s="91">
        <v>32173.099999999999</v>
      </c>
      <c r="H22" s="50">
        <v>9357.6000000000004</v>
      </c>
      <c r="I22" s="92">
        <v>35743.290000000001</v>
      </c>
      <c r="J22" s="50">
        <v>6697.9099999999999</v>
      </c>
      <c r="K22" s="50">
        <f t="shared" si="8"/>
        <v>5740.9200000000019</v>
      </c>
      <c r="L22" s="50">
        <f t="shared" si="9"/>
        <v>3570.1900000000023</v>
      </c>
      <c r="M22" s="53">
        <f t="shared" si="10"/>
        <v>-83315.209999999992</v>
      </c>
      <c r="N22" s="50">
        <f t="shared" si="11"/>
        <v>-2659.6900000000005</v>
      </c>
      <c r="O22" s="56">
        <f t="shared" si="12"/>
        <v>1.1913488834382084</v>
      </c>
      <c r="P22" s="55">
        <f t="shared" si="13"/>
        <v>0.71577220654868767</v>
      </c>
      <c r="Q22" s="113">
        <f t="shared" si="14"/>
        <v>1.1109681690604885</v>
      </c>
      <c r="R22" s="57">
        <f t="shared" si="15"/>
        <v>0.30021619623966372</v>
      </c>
      <c r="S22" s="1"/>
      <c r="T22" s="1"/>
      <c r="U22" s="1"/>
      <c r="V22" s="1"/>
      <c r="W22" s="1"/>
      <c r="X22" s="1"/>
      <c r="Y22" s="1"/>
      <c r="Z22" s="1"/>
      <c r="AA22" s="1"/>
    </row>
    <row r="23" ht="17.25">
      <c r="A23" s="114"/>
      <c r="B23" s="94"/>
      <c r="C23" s="115" t="s">
        <v>59</v>
      </c>
      <c r="D23" s="95" t="s">
        <v>60</v>
      </c>
      <c r="E23" s="96">
        <v>5178.1499999999996</v>
      </c>
      <c r="F23" s="116">
        <v>10589.6</v>
      </c>
      <c r="G23" s="116">
        <v>2358.6999999999998</v>
      </c>
      <c r="H23" s="96">
        <v>553.29999999999995</v>
      </c>
      <c r="I23" s="97">
        <v>4219.1999999999998</v>
      </c>
      <c r="J23" s="96">
        <v>185.60999999999999</v>
      </c>
      <c r="K23" s="96">
        <f t="shared" si="8"/>
        <v>-958.94999999999982</v>
      </c>
      <c r="L23" s="96">
        <f t="shared" si="9"/>
        <v>1860.5</v>
      </c>
      <c r="M23" s="96">
        <f t="shared" si="10"/>
        <v>-6370.4000000000005</v>
      </c>
      <c r="N23" s="96">
        <f t="shared" si="11"/>
        <v>-367.68999999999994</v>
      </c>
      <c r="O23" s="68">
        <f t="shared" si="12"/>
        <v>0.81480837750934221</v>
      </c>
      <c r="P23" s="68">
        <f t="shared" si="13"/>
        <v>0.33545996746791973</v>
      </c>
      <c r="Q23" s="68">
        <f t="shared" si="14"/>
        <v>1.7887819561622929</v>
      </c>
      <c r="R23" s="70">
        <f t="shared" si="15"/>
        <v>0.39842864697438996</v>
      </c>
      <c r="S23" s="1"/>
      <c r="T23" s="1"/>
      <c r="U23" s="1"/>
      <c r="V23" s="1"/>
      <c r="W23" s="1"/>
      <c r="X23" s="1"/>
      <c r="Y23" s="1"/>
      <c r="Z23" s="1"/>
      <c r="AA23" s="1"/>
    </row>
    <row r="24" ht="17.25">
      <c r="A24" s="117"/>
      <c r="B24" s="118"/>
      <c r="C24" s="119" t="s">
        <v>61</v>
      </c>
      <c r="D24" s="120" t="s">
        <v>62</v>
      </c>
      <c r="E24" s="96">
        <v>771.65999999999997</v>
      </c>
      <c r="F24" s="116">
        <v>2512.1999999999998</v>
      </c>
      <c r="G24" s="116">
        <v>850</v>
      </c>
      <c r="H24" s="116">
        <v>240</v>
      </c>
      <c r="I24" s="116">
        <v>568.90999999999997</v>
      </c>
      <c r="J24" s="96">
        <v>23.149999999999999</v>
      </c>
      <c r="K24" s="96">
        <f t="shared" si="8"/>
        <v>-202.75</v>
      </c>
      <c r="L24" s="96">
        <f t="shared" si="9"/>
        <v>-281.09000000000003</v>
      </c>
      <c r="M24" s="96">
        <f t="shared" si="10"/>
        <v>-1943.29</v>
      </c>
      <c r="N24" s="97">
        <f t="shared" si="11"/>
        <v>-216.84999999999999</v>
      </c>
      <c r="O24" s="68">
        <f t="shared" si="12"/>
        <v>0.73725474950107561</v>
      </c>
      <c r="P24" s="67">
        <f t="shared" si="13"/>
        <v>0.096458333333333326</v>
      </c>
      <c r="Q24" s="68">
        <f t="shared" si="14"/>
        <v>0.66930588235294108</v>
      </c>
      <c r="R24" s="70">
        <f t="shared" si="15"/>
        <v>0.22645888066236766</v>
      </c>
      <c r="S24" s="1"/>
      <c r="T24" s="1"/>
      <c r="U24" s="1"/>
      <c r="V24" s="1"/>
      <c r="W24" s="1"/>
      <c r="X24" s="1"/>
      <c r="Y24" s="1"/>
      <c r="Z24" s="1"/>
      <c r="AA24" s="1"/>
    </row>
    <row r="25" s="101" customFormat="1" ht="17.25">
      <c r="A25" s="121"/>
      <c r="B25" s="103"/>
      <c r="C25" s="122"/>
      <c r="D25" s="123" t="s">
        <v>56</v>
      </c>
      <c r="E25" s="106">
        <f>E22+E23+E24</f>
        <v>35952.18</v>
      </c>
      <c r="F25" s="106">
        <f>F22+F23+F24</f>
        <v>132160.30000000002</v>
      </c>
      <c r="G25" s="106">
        <f>G22+G23+G24</f>
        <v>35381.799999999996</v>
      </c>
      <c r="H25" s="106">
        <f>H22+H23+H24</f>
        <v>10150.9</v>
      </c>
      <c r="I25" s="106">
        <f>I22+I23+I24</f>
        <v>40531.400000000001</v>
      </c>
      <c r="J25" s="107">
        <f>J22+J23+J24</f>
        <v>6906.6699999999992</v>
      </c>
      <c r="K25" s="106">
        <f t="shared" si="8"/>
        <v>4579.2200000000012</v>
      </c>
      <c r="L25" s="106">
        <f t="shared" si="9"/>
        <v>5149.6000000000058</v>
      </c>
      <c r="M25" s="107">
        <f t="shared" si="10"/>
        <v>-91628.900000000023</v>
      </c>
      <c r="N25" s="106">
        <f t="shared" si="11"/>
        <v>-3244.2300000000005</v>
      </c>
      <c r="O25" s="124">
        <f t="shared" si="12"/>
        <v>1.1273697450335418</v>
      </c>
      <c r="P25" s="108">
        <f t="shared" si="13"/>
        <v>0.68039976750829967</v>
      </c>
      <c r="Q25" s="125">
        <f t="shared" si="14"/>
        <v>1.1455437541334812</v>
      </c>
      <c r="R25" s="109">
        <f t="shared" si="15"/>
        <v>0.30668362586949333</v>
      </c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26" ht="17.25">
      <c r="A26" s="87" t="s">
        <v>63</v>
      </c>
      <c r="B26" s="88" t="s">
        <v>64</v>
      </c>
      <c r="C26" s="126" t="s">
        <v>65</v>
      </c>
      <c r="D26" s="127" t="s">
        <v>66</v>
      </c>
      <c r="E26" s="50">
        <v>0</v>
      </c>
      <c r="F26" s="50">
        <v>66</v>
      </c>
      <c r="G26" s="50">
        <v>0</v>
      </c>
      <c r="H26" s="50">
        <v>0</v>
      </c>
      <c r="I26" s="50">
        <v>0</v>
      </c>
      <c r="J26" s="50">
        <v>0</v>
      </c>
      <c r="K26" s="50">
        <f t="shared" si="8"/>
        <v>0</v>
      </c>
      <c r="L26" s="53">
        <f t="shared" si="9"/>
        <v>0</v>
      </c>
      <c r="M26" s="50">
        <f t="shared" si="10"/>
        <v>-66</v>
      </c>
      <c r="N26" s="53">
        <f t="shared" si="11"/>
        <v>0</v>
      </c>
      <c r="O26" s="55" t="str">
        <f t="shared" si="12"/>
        <v/>
      </c>
      <c r="P26" s="56" t="str">
        <f t="shared" si="13"/>
        <v/>
      </c>
      <c r="Q26" s="55" t="str">
        <f t="shared" si="14"/>
        <v/>
      </c>
      <c r="R26" s="57">
        <f t="shared" si="15"/>
        <v>0</v>
      </c>
      <c r="S26" s="1"/>
      <c r="T26" s="1"/>
      <c r="U26" s="1"/>
      <c r="V26" s="1"/>
      <c r="W26" s="1"/>
      <c r="X26" s="1"/>
      <c r="Y26" s="1"/>
      <c r="Z26" s="1"/>
      <c r="AA26" s="1"/>
    </row>
    <row r="27" ht="17.25">
      <c r="A27" s="87"/>
      <c r="B27" s="94"/>
      <c r="C27" s="71" t="s">
        <v>67</v>
      </c>
      <c r="D27" s="128" t="s">
        <v>68</v>
      </c>
      <c r="E27" s="96">
        <v>20758.68</v>
      </c>
      <c r="F27" s="116">
        <v>85184</v>
      </c>
      <c r="G27" s="116">
        <v>24400</v>
      </c>
      <c r="H27" s="96">
        <v>6300</v>
      </c>
      <c r="I27" s="100">
        <v>18640.209999999999</v>
      </c>
      <c r="J27" s="96">
        <v>1169.4900000000002</v>
      </c>
      <c r="K27" s="96">
        <f t="shared" si="8"/>
        <v>-2118.4700000000012</v>
      </c>
      <c r="L27" s="96">
        <f t="shared" si="9"/>
        <v>-5759.7900000000009</v>
      </c>
      <c r="M27" s="97">
        <f t="shared" si="10"/>
        <v>-66543.790000000008</v>
      </c>
      <c r="N27" s="96">
        <f t="shared" si="11"/>
        <v>-5130.5100000000002</v>
      </c>
      <c r="O27" s="67">
        <f t="shared" si="12"/>
        <v>0.8979477500496178</v>
      </c>
      <c r="P27" s="68">
        <f t="shared" si="13"/>
        <v>0.18563333333333337</v>
      </c>
      <c r="Q27" s="69">
        <f t="shared" si="14"/>
        <v>0.76394303278688525</v>
      </c>
      <c r="R27" s="70">
        <f t="shared" si="15"/>
        <v>0.21882290101427498</v>
      </c>
      <c r="S27" s="1"/>
      <c r="T27" s="1"/>
      <c r="U27" s="1"/>
      <c r="V27" s="1"/>
      <c r="W27" s="1"/>
      <c r="X27" s="1"/>
      <c r="Y27" s="1"/>
      <c r="Z27" s="1"/>
      <c r="AA27" s="1"/>
    </row>
    <row r="28" ht="17.25">
      <c r="A28" s="87"/>
      <c r="B28" s="94"/>
      <c r="C28" s="115" t="s">
        <v>69</v>
      </c>
      <c r="D28" s="129" t="s">
        <v>70</v>
      </c>
      <c r="E28" s="96">
        <v>367.22000000000003</v>
      </c>
      <c r="F28" s="116">
        <v>557</v>
      </c>
      <c r="G28" s="116">
        <v>185.59999999999999</v>
      </c>
      <c r="H28" s="97">
        <v>46.399999999999999</v>
      </c>
      <c r="I28" s="96">
        <v>231.19</v>
      </c>
      <c r="J28" s="96">
        <v>36.780000000000001</v>
      </c>
      <c r="K28" s="96">
        <f t="shared" si="8"/>
        <v>-136.03000000000003</v>
      </c>
      <c r="L28" s="97">
        <f t="shared" si="9"/>
        <v>45.590000000000003</v>
      </c>
      <c r="M28" s="96">
        <f t="shared" si="10"/>
        <v>-325.81</v>
      </c>
      <c r="N28" s="97">
        <f t="shared" si="11"/>
        <v>-9.6199999999999974</v>
      </c>
      <c r="O28" s="68">
        <f t="shared" si="12"/>
        <v>0.62956810631229232</v>
      </c>
      <c r="P28" s="67">
        <f t="shared" si="13"/>
        <v>0.79267241379310349</v>
      </c>
      <c r="Q28" s="68">
        <f t="shared" si="14"/>
        <v>1.2456357758620691</v>
      </c>
      <c r="R28" s="70">
        <f t="shared" si="15"/>
        <v>0.41506283662477556</v>
      </c>
      <c r="S28" s="1"/>
      <c r="T28" s="1"/>
      <c r="U28" s="1"/>
      <c r="V28" s="1"/>
      <c r="W28" s="1"/>
      <c r="X28" s="1"/>
      <c r="Y28" s="1"/>
      <c r="Z28" s="1"/>
      <c r="AA28" s="1"/>
    </row>
    <row r="29" ht="17.25">
      <c r="A29" s="87"/>
      <c r="B29" s="94"/>
      <c r="C29" s="4" t="s">
        <v>71</v>
      </c>
      <c r="D29" s="129" t="s">
        <v>72</v>
      </c>
      <c r="E29" s="96">
        <v>0</v>
      </c>
      <c r="F29" s="96">
        <v>11082.299999999999</v>
      </c>
      <c r="G29" s="96">
        <v>0</v>
      </c>
      <c r="H29" s="100">
        <v>0</v>
      </c>
      <c r="I29" s="96">
        <v>0</v>
      </c>
      <c r="J29" s="96">
        <v>0</v>
      </c>
      <c r="K29" s="96">
        <f t="shared" si="8"/>
        <v>0</v>
      </c>
      <c r="L29" s="96">
        <f t="shared" si="9"/>
        <v>0</v>
      </c>
      <c r="M29" s="97">
        <f t="shared" si="10"/>
        <v>-11082.299999999999</v>
      </c>
      <c r="N29" s="96">
        <f t="shared" si="11"/>
        <v>0</v>
      </c>
      <c r="O29" s="67" t="str">
        <f t="shared" si="12"/>
        <v/>
      </c>
      <c r="P29" s="68" t="str">
        <f t="shared" si="13"/>
        <v/>
      </c>
      <c r="Q29" s="69" t="str">
        <f t="shared" si="14"/>
        <v/>
      </c>
      <c r="R29" s="70">
        <f t="shared" si="15"/>
        <v>0</v>
      </c>
      <c r="S29" s="1"/>
      <c r="T29" s="1"/>
      <c r="U29" s="1"/>
      <c r="V29" s="1"/>
      <c r="W29" s="1"/>
      <c r="X29" s="1"/>
      <c r="Y29" s="1"/>
      <c r="Z29" s="1"/>
      <c r="AA29" s="1"/>
    </row>
    <row r="30" s="1" customFormat="1" ht="17.25">
      <c r="A30" s="87"/>
      <c r="B30" s="94"/>
      <c r="C30" s="115" t="s">
        <v>73</v>
      </c>
      <c r="D30" s="130" t="s">
        <v>74</v>
      </c>
      <c r="E30" s="96">
        <f>E31+E33+E32</f>
        <v>19102.059999999998</v>
      </c>
      <c r="F30" s="96">
        <f>F31+F33+F32</f>
        <v>50575.799999999996</v>
      </c>
      <c r="G30" s="96">
        <f>G31+G33+G32</f>
        <v>15923</v>
      </c>
      <c r="H30" s="96">
        <f>H31+H33+H32</f>
        <v>2440.3000000000002</v>
      </c>
      <c r="I30" s="97">
        <f>I31+I33+I32</f>
        <v>8274.4699999999993</v>
      </c>
      <c r="J30" s="96">
        <f>J31+J33+J32</f>
        <v>718.19000000000005</v>
      </c>
      <c r="K30" s="96">
        <f t="shared" si="8"/>
        <v>-10827.589999999998</v>
      </c>
      <c r="L30" s="97">
        <f t="shared" si="9"/>
        <v>-7648.5300000000007</v>
      </c>
      <c r="M30" s="96">
        <f t="shared" si="10"/>
        <v>-42301.329999999994</v>
      </c>
      <c r="N30" s="97">
        <f t="shared" si="11"/>
        <v>-1722.1100000000001</v>
      </c>
      <c r="O30" s="68">
        <f t="shared" si="12"/>
        <v>0.43317160557552431</v>
      </c>
      <c r="P30" s="67">
        <f t="shared" si="13"/>
        <v>0.29430397901897309</v>
      </c>
      <c r="Q30" s="68">
        <f t="shared" si="14"/>
        <v>0.51965521572567974</v>
      </c>
      <c r="R30" s="70">
        <f t="shared" si="15"/>
        <v>0.16360532112195952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131" customFormat="1" ht="17.25">
      <c r="A31" s="132"/>
      <c r="B31" s="133"/>
      <c r="C31" s="134" t="s">
        <v>75</v>
      </c>
      <c r="D31" s="135" t="s">
        <v>76</v>
      </c>
      <c r="E31" s="136">
        <v>6700</v>
      </c>
      <c r="F31" s="137">
        <v>21192.900000000001</v>
      </c>
      <c r="G31" s="137">
        <v>6250.6999999999998</v>
      </c>
      <c r="H31" s="138">
        <v>212.5</v>
      </c>
      <c r="I31" s="136">
        <v>0</v>
      </c>
      <c r="J31" s="136">
        <v>0</v>
      </c>
      <c r="K31" s="136">
        <f t="shared" si="8"/>
        <v>-6700</v>
      </c>
      <c r="L31" s="136">
        <f t="shared" si="9"/>
        <v>-6250.6999999999998</v>
      </c>
      <c r="M31" s="139">
        <f t="shared" si="10"/>
        <v>-21192.900000000001</v>
      </c>
      <c r="N31" s="136">
        <f t="shared" si="11"/>
        <v>-212.5</v>
      </c>
      <c r="O31" s="140">
        <f t="shared" si="12"/>
        <v>0</v>
      </c>
      <c r="P31" s="141">
        <f t="shared" si="13"/>
        <v>0</v>
      </c>
      <c r="Q31" s="142">
        <f t="shared" si="14"/>
        <v>0</v>
      </c>
      <c r="R31" s="143">
        <f t="shared" si="15"/>
        <v>0</v>
      </c>
      <c r="S31" s="131"/>
      <c r="T31" s="131"/>
      <c r="U31" s="131"/>
      <c r="V31" s="131"/>
      <c r="W31" s="131"/>
      <c r="X31" s="131"/>
      <c r="Y31" s="131"/>
      <c r="Z31" s="131"/>
      <c r="AA31" s="131"/>
    </row>
    <row r="32" s="131" customFormat="1" ht="17.25">
      <c r="A32" s="132"/>
      <c r="B32" s="133"/>
      <c r="C32" s="144" t="s">
        <v>77</v>
      </c>
      <c r="D32" s="145" t="s">
        <v>78</v>
      </c>
      <c r="E32" s="136">
        <v>0</v>
      </c>
      <c r="F32" s="137">
        <v>159.09999999999999</v>
      </c>
      <c r="G32" s="137">
        <v>0</v>
      </c>
      <c r="H32" s="136">
        <v>0</v>
      </c>
      <c r="I32" s="139">
        <v>0</v>
      </c>
      <c r="J32" s="136">
        <v>0</v>
      </c>
      <c r="K32" s="136">
        <f t="shared" si="8"/>
        <v>0</v>
      </c>
      <c r="L32" s="139">
        <f t="shared" si="9"/>
        <v>0</v>
      </c>
      <c r="M32" s="136">
        <f t="shared" si="10"/>
        <v>-159.09999999999999</v>
      </c>
      <c r="N32" s="139">
        <f t="shared" si="11"/>
        <v>0</v>
      </c>
      <c r="O32" s="146" t="str">
        <f t="shared" si="12"/>
        <v/>
      </c>
      <c r="P32" s="147" t="str">
        <f t="shared" si="13"/>
        <v/>
      </c>
      <c r="Q32" s="141" t="str">
        <f t="shared" si="14"/>
        <v/>
      </c>
      <c r="R32" s="143">
        <f t="shared" si="15"/>
        <v>0</v>
      </c>
      <c r="S32" s="131"/>
      <c r="T32" s="131"/>
      <c r="U32" s="131"/>
      <c r="V32" s="131"/>
      <c r="W32" s="131"/>
      <c r="X32" s="131"/>
      <c r="Y32" s="131"/>
      <c r="Z32" s="131"/>
      <c r="AA32" s="131"/>
    </row>
    <row r="33" s="131" customFormat="1" ht="17.25">
      <c r="A33" s="132"/>
      <c r="B33" s="133"/>
      <c r="C33" s="134" t="s">
        <v>79</v>
      </c>
      <c r="D33" s="145" t="s">
        <v>80</v>
      </c>
      <c r="E33" s="136">
        <v>12402.059999999999</v>
      </c>
      <c r="F33" s="137">
        <v>29223.799999999999</v>
      </c>
      <c r="G33" s="137">
        <v>9672.2999999999993</v>
      </c>
      <c r="H33" s="136">
        <v>2227.8000000000002</v>
      </c>
      <c r="I33" s="148">
        <v>8274.4699999999993</v>
      </c>
      <c r="J33" s="136">
        <v>718.19000000000005</v>
      </c>
      <c r="K33" s="136">
        <f t="shared" si="8"/>
        <v>-4127.5900000000001</v>
      </c>
      <c r="L33" s="136">
        <f t="shared" si="9"/>
        <v>-1397.8299999999999</v>
      </c>
      <c r="M33" s="139">
        <f t="shared" si="10"/>
        <v>-20949.330000000002</v>
      </c>
      <c r="N33" s="136">
        <f t="shared" si="11"/>
        <v>-1509.6100000000001</v>
      </c>
      <c r="O33" s="140">
        <f t="shared" si="12"/>
        <v>0.66718512892213067</v>
      </c>
      <c r="P33" s="141">
        <f t="shared" si="13"/>
        <v>0.32237633539815064</v>
      </c>
      <c r="Q33" s="142">
        <f t="shared" si="14"/>
        <v>0.85548111617712441</v>
      </c>
      <c r="R33" s="143">
        <f t="shared" si="15"/>
        <v>0.28314148057405264</v>
      </c>
      <c r="S33" s="131"/>
      <c r="T33" s="131"/>
      <c r="U33" s="131"/>
      <c r="V33" s="131"/>
      <c r="W33" s="131"/>
      <c r="X33" s="131"/>
      <c r="Y33" s="131"/>
      <c r="Z33" s="131"/>
      <c r="AA33" s="131"/>
    </row>
    <row r="34" s="101" customFormat="1" ht="17.25">
      <c r="A34" s="132"/>
      <c r="B34" s="149"/>
      <c r="C34" s="104"/>
      <c r="D34" s="105" t="s">
        <v>56</v>
      </c>
      <c r="E34" s="106">
        <f>SUM(E26:E30)</f>
        <v>40227.959999999999</v>
      </c>
      <c r="F34" s="106">
        <f>SUM(F26:F30)</f>
        <v>147465.10000000001</v>
      </c>
      <c r="G34" s="106">
        <f>SUM(G26:G30)</f>
        <v>40508.599999999999</v>
      </c>
      <c r="H34" s="106">
        <f>SUM(H26:H30)</f>
        <v>8786.7000000000007</v>
      </c>
      <c r="I34" s="106">
        <f>SUM(I26:I30)</f>
        <v>27145.869999999995</v>
      </c>
      <c r="J34" s="107">
        <f>SUM(J26:J30)</f>
        <v>1924.4600000000003</v>
      </c>
      <c r="K34" s="106">
        <f t="shared" si="8"/>
        <v>-13082.090000000004</v>
      </c>
      <c r="L34" s="107">
        <f t="shared" si="9"/>
        <v>-13362.730000000003</v>
      </c>
      <c r="M34" s="106">
        <f t="shared" si="10"/>
        <v>-120319.23000000001</v>
      </c>
      <c r="N34" s="107">
        <f t="shared" si="11"/>
        <v>-6862.2400000000007</v>
      </c>
      <c r="O34" s="108">
        <f t="shared" si="12"/>
        <v>0.67480105876609198</v>
      </c>
      <c r="P34" s="124">
        <f t="shared" si="13"/>
        <v>0.21901965470540705</v>
      </c>
      <c r="Q34" s="108">
        <f t="shared" si="14"/>
        <v>0.67012609668070477</v>
      </c>
      <c r="R34" s="109">
        <f t="shared" si="15"/>
        <v>0.18408335260342951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ht="17.25">
      <c r="A35" s="87" t="s">
        <v>81</v>
      </c>
      <c r="B35" s="88" t="s">
        <v>39</v>
      </c>
      <c r="C35" s="111" t="s">
        <v>82</v>
      </c>
      <c r="D35" s="112" t="s">
        <v>83</v>
      </c>
      <c r="E35" s="91">
        <v>96705.600000000006</v>
      </c>
      <c r="F35" s="91">
        <v>306696.20000000001</v>
      </c>
      <c r="G35" s="91">
        <v>107950</v>
      </c>
      <c r="H35" s="50">
        <v>8200</v>
      </c>
      <c r="I35" s="92">
        <v>91528.710000000006</v>
      </c>
      <c r="J35" s="50">
        <v>5236.9199999999992</v>
      </c>
      <c r="K35" s="50">
        <f t="shared" si="8"/>
        <v>-5176.8899999999994</v>
      </c>
      <c r="L35" s="50">
        <f t="shared" si="9"/>
        <v>-16421.289999999994</v>
      </c>
      <c r="M35" s="53">
        <f t="shared" si="10"/>
        <v>-215167.48999999999</v>
      </c>
      <c r="N35" s="50">
        <f t="shared" si="11"/>
        <v>-2963.0800000000008</v>
      </c>
      <c r="O35" s="56">
        <f t="shared" si="12"/>
        <v>0.94646752618255825</v>
      </c>
      <c r="P35" s="55">
        <f t="shared" si="13"/>
        <v>0.63864878048780482</v>
      </c>
      <c r="Q35" s="113">
        <f t="shared" si="14"/>
        <v>0.84788059286706818</v>
      </c>
      <c r="R35" s="57">
        <f t="shared" si="15"/>
        <v>0.29843444424808657</v>
      </c>
      <c r="S35" s="1"/>
      <c r="T35" s="1"/>
      <c r="U35" s="1"/>
      <c r="V35" s="1"/>
      <c r="W35" s="1"/>
      <c r="X35" s="1"/>
      <c r="Y35" s="1"/>
      <c r="Z35" s="1"/>
      <c r="AA35" s="1"/>
    </row>
    <row r="36" ht="34.5">
      <c r="A36" s="93"/>
      <c r="B36" s="94"/>
      <c r="C36" s="60" t="s">
        <v>84</v>
      </c>
      <c r="D36" s="129" t="s">
        <v>85</v>
      </c>
      <c r="E36" s="96">
        <v>69163.339999999997</v>
      </c>
      <c r="F36" s="116">
        <v>106559.10000000001</v>
      </c>
      <c r="G36" s="116">
        <v>29158.5</v>
      </c>
      <c r="H36" s="96">
        <v>3945.8000000000002</v>
      </c>
      <c r="I36" s="96">
        <v>90378.319999999992</v>
      </c>
      <c r="J36" s="96">
        <v>3441.27</v>
      </c>
      <c r="K36" s="96">
        <f t="shared" si="8"/>
        <v>21214.979999999996</v>
      </c>
      <c r="L36" s="97">
        <f t="shared" si="9"/>
        <v>61219.819999999992</v>
      </c>
      <c r="M36" s="96">
        <f t="shared" si="10"/>
        <v>-16180.780000000013</v>
      </c>
      <c r="N36" s="97">
        <f t="shared" si="11"/>
        <v>-504.5300000000002</v>
      </c>
      <c r="O36" s="68">
        <f t="shared" si="12"/>
        <v>1.3067373553677424</v>
      </c>
      <c r="P36" s="67">
        <f t="shared" si="13"/>
        <v>0.87213492827816919</v>
      </c>
      <c r="Q36" s="68">
        <f t="shared" si="14"/>
        <v>3.0995531320198224</v>
      </c>
      <c r="R36" s="70">
        <f t="shared" si="15"/>
        <v>0.84815205834133345</v>
      </c>
      <c r="S36" s="1"/>
      <c r="T36" s="1"/>
      <c r="U36" s="1"/>
      <c r="V36" s="1"/>
      <c r="W36" s="1"/>
      <c r="X36" s="1"/>
      <c r="Y36" s="1"/>
      <c r="Z36" s="1"/>
      <c r="AA36" s="1"/>
    </row>
    <row r="37" ht="34.5">
      <c r="A37" s="93"/>
      <c r="B37" s="94"/>
      <c r="C37" s="71" t="s">
        <v>86</v>
      </c>
      <c r="D37" s="99" t="s">
        <v>87</v>
      </c>
      <c r="E37" s="96">
        <v>23853.32</v>
      </c>
      <c r="F37" s="116">
        <v>58127.599999999999</v>
      </c>
      <c r="G37" s="116">
        <v>21100</v>
      </c>
      <c r="H37" s="96">
        <v>2130</v>
      </c>
      <c r="I37" s="100">
        <v>25933.559999999998</v>
      </c>
      <c r="J37" s="96">
        <v>756.72000000000003</v>
      </c>
      <c r="K37" s="96">
        <f t="shared" si="8"/>
        <v>2080.239999999998</v>
      </c>
      <c r="L37" s="96">
        <f t="shared" si="9"/>
        <v>4833.5599999999977</v>
      </c>
      <c r="M37" s="97">
        <f t="shared" si="10"/>
        <v>-32194.040000000001</v>
      </c>
      <c r="N37" s="96">
        <f t="shared" si="11"/>
        <v>-1373.28</v>
      </c>
      <c r="O37" s="67">
        <f t="shared" si="12"/>
        <v>1.0872096630573855</v>
      </c>
      <c r="P37" s="68">
        <f t="shared" si="13"/>
        <v>0.35526760563380283</v>
      </c>
      <c r="Q37" s="69">
        <f t="shared" si="14"/>
        <v>1.2290786729857819</v>
      </c>
      <c r="R37" s="70">
        <f t="shared" si="15"/>
        <v>0.44614881742924184</v>
      </c>
      <c r="S37" s="1"/>
      <c r="T37" s="1"/>
      <c r="U37" s="1"/>
      <c r="V37" s="1"/>
      <c r="W37" s="1"/>
      <c r="X37" s="1"/>
      <c r="Y37" s="1"/>
      <c r="Z37" s="1"/>
      <c r="AA37" s="1"/>
    </row>
    <row r="38" ht="34.5">
      <c r="A38" s="93"/>
      <c r="B38" s="94"/>
      <c r="C38" s="60" t="s">
        <v>88</v>
      </c>
      <c r="D38" s="129" t="s">
        <v>89</v>
      </c>
      <c r="E38" s="96">
        <v>10778.75</v>
      </c>
      <c r="F38" s="116">
        <v>86367.300000000003</v>
      </c>
      <c r="G38" s="116">
        <v>4610</v>
      </c>
      <c r="H38" s="96">
        <v>0</v>
      </c>
      <c r="I38" s="96">
        <v>4466</v>
      </c>
      <c r="J38" s="96">
        <v>124.7</v>
      </c>
      <c r="K38" s="96">
        <f t="shared" si="8"/>
        <v>-6312.75</v>
      </c>
      <c r="L38" s="96">
        <f t="shared" si="9"/>
        <v>-144</v>
      </c>
      <c r="M38" s="96">
        <f t="shared" si="10"/>
        <v>-81901.300000000003</v>
      </c>
      <c r="N38" s="96">
        <f t="shared" si="11"/>
        <v>124.7</v>
      </c>
      <c r="O38" s="68">
        <f t="shared" si="12"/>
        <v>0.41433375855270788</v>
      </c>
      <c r="P38" s="68" t="str">
        <f t="shared" si="13"/>
        <v/>
      </c>
      <c r="Q38" s="68">
        <f t="shared" si="14"/>
        <v>0.968763557483731</v>
      </c>
      <c r="R38" s="70">
        <f t="shared" si="15"/>
        <v>0.05170938538080963</v>
      </c>
      <c r="S38" s="1"/>
      <c r="T38" s="1"/>
      <c r="U38" s="1"/>
      <c r="V38" s="1"/>
      <c r="W38" s="1"/>
      <c r="X38" s="1"/>
      <c r="Y38" s="1"/>
      <c r="Z38" s="1"/>
      <c r="AA38" s="1"/>
    </row>
    <row r="39" s="1" customFormat="1" ht="17.25">
      <c r="A39" s="93"/>
      <c r="B39" s="94"/>
      <c r="C39" s="71" t="s">
        <v>90</v>
      </c>
      <c r="D39" s="99" t="s">
        <v>91</v>
      </c>
      <c r="E39" s="96">
        <v>1857.3099999999999</v>
      </c>
      <c r="F39" s="96">
        <v>3217.3000000000002</v>
      </c>
      <c r="G39" s="96">
        <v>2084.6999999999998</v>
      </c>
      <c r="H39" s="96">
        <v>0</v>
      </c>
      <c r="I39" s="100">
        <v>1705.0599999999999</v>
      </c>
      <c r="J39" s="96">
        <v>26.25</v>
      </c>
      <c r="K39" s="96">
        <f t="shared" si="8"/>
        <v>-152.25</v>
      </c>
      <c r="L39" s="96">
        <f t="shared" si="9"/>
        <v>-379.63999999999987</v>
      </c>
      <c r="M39" s="97">
        <f t="shared" si="10"/>
        <v>-1512.2400000000002</v>
      </c>
      <c r="N39" s="96">
        <f t="shared" si="11"/>
        <v>26.25</v>
      </c>
      <c r="O39" s="67">
        <f t="shared" si="12"/>
        <v>0.91802660837447703</v>
      </c>
      <c r="P39" s="68" t="str">
        <f t="shared" si="13"/>
        <v/>
      </c>
      <c r="Q39" s="69">
        <f t="shared" si="14"/>
        <v>0.81789226267568482</v>
      </c>
      <c r="R39" s="70">
        <f t="shared" si="15"/>
        <v>0.52996612066018089</v>
      </c>
      <c r="S39" s="1"/>
      <c r="T39" s="1"/>
      <c r="U39" s="1"/>
      <c r="V39" s="1"/>
      <c r="W39" s="1"/>
      <c r="X39" s="1"/>
      <c r="Y39" s="1"/>
      <c r="Z39" s="1"/>
      <c r="AA39" s="1"/>
    </row>
    <row r="40" s="1" customFormat="1" ht="17.25">
      <c r="A40" s="93"/>
      <c r="B40" s="94"/>
      <c r="C40" s="60" t="s">
        <v>92</v>
      </c>
      <c r="D40" s="99" t="s">
        <v>93</v>
      </c>
      <c r="E40" s="96">
        <v>222.68000000000001</v>
      </c>
      <c r="F40" s="96">
        <v>0</v>
      </c>
      <c r="G40" s="96">
        <v>0</v>
      </c>
      <c r="H40" s="96">
        <v>0</v>
      </c>
      <c r="I40" s="97">
        <v>909.36000000000001</v>
      </c>
      <c r="J40" s="96">
        <v>2.0600000000000001</v>
      </c>
      <c r="K40" s="96">
        <f t="shared" si="8"/>
        <v>686.68000000000006</v>
      </c>
      <c r="L40" s="96">
        <f t="shared" si="9"/>
        <v>909.36000000000001</v>
      </c>
      <c r="M40" s="96">
        <f t="shared" si="10"/>
        <v>909.36000000000001</v>
      </c>
      <c r="N40" s="96">
        <f t="shared" si="11"/>
        <v>2.0600000000000001</v>
      </c>
      <c r="O40" s="68">
        <f t="shared" si="12"/>
        <v>4.0837075624214121</v>
      </c>
      <c r="P40" s="68" t="str">
        <f t="shared" si="13"/>
        <v/>
      </c>
      <c r="Q40" s="68" t="str">
        <f t="shared" si="14"/>
        <v/>
      </c>
      <c r="R40" s="70" t="str">
        <f t="shared" si="15"/>
        <v/>
      </c>
      <c r="S40" s="1"/>
      <c r="T40" s="1"/>
      <c r="U40" s="1"/>
      <c r="V40" s="1"/>
      <c r="W40" s="1"/>
      <c r="X40" s="1"/>
      <c r="Y40" s="1"/>
      <c r="Z40" s="1"/>
      <c r="AA40" s="1"/>
    </row>
    <row r="41" s="1" customFormat="1" ht="17.25">
      <c r="A41" s="93"/>
      <c r="B41" s="94"/>
      <c r="C41" s="115" t="s">
        <v>69</v>
      </c>
      <c r="D41" s="129" t="s">
        <v>70</v>
      </c>
      <c r="E41" s="96">
        <v>505.06</v>
      </c>
      <c r="F41" s="116">
        <v>3460.9000000000001</v>
      </c>
      <c r="G41" s="116">
        <v>706</v>
      </c>
      <c r="H41" s="96">
        <v>215</v>
      </c>
      <c r="I41" s="96">
        <v>855.53999999999996</v>
      </c>
      <c r="J41" s="96">
        <v>243.22000000000003</v>
      </c>
      <c r="K41" s="96">
        <f t="shared" si="8"/>
        <v>350.47999999999996</v>
      </c>
      <c r="L41" s="97">
        <f t="shared" si="9"/>
        <v>149.53999999999996</v>
      </c>
      <c r="M41" s="96">
        <f t="shared" si="10"/>
        <v>-2605.3600000000001</v>
      </c>
      <c r="N41" s="96">
        <f t="shared" si="11"/>
        <v>28.220000000000027</v>
      </c>
      <c r="O41" s="68">
        <f t="shared" si="12"/>
        <v>1.6939373539777451</v>
      </c>
      <c r="P41" s="68">
        <f t="shared" si="13"/>
        <v>1.1312558139534885</v>
      </c>
      <c r="Q41" s="68">
        <f t="shared" si="14"/>
        <v>1.211813031161473</v>
      </c>
      <c r="R41" s="70">
        <f t="shared" si="15"/>
        <v>0.24720159496084831</v>
      </c>
      <c r="S41" s="1"/>
      <c r="T41" s="1"/>
      <c r="U41" s="1"/>
      <c r="V41" s="1"/>
      <c r="W41" s="1"/>
      <c r="X41" s="1"/>
      <c r="Y41" s="1"/>
      <c r="Z41" s="1"/>
      <c r="AA41" s="1"/>
    </row>
    <row r="42" s="1" customFormat="1" ht="17.25">
      <c r="A42" s="93"/>
      <c r="B42" s="94"/>
      <c r="C42" s="4" t="s">
        <v>94</v>
      </c>
      <c r="D42" s="129" t="s">
        <v>95</v>
      </c>
      <c r="E42" s="96">
        <v>55765.370000000003</v>
      </c>
      <c r="F42" s="116">
        <v>216854</v>
      </c>
      <c r="G42" s="116">
        <v>51653.800000000003</v>
      </c>
      <c r="H42" s="96">
        <v>19800</v>
      </c>
      <c r="I42" s="100">
        <v>77372.080000000002</v>
      </c>
      <c r="J42" s="96">
        <v>6943.1300000000001</v>
      </c>
      <c r="K42" s="96">
        <f t="shared" si="8"/>
        <v>21606.709999999999</v>
      </c>
      <c r="L42" s="96">
        <f t="shared" si="9"/>
        <v>25718.279999999999</v>
      </c>
      <c r="M42" s="96">
        <f t="shared" si="10"/>
        <v>-139481.91999999998</v>
      </c>
      <c r="N42" s="96">
        <f t="shared" si="11"/>
        <v>-12856.869999999999</v>
      </c>
      <c r="O42" s="67">
        <f t="shared" si="12"/>
        <v>1.3874574848153971</v>
      </c>
      <c r="P42" s="68">
        <f t="shared" si="13"/>
        <v>0.35066313131313132</v>
      </c>
      <c r="Q42" s="69">
        <f t="shared" si="14"/>
        <v>1.497897153742803</v>
      </c>
      <c r="R42" s="70">
        <f t="shared" si="15"/>
        <v>0.35679341861344499</v>
      </c>
      <c r="S42" s="1"/>
      <c r="T42" s="1"/>
      <c r="U42" s="1"/>
      <c r="V42" s="1"/>
      <c r="W42" s="1"/>
      <c r="X42" s="1"/>
      <c r="Y42" s="1"/>
      <c r="Z42" s="1"/>
      <c r="AA42" s="1"/>
    </row>
    <row r="43" s="1" customFormat="1" ht="34.5">
      <c r="A43" s="93"/>
      <c r="B43" s="94"/>
      <c r="C43" s="115" t="s">
        <v>96</v>
      </c>
      <c r="D43" s="129" t="s">
        <v>97</v>
      </c>
      <c r="E43" s="96">
        <v>11201</v>
      </c>
      <c r="F43" s="116">
        <v>0</v>
      </c>
      <c r="G43" s="116">
        <v>0</v>
      </c>
      <c r="H43" s="96">
        <v>0</v>
      </c>
      <c r="I43" s="97">
        <v>5235.21</v>
      </c>
      <c r="J43" s="96">
        <v>0</v>
      </c>
      <c r="K43" s="96">
        <f t="shared" si="8"/>
        <v>-5965.79</v>
      </c>
      <c r="L43" s="96">
        <f t="shared" si="9"/>
        <v>5235.21</v>
      </c>
      <c r="M43" s="96">
        <f t="shared" si="10"/>
        <v>5235.21</v>
      </c>
      <c r="N43" s="97">
        <f t="shared" si="11"/>
        <v>0</v>
      </c>
      <c r="O43" s="68">
        <f t="shared" si="12"/>
        <v>0.46738773323810373</v>
      </c>
      <c r="P43" s="68" t="str">
        <f t="shared" si="13"/>
        <v/>
      </c>
      <c r="Q43" s="68" t="str">
        <f t="shared" si="14"/>
        <v/>
      </c>
      <c r="R43" s="70" t="str">
        <f t="shared" si="15"/>
        <v/>
      </c>
      <c r="S43" s="1"/>
      <c r="T43" s="1"/>
      <c r="U43" s="1"/>
      <c r="V43" s="1"/>
      <c r="W43" s="1"/>
      <c r="X43" s="1"/>
      <c r="Y43" s="1"/>
      <c r="Z43" s="1"/>
      <c r="AA43" s="1"/>
    </row>
    <row r="44" s="1" customFormat="1" ht="34.5">
      <c r="A44" s="93"/>
      <c r="B44" s="94"/>
      <c r="C44" s="4" t="s">
        <v>98</v>
      </c>
      <c r="D44" s="129" t="s">
        <v>99</v>
      </c>
      <c r="E44" s="96">
        <v>21663.419999999998</v>
      </c>
      <c r="F44" s="116">
        <v>101764.89999999999</v>
      </c>
      <c r="G44" s="116">
        <v>21300</v>
      </c>
      <c r="H44" s="96">
        <v>7100</v>
      </c>
      <c r="I44" s="96">
        <v>36185.75</v>
      </c>
      <c r="J44" s="96">
        <v>49.810000000000002</v>
      </c>
      <c r="K44" s="96">
        <f t="shared" si="8"/>
        <v>14522.330000000002</v>
      </c>
      <c r="L44" s="96">
        <f t="shared" si="9"/>
        <v>14885.75</v>
      </c>
      <c r="M44" s="96">
        <f t="shared" si="10"/>
        <v>-65579.149999999994</v>
      </c>
      <c r="N44" s="96">
        <f t="shared" si="11"/>
        <v>-7050.1899999999996</v>
      </c>
      <c r="O44" s="68">
        <f t="shared" si="12"/>
        <v>1.6703618357581584</v>
      </c>
      <c r="P44" s="68">
        <f t="shared" si="13"/>
        <v>0.0070154929577464793</v>
      </c>
      <c r="Q44" s="69">
        <f t="shared" si="14"/>
        <v>1.6988615023474178</v>
      </c>
      <c r="R44" s="70">
        <f t="shared" si="15"/>
        <v>0.35558183617337613</v>
      </c>
      <c r="S44" s="1"/>
      <c r="T44" s="1"/>
      <c r="U44" s="1"/>
      <c r="V44" s="1"/>
      <c r="W44" s="1"/>
      <c r="X44" s="1"/>
      <c r="Y44" s="1"/>
      <c r="Z44" s="1"/>
      <c r="AA44" s="1"/>
    </row>
    <row r="45" s="1" customFormat="1" ht="34.5">
      <c r="A45" s="93"/>
      <c r="B45" s="94"/>
      <c r="C45" s="115" t="s">
        <v>100</v>
      </c>
      <c r="D45" s="130" t="s">
        <v>101</v>
      </c>
      <c r="E45" s="96">
        <v>3764.7399999999998</v>
      </c>
      <c r="F45" s="116">
        <v>0</v>
      </c>
      <c r="G45" s="116">
        <v>0</v>
      </c>
      <c r="H45" s="96">
        <v>0</v>
      </c>
      <c r="I45" s="96">
        <v>304.58999999999997</v>
      </c>
      <c r="J45" s="96">
        <v>0</v>
      </c>
      <c r="K45" s="96">
        <f t="shared" si="8"/>
        <v>-3460.1499999999996</v>
      </c>
      <c r="L45" s="96">
        <f t="shared" si="9"/>
        <v>304.58999999999997</v>
      </c>
      <c r="M45" s="96">
        <f t="shared" si="10"/>
        <v>304.58999999999997</v>
      </c>
      <c r="N45" s="97">
        <f t="shared" si="11"/>
        <v>0</v>
      </c>
      <c r="O45" s="68">
        <f t="shared" si="12"/>
        <v>0.080905985539506051</v>
      </c>
      <c r="P45" s="68" t="str">
        <f t="shared" si="13"/>
        <v/>
      </c>
      <c r="Q45" s="68" t="str">
        <f t="shared" si="14"/>
        <v/>
      </c>
      <c r="R45" s="70"/>
      <c r="S45" s="1"/>
      <c r="T45" s="1"/>
      <c r="U45" s="1"/>
      <c r="V45" s="1"/>
      <c r="W45" s="1"/>
      <c r="X45" s="1"/>
      <c r="Y45" s="1"/>
      <c r="Z45" s="1"/>
      <c r="AA45" s="1"/>
    </row>
    <row r="46" s="1" customFormat="1" ht="17.25">
      <c r="A46" s="93"/>
      <c r="B46" s="94"/>
      <c r="C46" s="71" t="s">
        <v>102</v>
      </c>
      <c r="D46" s="150" t="s">
        <v>103</v>
      </c>
      <c r="E46" s="116">
        <v>2103.9400000000001</v>
      </c>
      <c r="F46" s="116">
        <v>8380.6000000000004</v>
      </c>
      <c r="G46" s="116">
        <v>2093.8000000000002</v>
      </c>
      <c r="H46" s="96">
        <v>0</v>
      </c>
      <c r="I46" s="100">
        <v>3279.0100000000002</v>
      </c>
      <c r="J46" s="96">
        <v>-758.18000000000006</v>
      </c>
      <c r="K46" s="96">
        <f t="shared" si="8"/>
        <v>1175.0700000000002</v>
      </c>
      <c r="L46" s="96">
        <f t="shared" si="9"/>
        <v>1185.21</v>
      </c>
      <c r="M46" s="97">
        <f t="shared" si="10"/>
        <v>-5101.5900000000001</v>
      </c>
      <c r="N46" s="96">
        <f t="shared" si="11"/>
        <v>-758.18000000000006</v>
      </c>
      <c r="O46" s="67">
        <f t="shared" si="12"/>
        <v>1.5585092730781296</v>
      </c>
      <c r="P46" s="68" t="str">
        <f t="shared" si="13"/>
        <v/>
      </c>
      <c r="Q46" s="68">
        <f t="shared" si="14"/>
        <v>1.5660569299837614</v>
      </c>
      <c r="R46" s="70">
        <f t="shared" si="15"/>
        <v>0.39126196215068132</v>
      </c>
      <c r="S46" s="1"/>
      <c r="T46" s="1"/>
      <c r="U46" s="1"/>
      <c r="V46" s="1"/>
      <c r="W46" s="1"/>
      <c r="X46" s="1"/>
      <c r="Y46" s="1"/>
      <c r="Z46" s="1"/>
      <c r="AA46" s="1"/>
    </row>
    <row r="47" s="1" customFormat="1" ht="17.25">
      <c r="A47" s="93"/>
      <c r="B47" s="94"/>
      <c r="C47" s="71" t="s">
        <v>104</v>
      </c>
      <c r="D47" s="95" t="s">
        <v>105</v>
      </c>
      <c r="E47" s="96">
        <v>20337.509999999998</v>
      </c>
      <c r="F47" s="116">
        <v>77364.100000000006</v>
      </c>
      <c r="G47" s="116">
        <v>26800</v>
      </c>
      <c r="H47" s="97">
        <v>7300</v>
      </c>
      <c r="I47" s="96">
        <v>53741.870000000003</v>
      </c>
      <c r="J47" s="96">
        <v>25124.329999999998</v>
      </c>
      <c r="K47" s="96">
        <f t="shared" si="8"/>
        <v>33404.360000000001</v>
      </c>
      <c r="L47" s="97">
        <f t="shared" si="9"/>
        <v>26941.870000000003</v>
      </c>
      <c r="M47" s="96">
        <f t="shared" si="10"/>
        <v>-23622.230000000003</v>
      </c>
      <c r="N47" s="97">
        <f t="shared" si="11"/>
        <v>17824.329999999998</v>
      </c>
      <c r="O47" s="68">
        <f t="shared" si="12"/>
        <v>2.6424999913952103</v>
      </c>
      <c r="P47" s="67">
        <f t="shared" si="13"/>
        <v>3.44168904109589</v>
      </c>
      <c r="Q47" s="68">
        <f t="shared" si="14"/>
        <v>2.0052936567164181</v>
      </c>
      <c r="R47" s="70">
        <f t="shared" si="15"/>
        <v>0.69466160661081822</v>
      </c>
      <c r="S47" s="1"/>
      <c r="T47" s="1"/>
      <c r="U47" s="1"/>
      <c r="V47" s="1"/>
      <c r="W47" s="1"/>
      <c r="X47" s="1"/>
      <c r="Y47" s="1"/>
      <c r="Z47" s="1"/>
      <c r="AA47" s="1"/>
    </row>
    <row r="48" s="101" customFormat="1" ht="17.25">
      <c r="A48" s="102"/>
      <c r="B48" s="149"/>
      <c r="C48" s="104"/>
      <c r="D48" s="123" t="s">
        <v>56</v>
      </c>
      <c r="E48" s="151">
        <f>SUM(E35:E47)</f>
        <v>317922.03999999998</v>
      </c>
      <c r="F48" s="151">
        <f>SUM(F35:F47)</f>
        <v>968792.00000000012</v>
      </c>
      <c r="G48" s="151">
        <f>SUM(G35:G47)</f>
        <v>267456.79999999999</v>
      </c>
      <c r="H48" s="151">
        <f>SUM(H35:H47)</f>
        <v>48690.800000000003</v>
      </c>
      <c r="I48" s="152">
        <f>SUM(I35:I47)</f>
        <v>391895.06000000006</v>
      </c>
      <c r="J48" s="106">
        <f>SUM(J35:J47)</f>
        <v>41190.229999999996</v>
      </c>
      <c r="K48" s="107">
        <f>SUM(K35:K47)</f>
        <v>73973.01999999999</v>
      </c>
      <c r="L48" s="151">
        <f t="shared" si="9"/>
        <v>124438.26000000007</v>
      </c>
      <c r="M48" s="153">
        <f>SUM(M35:M47)</f>
        <v>-576896.93999999994</v>
      </c>
      <c r="N48" s="151">
        <f>SUM(N35:N47)</f>
        <v>-7500.5699999999997</v>
      </c>
      <c r="O48" s="124">
        <f t="shared" si="12"/>
        <v>1.2326766021003139</v>
      </c>
      <c r="P48" s="108">
        <f t="shared" si="13"/>
        <v>0.84595508802484232</v>
      </c>
      <c r="Q48" s="125">
        <f t="shared" si="14"/>
        <v>1.4652648951157723</v>
      </c>
      <c r="R48" s="109">
        <f t="shared" si="15"/>
        <v>0.40451929826010125</v>
      </c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</row>
    <row r="49" ht="17.25">
      <c r="A49" s="154" t="s">
        <v>106</v>
      </c>
      <c r="B49" s="155" t="s">
        <v>107</v>
      </c>
      <c r="C49" s="126" t="s">
        <v>108</v>
      </c>
      <c r="D49" s="156" t="s">
        <v>109</v>
      </c>
      <c r="E49" s="50">
        <v>176020.57999999999</v>
      </c>
      <c r="F49" s="91">
        <f>672351.5-9496.39</f>
        <v>662855.10999999999</v>
      </c>
      <c r="G49" s="91">
        <v>240793.06</v>
      </c>
      <c r="H49" s="53">
        <v>60373.300000000003</v>
      </c>
      <c r="I49" s="50">
        <v>198922.33000000002</v>
      </c>
      <c r="J49" s="50">
        <v>16865.189999999999</v>
      </c>
      <c r="K49" s="50">
        <f t="shared" ref="K49:K83" si="16">I49-E49</f>
        <v>22901.750000000029</v>
      </c>
      <c r="L49" s="50">
        <f t="shared" si="9"/>
        <v>-41870.729999999981</v>
      </c>
      <c r="M49" s="50">
        <f t="shared" ref="M49:M83" si="17">I49-F49</f>
        <v>-463932.77999999997</v>
      </c>
      <c r="N49" s="50">
        <f t="shared" ref="N49:N83" si="18">J49-H49</f>
        <v>-43508.110000000001</v>
      </c>
      <c r="O49" s="55">
        <f t="shared" si="12"/>
        <v>1.1301083657376882</v>
      </c>
      <c r="P49" s="55">
        <f t="shared" si="13"/>
        <v>0.27934848683109914</v>
      </c>
      <c r="Q49" s="55">
        <f t="shared" si="14"/>
        <v>0.82611321937600701</v>
      </c>
      <c r="R49" s="57">
        <f t="shared" si="15"/>
        <v>0.30009926301993811</v>
      </c>
      <c r="S49" s="1"/>
      <c r="T49" s="1"/>
      <c r="U49" s="1"/>
      <c r="V49" s="1"/>
      <c r="W49" s="1"/>
      <c r="X49" s="1"/>
      <c r="Y49" s="1"/>
      <c r="Z49" s="1"/>
      <c r="AA49" s="1"/>
    </row>
    <row r="50" ht="17.25">
      <c r="A50" s="93"/>
      <c r="B50" s="157"/>
      <c r="C50" s="60" t="s">
        <v>110</v>
      </c>
      <c r="D50" s="150" t="s">
        <v>111</v>
      </c>
      <c r="E50" s="96">
        <v>127285.97</v>
      </c>
      <c r="F50" s="116">
        <f>494433.2-6983.53</f>
        <v>487449.66999999998</v>
      </c>
      <c r="G50" s="116">
        <v>188072.75</v>
      </c>
      <c r="H50" s="96">
        <v>50407.699999999997</v>
      </c>
      <c r="I50" s="97">
        <v>148923.76999999999</v>
      </c>
      <c r="J50" s="96">
        <v>17378.610000000001</v>
      </c>
      <c r="K50" s="96">
        <f t="shared" si="16"/>
        <v>21637.799999999988</v>
      </c>
      <c r="L50" s="96">
        <f t="shared" si="9"/>
        <v>-39148.98000000001</v>
      </c>
      <c r="M50" s="96">
        <f t="shared" si="17"/>
        <v>-338525.90000000002</v>
      </c>
      <c r="N50" s="96">
        <f t="shared" si="18"/>
        <v>-33029.089999999997</v>
      </c>
      <c r="O50" s="68">
        <f t="shared" si="12"/>
        <v>1.1699935978804261</v>
      </c>
      <c r="P50" s="68">
        <f t="shared" si="13"/>
        <v>0.34476101865389619</v>
      </c>
      <c r="Q50" s="68">
        <f t="shared" si="14"/>
        <v>0.79184129545614657</v>
      </c>
      <c r="R50" s="70">
        <f t="shared" si="15"/>
        <v>0.30551619821591014</v>
      </c>
      <c r="S50" s="1"/>
      <c r="T50" s="1"/>
      <c r="U50" s="1"/>
      <c r="V50" s="1"/>
      <c r="W50" s="1"/>
      <c r="X50" s="1"/>
      <c r="Y50" s="1"/>
      <c r="Z50" s="1"/>
      <c r="AA50" s="1"/>
    </row>
    <row r="51" ht="17.25">
      <c r="A51" s="93"/>
      <c r="B51" s="157"/>
      <c r="C51" s="60" t="s">
        <v>112</v>
      </c>
      <c r="D51" s="150" t="s">
        <v>113</v>
      </c>
      <c r="E51" s="96">
        <v>1013918.8199999999</v>
      </c>
      <c r="F51" s="116">
        <f>4658773.5-65801.97</f>
        <v>4592971.5300000003</v>
      </c>
      <c r="G51" s="116">
        <v>1430352.3999999999</v>
      </c>
      <c r="H51" s="96">
        <v>374029.20000000001</v>
      </c>
      <c r="I51" s="96">
        <v>1086151.8299999998</v>
      </c>
      <c r="J51" s="96">
        <v>105876.51999999999</v>
      </c>
      <c r="K51" s="96">
        <f t="shared" si="16"/>
        <v>72233.009999999893</v>
      </c>
      <c r="L51" s="96">
        <f t="shared" si="9"/>
        <v>-344200.57000000007</v>
      </c>
      <c r="M51" s="96">
        <f t="shared" si="17"/>
        <v>-3506819.7000000002</v>
      </c>
      <c r="N51" s="98">
        <f t="shared" si="18"/>
        <v>-268152.68000000005</v>
      </c>
      <c r="O51" s="68">
        <f t="shared" si="12"/>
        <v>1.0712414135877268</v>
      </c>
      <c r="P51" s="68">
        <f t="shared" si="13"/>
        <v>0.2830701987973131</v>
      </c>
      <c r="Q51" s="68">
        <f t="shared" si="14"/>
        <v>0.75935960257066715</v>
      </c>
      <c r="R51" s="70">
        <f t="shared" si="15"/>
        <v>0.23648128948885511</v>
      </c>
      <c r="S51" s="1"/>
      <c r="T51" s="1"/>
      <c r="U51" s="1"/>
      <c r="V51" s="1"/>
      <c r="W51" s="1"/>
      <c r="X51" s="1"/>
      <c r="Y51" s="1"/>
      <c r="Z51" s="1"/>
      <c r="AA51" s="1"/>
    </row>
    <row r="52" s="1" customFormat="1" ht="17.25">
      <c r="A52" s="93"/>
      <c r="B52" s="157"/>
      <c r="C52" s="60"/>
      <c r="D52" s="158" t="s">
        <v>114</v>
      </c>
      <c r="E52" s="159">
        <f>E49+E50+E51</f>
        <v>1317225.3699999999</v>
      </c>
      <c r="F52" s="160">
        <f>F49+F50+F51</f>
        <v>5743276.3100000005</v>
      </c>
      <c r="G52" s="160">
        <f>G49+G50+G51</f>
        <v>1859218.21</v>
      </c>
      <c r="H52" s="160">
        <f>H49+H50+H51</f>
        <v>484810.20000000001</v>
      </c>
      <c r="I52" s="159">
        <f>I51+I50+I49</f>
        <v>1433997.9299999999</v>
      </c>
      <c r="J52" s="159">
        <f>J51+J50+J49</f>
        <v>140120.31999999998</v>
      </c>
      <c r="K52" s="159">
        <f t="shared" si="16"/>
        <v>116772.56000000006</v>
      </c>
      <c r="L52" s="159">
        <f t="shared" si="9"/>
        <v>-425220.28000000003</v>
      </c>
      <c r="M52" s="159">
        <f t="shared" si="17"/>
        <v>-4309278.3800000008</v>
      </c>
      <c r="N52" s="161">
        <f t="shared" si="18"/>
        <v>-344689.88</v>
      </c>
      <c r="O52" s="162">
        <f t="shared" si="12"/>
        <v>1.0886504030817445</v>
      </c>
      <c r="P52" s="162">
        <f t="shared" si="13"/>
        <v>0.28902098181927688</v>
      </c>
      <c r="Q52" s="162">
        <f t="shared" si="14"/>
        <v>0.77129081583167147</v>
      </c>
      <c r="R52" s="163">
        <f t="shared" si="15"/>
        <v>0.24968290790801248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34.5">
      <c r="A53" s="154"/>
      <c r="B53" s="157"/>
      <c r="C53" s="164" t="s">
        <v>115</v>
      </c>
      <c r="D53" s="165" t="s">
        <v>116</v>
      </c>
      <c r="E53" s="96">
        <v>639.91999999999996</v>
      </c>
      <c r="F53" s="166">
        <v>2266.5999999999999</v>
      </c>
      <c r="G53" s="166">
        <v>800</v>
      </c>
      <c r="H53" s="97">
        <v>200</v>
      </c>
      <c r="I53" s="96">
        <v>508.81</v>
      </c>
      <c r="J53" s="167">
        <v>128.06</v>
      </c>
      <c r="K53" s="168">
        <f t="shared" si="16"/>
        <v>-131.10999999999996</v>
      </c>
      <c r="L53" s="168">
        <f t="shared" si="9"/>
        <v>-291.19</v>
      </c>
      <c r="M53" s="168">
        <f t="shared" si="17"/>
        <v>-1757.79</v>
      </c>
      <c r="N53" s="169">
        <f t="shared" si="18"/>
        <v>-71.939999999999998</v>
      </c>
      <c r="O53" s="79">
        <f t="shared" si="12"/>
        <v>0.7951150143767971</v>
      </c>
      <c r="P53" s="79">
        <f t="shared" si="13"/>
        <v>0.64029999999999998</v>
      </c>
      <c r="Q53" s="79">
        <f t="shared" si="14"/>
        <v>0.63601249999999998</v>
      </c>
      <c r="R53" s="80">
        <f t="shared" si="15"/>
        <v>0.22448160240007059</v>
      </c>
      <c r="S53" s="1"/>
      <c r="T53" s="1"/>
      <c r="U53" s="1"/>
      <c r="V53" s="1"/>
      <c r="W53" s="1"/>
      <c r="X53" s="1"/>
      <c r="Y53" s="1"/>
      <c r="Z53" s="1"/>
      <c r="AA53" s="1"/>
    </row>
    <row r="54" s="1" customFormat="1" ht="17.25">
      <c r="A54" s="10"/>
      <c r="B54" s="157"/>
      <c r="C54" s="71" t="s">
        <v>117</v>
      </c>
      <c r="D54" s="128" t="s">
        <v>118</v>
      </c>
      <c r="E54" s="96">
        <v>0</v>
      </c>
      <c r="F54" s="96">
        <v>11763.299999999999</v>
      </c>
      <c r="G54" s="96">
        <v>11763.299999999999</v>
      </c>
      <c r="H54" s="96">
        <v>0</v>
      </c>
      <c r="I54" s="96">
        <v>11728.389999999999</v>
      </c>
      <c r="J54" s="96">
        <v>0</v>
      </c>
      <c r="K54" s="96">
        <f t="shared" si="16"/>
        <v>11728.389999999999</v>
      </c>
      <c r="L54" s="96">
        <f t="shared" si="9"/>
        <v>-34.909999999999854</v>
      </c>
      <c r="M54" s="96">
        <f t="shared" si="17"/>
        <v>-34.909999999999854</v>
      </c>
      <c r="N54" s="98">
        <f t="shared" si="18"/>
        <v>0</v>
      </c>
      <c r="O54" s="68" t="str">
        <f t="shared" si="12"/>
        <v/>
      </c>
      <c r="P54" s="68" t="str">
        <f t="shared" si="13"/>
        <v/>
      </c>
      <c r="Q54" s="68">
        <f t="shared" si="14"/>
        <v>0.9970322953592955</v>
      </c>
      <c r="R54" s="70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>
      <c r="A55" s="170"/>
      <c r="B55" s="157"/>
      <c r="C55" s="171" t="s">
        <v>119</v>
      </c>
      <c r="D55" s="128" t="s">
        <v>103</v>
      </c>
      <c r="E55" s="96">
        <v>25799.290000000001</v>
      </c>
      <c r="F55" s="51">
        <v>151922.42999999999</v>
      </c>
      <c r="G55" s="51">
        <v>40293</v>
      </c>
      <c r="H55" s="116">
        <v>13293</v>
      </c>
      <c r="I55" s="116">
        <v>34123.309999999998</v>
      </c>
      <c r="J55" s="52">
        <v>2016.76</v>
      </c>
      <c r="K55" s="52">
        <f t="shared" si="16"/>
        <v>8324.0199999999968</v>
      </c>
      <c r="L55" s="52">
        <f t="shared" si="9"/>
        <v>-6169.6900000000023</v>
      </c>
      <c r="M55" s="52">
        <f t="shared" si="17"/>
        <v>-117799.12</v>
      </c>
      <c r="N55" s="172">
        <f t="shared" si="18"/>
        <v>-11276.24</v>
      </c>
      <c r="O55" s="173">
        <f t="shared" si="12"/>
        <v>1.3226453131074536</v>
      </c>
      <c r="P55" s="173">
        <f t="shared" si="13"/>
        <v>0.15171594072068006</v>
      </c>
      <c r="Q55" s="173">
        <f t="shared" si="14"/>
        <v>0.8468793586975405</v>
      </c>
      <c r="R55" s="174">
        <f t="shared" si="15"/>
        <v>0.22461008555484532</v>
      </c>
      <c r="S55" s="1"/>
      <c r="T55" s="1"/>
      <c r="U55" s="1"/>
      <c r="V55" s="1"/>
      <c r="W55" s="1"/>
      <c r="X55" s="1"/>
      <c r="Y55" s="1"/>
      <c r="Z55" s="1"/>
      <c r="AA55" s="1"/>
    </row>
    <row r="56" s="101" customFormat="1" ht="17.25">
      <c r="A56" s="102"/>
      <c r="B56" s="175"/>
      <c r="C56" s="104"/>
      <c r="D56" s="105" t="s">
        <v>56</v>
      </c>
      <c r="E56" s="106">
        <f>E52+E53+E54+E55</f>
        <v>1343664.5799999998</v>
      </c>
      <c r="F56" s="106">
        <f>F52+F53+F54+F55</f>
        <v>5909228.6399999997</v>
      </c>
      <c r="G56" s="106">
        <f>G52+G53+G54+G55</f>
        <v>1912074.51</v>
      </c>
      <c r="H56" s="106">
        <f>H52+H53+H54+H55</f>
        <v>498303.20000000001</v>
      </c>
      <c r="I56" s="176">
        <f>I52+I53+I54+I55</f>
        <v>1480358.4399999999</v>
      </c>
      <c r="J56" s="106">
        <f>J52+J53+J54+J55</f>
        <v>142265.13999999998</v>
      </c>
      <c r="K56" s="106">
        <f t="shared" si="16"/>
        <v>136693.8600000001</v>
      </c>
      <c r="L56" s="107">
        <f t="shared" si="9"/>
        <v>-431716.07000000007</v>
      </c>
      <c r="M56" s="106">
        <f t="shared" si="17"/>
        <v>-4428870.1999999993</v>
      </c>
      <c r="N56" s="107">
        <f t="shared" si="18"/>
        <v>-356038.06000000006</v>
      </c>
      <c r="O56" s="108">
        <f t="shared" si="12"/>
        <v>1.1017321302017204</v>
      </c>
      <c r="P56" s="124">
        <f t="shared" si="13"/>
        <v>0.28549914991515202</v>
      </c>
      <c r="Q56" s="108">
        <f t="shared" si="14"/>
        <v>0.77421587509160406</v>
      </c>
      <c r="R56" s="109">
        <f t="shared" si="15"/>
        <v>0.25051635842609737</v>
      </c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</row>
    <row r="57" ht="17.25">
      <c r="A57" s="110">
        <v>991</v>
      </c>
      <c r="B57" s="88" t="s">
        <v>120</v>
      </c>
      <c r="C57" s="111" t="s">
        <v>69</v>
      </c>
      <c r="D57" s="112" t="s">
        <v>121</v>
      </c>
      <c r="E57" s="91">
        <v>17733.610000000001</v>
      </c>
      <c r="F57" s="91">
        <v>80120.600000000006</v>
      </c>
      <c r="G57" s="91">
        <v>24120.599999999999</v>
      </c>
      <c r="H57" s="50">
        <v>6500</v>
      </c>
      <c r="I57" s="92">
        <v>22122.010000000002</v>
      </c>
      <c r="J57" s="177">
        <v>2438.1900000000001</v>
      </c>
      <c r="K57" s="50">
        <f t="shared" si="16"/>
        <v>4388.4000000000015</v>
      </c>
      <c r="L57" s="50">
        <f t="shared" si="9"/>
        <v>-1998.5899999999965</v>
      </c>
      <c r="M57" s="53">
        <f t="shared" si="17"/>
        <v>-57998.590000000004</v>
      </c>
      <c r="N57" s="50">
        <f t="shared" si="18"/>
        <v>-4061.8099999999999</v>
      </c>
      <c r="O57" s="56">
        <f t="shared" si="12"/>
        <v>1.247462304629458</v>
      </c>
      <c r="P57" s="55">
        <f t="shared" si="13"/>
        <v>0.37510615384615387</v>
      </c>
      <c r="Q57" s="113">
        <f t="shared" si="14"/>
        <v>0.91714177922605589</v>
      </c>
      <c r="R57" s="57">
        <f t="shared" si="15"/>
        <v>0.27610889084704809</v>
      </c>
      <c r="S57" s="1"/>
      <c r="T57" s="1"/>
      <c r="U57" s="1"/>
      <c r="V57" s="1"/>
      <c r="W57" s="1"/>
      <c r="X57" s="1"/>
      <c r="Y57" s="1"/>
      <c r="Z57" s="1"/>
      <c r="AA57" s="1"/>
    </row>
    <row r="58" ht="17.25">
      <c r="A58" s="114"/>
      <c r="B58" s="94"/>
      <c r="C58" s="60" t="s">
        <v>122</v>
      </c>
      <c r="D58" s="95" t="s">
        <v>123</v>
      </c>
      <c r="E58" s="96">
        <v>1813.8399999999999</v>
      </c>
      <c r="F58" s="116">
        <v>0</v>
      </c>
      <c r="G58" s="116">
        <v>0</v>
      </c>
      <c r="H58" s="97">
        <v>0</v>
      </c>
      <c r="I58" s="96">
        <v>0</v>
      </c>
      <c r="J58" s="96">
        <v>0</v>
      </c>
      <c r="K58" s="97">
        <f t="shared" si="16"/>
        <v>-1813.8399999999999</v>
      </c>
      <c r="L58" s="96">
        <f t="shared" si="9"/>
        <v>0</v>
      </c>
      <c r="M58" s="96">
        <f t="shared" si="17"/>
        <v>0</v>
      </c>
      <c r="N58" s="97">
        <f t="shared" si="18"/>
        <v>0</v>
      </c>
      <c r="O58" s="68">
        <f t="shared" si="12"/>
        <v>0</v>
      </c>
      <c r="P58" s="67" t="str">
        <f t="shared" si="13"/>
        <v/>
      </c>
      <c r="Q58" s="68" t="str">
        <f t="shared" si="14"/>
        <v/>
      </c>
      <c r="R58" s="70" t="str">
        <f t="shared" si="15"/>
        <v/>
      </c>
      <c r="S58" s="1"/>
      <c r="T58" s="1"/>
      <c r="U58" s="1"/>
      <c r="V58" s="1"/>
      <c r="W58" s="1"/>
      <c r="X58" s="1"/>
      <c r="Y58" s="1"/>
      <c r="Z58" s="1"/>
      <c r="AA58" s="1"/>
    </row>
    <row r="59" s="101" customFormat="1" ht="17.25">
      <c r="A59" s="178"/>
      <c r="B59" s="103"/>
      <c r="C59" s="122"/>
      <c r="D59" s="123" t="s">
        <v>56</v>
      </c>
      <c r="E59" s="106">
        <f>SUM(E57:E58)</f>
        <v>19547.450000000001</v>
      </c>
      <c r="F59" s="106">
        <f>SUM(F57:F58)</f>
        <v>80120.600000000006</v>
      </c>
      <c r="G59" s="106">
        <f>SUM(G57:G58)</f>
        <v>24120.599999999999</v>
      </c>
      <c r="H59" s="106">
        <f>SUM(H57:H58)</f>
        <v>6500</v>
      </c>
      <c r="I59" s="179">
        <f>SUM(I57:I58)</f>
        <v>22122.010000000002</v>
      </c>
      <c r="J59" s="106">
        <f>SUM(J57:J58)</f>
        <v>2438.1900000000001</v>
      </c>
      <c r="K59" s="106">
        <f t="shared" si="16"/>
        <v>2574.5600000000013</v>
      </c>
      <c r="L59" s="107">
        <f t="shared" si="9"/>
        <v>-1998.5899999999965</v>
      </c>
      <c r="M59" s="106">
        <f t="shared" si="17"/>
        <v>-57998.590000000004</v>
      </c>
      <c r="N59" s="106">
        <f t="shared" si="18"/>
        <v>-4061.8099999999999</v>
      </c>
      <c r="O59" s="124">
        <f t="shared" si="12"/>
        <v>1.131708227927428</v>
      </c>
      <c r="P59" s="108">
        <f t="shared" si="13"/>
        <v>0.37510615384615387</v>
      </c>
      <c r="Q59" s="125">
        <f t="shared" si="14"/>
        <v>0.91714177922605589</v>
      </c>
      <c r="R59" s="109">
        <f t="shared" si="15"/>
        <v>0.27610889084704809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</row>
    <row r="60" ht="17.25">
      <c r="A60" s="154" t="s">
        <v>124</v>
      </c>
      <c r="B60" s="88" t="s">
        <v>125</v>
      </c>
      <c r="C60" s="126" t="s">
        <v>126</v>
      </c>
      <c r="D60" s="127" t="s">
        <v>127</v>
      </c>
      <c r="E60" s="50">
        <v>29112.77</v>
      </c>
      <c r="F60" s="91">
        <v>3503</v>
      </c>
      <c r="G60" s="91">
        <v>1185.0999999999999</v>
      </c>
      <c r="H60" s="53">
        <v>386.30000000000001</v>
      </c>
      <c r="I60" s="50">
        <v>1038.74</v>
      </c>
      <c r="J60" s="50">
        <v>172.06999999999999</v>
      </c>
      <c r="K60" s="50">
        <f t="shared" si="16"/>
        <v>-28074.029999999999</v>
      </c>
      <c r="L60" s="50">
        <f t="shared" si="9"/>
        <v>-146.3599999999999</v>
      </c>
      <c r="M60" s="53">
        <f t="shared" si="17"/>
        <v>-2464.2600000000002</v>
      </c>
      <c r="N60" s="50">
        <f t="shared" si="18"/>
        <v>-214.23000000000002</v>
      </c>
      <c r="O60" s="55">
        <f t="shared" si="12"/>
        <v>0.035679875188791725</v>
      </c>
      <c r="P60" s="56">
        <f t="shared" si="13"/>
        <v>0.44543101216670977</v>
      </c>
      <c r="Q60" s="55">
        <f t="shared" si="14"/>
        <v>0.87649987342840274</v>
      </c>
      <c r="R60" s="57">
        <f t="shared" si="15"/>
        <v>0.29652868969454754</v>
      </c>
      <c r="S60" s="1"/>
      <c r="T60" s="1"/>
      <c r="U60" s="1"/>
      <c r="V60" s="1"/>
      <c r="W60" s="1"/>
      <c r="X60" s="1"/>
      <c r="Y60" s="1"/>
      <c r="Z60" s="1"/>
      <c r="AA60" s="1"/>
    </row>
    <row r="61" ht="17.25">
      <c r="A61" s="93"/>
      <c r="B61" s="94"/>
      <c r="C61" s="71" t="s">
        <v>104</v>
      </c>
      <c r="D61" s="150" t="s">
        <v>128</v>
      </c>
      <c r="E61" s="96">
        <v>8988.3899999999994</v>
      </c>
      <c r="F61" s="116">
        <v>62240.599999999999</v>
      </c>
      <c r="G61" s="116">
        <v>4100</v>
      </c>
      <c r="H61" s="100">
        <v>2000</v>
      </c>
      <c r="I61" s="96">
        <v>54256.650000000001</v>
      </c>
      <c r="J61" s="96">
        <v>716.41999999999996</v>
      </c>
      <c r="K61" s="96">
        <f t="shared" si="16"/>
        <v>45268.260000000002</v>
      </c>
      <c r="L61" s="96">
        <f t="shared" si="9"/>
        <v>50156.650000000001</v>
      </c>
      <c r="M61" s="96">
        <f t="shared" si="17"/>
        <v>-7983.9499999999971</v>
      </c>
      <c r="N61" s="97">
        <f t="shared" si="18"/>
        <v>-1283.5799999999999</v>
      </c>
      <c r="O61" s="68">
        <f t="shared" si="12"/>
        <v>6.0363034981793184</v>
      </c>
      <c r="P61" s="68">
        <f t="shared" si="13"/>
        <v>0.35820999999999997</v>
      </c>
      <c r="Q61" s="69">
        <f t="shared" si="14"/>
        <v>13.233329268292684</v>
      </c>
      <c r="R61" s="70">
        <f t="shared" si="15"/>
        <v>0.87172440497038917</v>
      </c>
      <c r="S61" s="1"/>
      <c r="T61" s="1"/>
      <c r="U61" s="1"/>
      <c r="V61" s="1"/>
      <c r="W61" s="1"/>
      <c r="X61" s="1"/>
      <c r="Y61" s="1"/>
      <c r="Z61" s="1"/>
      <c r="AA61" s="1"/>
    </row>
    <row r="62" s="101" customFormat="1" ht="17.25">
      <c r="A62" s="102"/>
      <c r="B62" s="103"/>
      <c r="C62" s="104"/>
      <c r="D62" s="105" t="s">
        <v>56</v>
      </c>
      <c r="E62" s="106">
        <f>SUM(E60:E61)</f>
        <v>38101.160000000003</v>
      </c>
      <c r="F62" s="106">
        <f>SUM(F60:F61)</f>
        <v>65743.600000000006</v>
      </c>
      <c r="G62" s="106">
        <f>SUM(G60:G61)</f>
        <v>5285.1000000000004</v>
      </c>
      <c r="H62" s="106">
        <f>SUM(H60:H61)</f>
        <v>2386.3000000000002</v>
      </c>
      <c r="I62" s="106">
        <f>SUM(I60:I61)</f>
        <v>55295.389999999999</v>
      </c>
      <c r="J62" s="106">
        <f>SUM(J60:J61)</f>
        <v>888.49000000000001</v>
      </c>
      <c r="K62" s="106">
        <f t="shared" si="16"/>
        <v>17194.229999999996</v>
      </c>
      <c r="L62" s="107">
        <f t="shared" si="9"/>
        <v>50010.290000000001</v>
      </c>
      <c r="M62" s="106">
        <f t="shared" si="17"/>
        <v>-10448.210000000006</v>
      </c>
      <c r="N62" s="106">
        <f t="shared" si="18"/>
        <v>-1497.8100000000002</v>
      </c>
      <c r="O62" s="124">
        <f t="shared" si="12"/>
        <v>1.4512783862748535</v>
      </c>
      <c r="P62" s="108">
        <f t="shared" si="13"/>
        <v>0.37232954783556133</v>
      </c>
      <c r="Q62" s="108">
        <f t="shared" si="14"/>
        <v>10.462505912849331</v>
      </c>
      <c r="R62" s="109">
        <f t="shared" si="15"/>
        <v>0.84107639374783238</v>
      </c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</row>
    <row r="63" ht="17.25">
      <c r="A63" s="117"/>
      <c r="B63" s="88" t="s">
        <v>129</v>
      </c>
      <c r="C63" s="48" t="s">
        <v>130</v>
      </c>
      <c r="D63" s="180" t="s">
        <v>131</v>
      </c>
      <c r="E63" s="91">
        <v>576.72000000000003</v>
      </c>
      <c r="F63" s="91">
        <v>793.5</v>
      </c>
      <c r="G63" s="91">
        <v>116.59999999999999</v>
      </c>
      <c r="H63" s="52">
        <v>21.300000000000001</v>
      </c>
      <c r="I63" s="92">
        <v>1084.73</v>
      </c>
      <c r="J63" s="50">
        <v>14.450000000000001</v>
      </c>
      <c r="K63" s="50">
        <f t="shared" si="16"/>
        <v>508.00999999999999</v>
      </c>
      <c r="L63" s="50">
        <f t="shared" si="9"/>
        <v>968.13</v>
      </c>
      <c r="M63" s="53">
        <f t="shared" si="17"/>
        <v>291.23000000000002</v>
      </c>
      <c r="N63" s="50">
        <f t="shared" si="18"/>
        <v>-6.8499999999999996</v>
      </c>
      <c r="O63" s="55">
        <f t="shared" si="12"/>
        <v>1.8808607296435012</v>
      </c>
      <c r="P63" s="56">
        <f t="shared" si="13"/>
        <v>0.67840375586854462</v>
      </c>
      <c r="Q63" s="55">
        <f t="shared" si="14"/>
        <v>9.3030017152658662</v>
      </c>
      <c r="R63" s="57">
        <f t="shared" si="15"/>
        <v>1.3670195337114053</v>
      </c>
      <c r="S63" s="1"/>
      <c r="T63" s="1"/>
      <c r="U63" s="1"/>
      <c r="V63" s="1"/>
      <c r="W63" s="1"/>
      <c r="X63" s="1"/>
      <c r="Y63" s="1"/>
      <c r="Z63" s="1"/>
      <c r="AA63" s="1"/>
    </row>
    <row r="64" ht="17.25">
      <c r="A64" s="114"/>
      <c r="B64" s="94"/>
      <c r="C64" s="60" t="s">
        <v>132</v>
      </c>
      <c r="D64" s="99" t="s">
        <v>133</v>
      </c>
      <c r="E64" s="96">
        <v>257.25</v>
      </c>
      <c r="F64" s="98">
        <v>44.399999999999999</v>
      </c>
      <c r="G64" s="98">
        <v>44.399999999999999</v>
      </c>
      <c r="H64" s="181">
        <v>0</v>
      </c>
      <c r="I64" s="98">
        <v>782.69000000000005</v>
      </c>
      <c r="J64" s="96">
        <v>0.01</v>
      </c>
      <c r="K64" s="96">
        <f t="shared" si="16"/>
        <v>525.44000000000005</v>
      </c>
      <c r="L64" s="96">
        <f t="shared" si="9"/>
        <v>738.29000000000008</v>
      </c>
      <c r="M64" s="96">
        <f t="shared" si="17"/>
        <v>738.29000000000008</v>
      </c>
      <c r="N64" s="97">
        <f t="shared" si="18"/>
        <v>0.01</v>
      </c>
      <c r="O64" s="68">
        <f t="shared" si="12"/>
        <v>3.0425267249757049</v>
      </c>
      <c r="P64" s="68" t="str">
        <f t="shared" si="13"/>
        <v/>
      </c>
      <c r="Q64" s="69">
        <f t="shared" si="14"/>
        <v>17.628153153153153</v>
      </c>
      <c r="R64" s="182">
        <f t="shared" si="15"/>
        <v>17.628153153153153</v>
      </c>
      <c r="S64" s="1"/>
      <c r="T64" s="1"/>
      <c r="U64" s="1"/>
      <c r="V64" s="1"/>
      <c r="W64" s="1"/>
      <c r="X64" s="1"/>
      <c r="Y64" s="1"/>
      <c r="Z64" s="1"/>
      <c r="AA64" s="1"/>
    </row>
    <row r="65" ht="13.5">
      <c r="A65" s="114"/>
      <c r="B65" s="94"/>
      <c r="C65" s="71" t="s">
        <v>52</v>
      </c>
      <c r="D65" s="99" t="s">
        <v>53</v>
      </c>
      <c r="E65" s="96">
        <v>0</v>
      </c>
      <c r="F65" s="96">
        <v>445</v>
      </c>
      <c r="G65" s="96">
        <v>445</v>
      </c>
      <c r="H65" s="96">
        <v>445</v>
      </c>
      <c r="I65" s="96">
        <v>0</v>
      </c>
      <c r="J65" s="96">
        <v>0</v>
      </c>
      <c r="K65" s="96">
        <f t="shared" si="16"/>
        <v>0</v>
      </c>
      <c r="L65" s="96">
        <f t="shared" si="9"/>
        <v>-445</v>
      </c>
      <c r="M65" s="97">
        <f t="shared" si="17"/>
        <v>-445</v>
      </c>
      <c r="N65" s="96">
        <f t="shared" si="18"/>
        <v>-445</v>
      </c>
      <c r="O65" s="67" t="str">
        <f t="shared" si="12"/>
        <v/>
      </c>
      <c r="P65" s="68">
        <f t="shared" si="13"/>
        <v>0</v>
      </c>
      <c r="Q65" s="68">
        <f t="shared" si="14"/>
        <v>0</v>
      </c>
      <c r="R65" s="70">
        <f t="shared" si="15"/>
        <v>0</v>
      </c>
      <c r="S65" s="1"/>
      <c r="T65" s="1"/>
      <c r="U65" s="1"/>
      <c r="V65" s="1"/>
      <c r="W65" s="1"/>
      <c r="X65" s="1"/>
      <c r="Y65" s="1"/>
      <c r="Z65" s="1"/>
      <c r="AA65" s="1"/>
    </row>
    <row r="66" ht="13.5">
      <c r="A66" s="114"/>
      <c r="B66" s="94"/>
      <c r="C66" s="60" t="s">
        <v>134</v>
      </c>
      <c r="D66" s="99" t="s">
        <v>135</v>
      </c>
      <c r="E66" s="96">
        <v>21340.619999999999</v>
      </c>
      <c r="F66" s="96">
        <v>1508.599999999255</v>
      </c>
      <c r="G66" s="96">
        <v>328</v>
      </c>
      <c r="H66" s="96">
        <v>103</v>
      </c>
      <c r="I66" s="97">
        <v>31585.529999999999</v>
      </c>
      <c r="J66" s="96">
        <v>1509.9899999999998</v>
      </c>
      <c r="K66" s="96">
        <f t="shared" si="16"/>
        <v>10244.91</v>
      </c>
      <c r="L66" s="96">
        <f t="shared" si="9"/>
        <v>31257.529999999999</v>
      </c>
      <c r="M66" s="96">
        <f t="shared" si="17"/>
        <v>30076.930000000742</v>
      </c>
      <c r="N66" s="97">
        <f t="shared" si="18"/>
        <v>1406.9899999999998</v>
      </c>
      <c r="O66" s="68">
        <f t="shared" si="12"/>
        <v>1.4800661836441491</v>
      </c>
      <c r="P66" s="183">
        <f t="shared" si="13"/>
        <v>14.660097087378638</v>
      </c>
      <c r="Q66" s="184">
        <f t="shared" si="14"/>
        <v>96.297347560975609</v>
      </c>
      <c r="R66" s="182">
        <f t="shared" si="15"/>
        <v>20.936981307182553</v>
      </c>
      <c r="S66" s="1"/>
      <c r="T66" s="1"/>
      <c r="U66" s="1"/>
      <c r="V66" s="1"/>
      <c r="W66" s="1"/>
      <c r="X66" s="1"/>
      <c r="Y66" s="1"/>
      <c r="Z66" s="1"/>
      <c r="AA66" s="1"/>
    </row>
    <row r="67" ht="13.5">
      <c r="A67" s="114"/>
      <c r="B67" s="94"/>
      <c r="C67" s="71" t="s">
        <v>102</v>
      </c>
      <c r="D67" s="99" t="s">
        <v>103</v>
      </c>
      <c r="E67" s="96">
        <v>29381.610000000001</v>
      </c>
      <c r="F67" s="96">
        <v>101553.59999999998</v>
      </c>
      <c r="G67" s="96">
        <v>34728.699999999997</v>
      </c>
      <c r="H67" s="96">
        <v>9649.1000000000004</v>
      </c>
      <c r="I67" s="96">
        <v>30371.59</v>
      </c>
      <c r="J67" s="96">
        <v>4448.4000000000005</v>
      </c>
      <c r="K67" s="96">
        <f t="shared" si="16"/>
        <v>989.97999999999956</v>
      </c>
      <c r="L67" s="96">
        <f t="shared" si="9"/>
        <v>-4357.1099999999969</v>
      </c>
      <c r="M67" s="97">
        <f t="shared" si="17"/>
        <v>-71182.00999999998</v>
      </c>
      <c r="N67" s="96">
        <f t="shared" si="18"/>
        <v>-5200.6999999999998</v>
      </c>
      <c r="O67" s="67">
        <f t="shared" si="12"/>
        <v>1.0336938649720011</v>
      </c>
      <c r="P67" s="68">
        <f t="shared" si="13"/>
        <v>0.46101708967675747</v>
      </c>
      <c r="Q67" s="69">
        <f t="shared" si="14"/>
        <v>0.87453863807168142</v>
      </c>
      <c r="R67" s="70">
        <f t="shared" si="15"/>
        <v>0.29906955538749985</v>
      </c>
      <c r="S67" s="1"/>
      <c r="T67" s="1"/>
      <c r="U67" s="1"/>
      <c r="V67" s="1"/>
      <c r="W67" s="1"/>
      <c r="X67" s="1"/>
      <c r="Y67" s="1"/>
      <c r="Z67" s="1"/>
      <c r="AA67" s="1"/>
    </row>
    <row r="68" ht="13.5">
      <c r="A68" s="114"/>
      <c r="B68" s="94"/>
      <c r="C68" s="60" t="s">
        <v>136</v>
      </c>
      <c r="D68" s="99" t="s">
        <v>137</v>
      </c>
      <c r="E68" s="96">
        <v>144.47</v>
      </c>
      <c r="F68" s="116">
        <v>0</v>
      </c>
      <c r="G68" s="116">
        <v>0</v>
      </c>
      <c r="H68" s="97">
        <v>0</v>
      </c>
      <c r="I68" s="96">
        <v>-3.1899999999999977</v>
      </c>
      <c r="J68" s="97">
        <v>-1017.0200000000001</v>
      </c>
      <c r="K68" s="96">
        <f t="shared" si="16"/>
        <v>-147.66</v>
      </c>
      <c r="L68" s="96">
        <f t="shared" si="9"/>
        <v>-3.1899999999999977</v>
      </c>
      <c r="M68" s="96">
        <f t="shared" si="17"/>
        <v>-3.1899999999999977</v>
      </c>
      <c r="N68" s="97">
        <f t="shared" si="18"/>
        <v>-1017.0200000000001</v>
      </c>
      <c r="O68" s="68">
        <f t="shared" si="12"/>
        <v>-0.022080708797674244</v>
      </c>
      <c r="P68" s="67" t="str">
        <f t="shared" si="13"/>
        <v/>
      </c>
      <c r="Q68" s="68" t="str">
        <f t="shared" si="14"/>
        <v/>
      </c>
      <c r="R68" s="70" t="str">
        <f t="shared" si="15"/>
        <v/>
      </c>
      <c r="S68" s="1"/>
      <c r="T68" s="1"/>
      <c r="U68" s="1"/>
      <c r="V68" s="1"/>
      <c r="W68" s="1"/>
      <c r="X68" s="1"/>
      <c r="Y68" s="1"/>
      <c r="Z68" s="1"/>
      <c r="AA68" s="1"/>
    </row>
    <row r="69" ht="13.5">
      <c r="A69" s="114"/>
      <c r="B69" s="94"/>
      <c r="C69" s="71" t="s">
        <v>138</v>
      </c>
      <c r="D69" s="99" t="s">
        <v>139</v>
      </c>
      <c r="E69" s="96">
        <v>39097.830000000002</v>
      </c>
      <c r="F69" s="96">
        <v>0</v>
      </c>
      <c r="G69" s="96">
        <v>0</v>
      </c>
      <c r="H69" s="96">
        <v>0</v>
      </c>
      <c r="I69" s="97">
        <v>272.46000000000004</v>
      </c>
      <c r="J69" s="96">
        <v>146.25999999999999</v>
      </c>
      <c r="K69" s="96">
        <f t="shared" si="16"/>
        <v>-38825.370000000003</v>
      </c>
      <c r="L69" s="96">
        <f t="shared" si="9"/>
        <v>272.46000000000004</v>
      </c>
      <c r="M69" s="96">
        <f t="shared" si="17"/>
        <v>272.46000000000004</v>
      </c>
      <c r="N69" s="96">
        <f t="shared" si="18"/>
        <v>146.25999999999999</v>
      </c>
      <c r="O69" s="67">
        <f t="shared" si="12"/>
        <v>0.006968673197463901</v>
      </c>
      <c r="P69" s="68" t="str">
        <f t="shared" si="13"/>
        <v/>
      </c>
      <c r="Q69" s="69" t="str">
        <f t="shared" si="14"/>
        <v/>
      </c>
      <c r="R69" s="70" t="str">
        <f t="shared" si="15"/>
        <v/>
      </c>
      <c r="S69" s="1"/>
      <c r="T69" s="1"/>
      <c r="U69" s="1"/>
      <c r="V69" s="1"/>
      <c r="W69" s="1"/>
      <c r="X69" s="1"/>
      <c r="Y69" s="1"/>
      <c r="Z69" s="1"/>
      <c r="AA69" s="1"/>
    </row>
    <row r="70" ht="13.5">
      <c r="A70" s="114"/>
      <c r="B70" s="94"/>
      <c r="C70" s="60" t="s">
        <v>140</v>
      </c>
      <c r="D70" s="95" t="s">
        <v>141</v>
      </c>
      <c r="E70" s="96">
        <v>5859.4399999999996</v>
      </c>
      <c r="F70" s="116">
        <v>0</v>
      </c>
      <c r="G70" s="116">
        <v>0</v>
      </c>
      <c r="H70" s="97">
        <v>0</v>
      </c>
      <c r="I70" s="96">
        <v>2498.52</v>
      </c>
      <c r="J70" s="96">
        <v>0.34000000000000002</v>
      </c>
      <c r="K70" s="96">
        <f t="shared" si="16"/>
        <v>-3360.9199999999996</v>
      </c>
      <c r="L70" s="97">
        <f t="shared" si="9"/>
        <v>2498.52</v>
      </c>
      <c r="M70" s="96">
        <f t="shared" si="17"/>
        <v>2498.52</v>
      </c>
      <c r="N70" s="97">
        <f t="shared" si="18"/>
        <v>0.34000000000000002</v>
      </c>
      <c r="O70" s="68">
        <f t="shared" si="12"/>
        <v>0.42640934969894739</v>
      </c>
      <c r="P70" s="67" t="str">
        <f t="shared" si="13"/>
        <v/>
      </c>
      <c r="Q70" s="68" t="str">
        <f t="shared" si="14"/>
        <v/>
      </c>
      <c r="R70" s="70" t="str">
        <f t="shared" si="15"/>
        <v/>
      </c>
      <c r="S70" s="1"/>
      <c r="T70" s="1"/>
      <c r="U70" s="1"/>
      <c r="V70" s="1"/>
      <c r="W70" s="1"/>
      <c r="X70" s="1"/>
      <c r="Y70" s="1"/>
      <c r="Z70" s="1"/>
      <c r="AA70" s="1"/>
    </row>
    <row r="71" s="101" customFormat="1" ht="13.5">
      <c r="A71" s="178"/>
      <c r="B71" s="103"/>
      <c r="C71" s="122"/>
      <c r="D71" s="123" t="s">
        <v>56</v>
      </c>
      <c r="E71" s="106">
        <f>SUM(E63:E70)</f>
        <v>96657.940000000002</v>
      </c>
      <c r="F71" s="106">
        <f>SUM(F63:F70)</f>
        <v>104345.09999999923</v>
      </c>
      <c r="G71" s="106">
        <f>SUM(G63:G70)</f>
        <v>35662.699999999997</v>
      </c>
      <c r="H71" s="106">
        <f>SUM(H63:H70)</f>
        <v>10218.4</v>
      </c>
      <c r="I71" s="176">
        <f>SUM(I63:I70)</f>
        <v>66592.329999999987</v>
      </c>
      <c r="J71" s="106">
        <f>SUM(J63:J70)</f>
        <v>5102.4300000000003</v>
      </c>
      <c r="K71" s="107">
        <f t="shared" si="16"/>
        <v>-30065.610000000015</v>
      </c>
      <c r="L71" s="106">
        <f t="shared" si="9"/>
        <v>30929.62999999999</v>
      </c>
      <c r="M71" s="107">
        <f t="shared" si="17"/>
        <v>-37752.769999999247</v>
      </c>
      <c r="N71" s="106">
        <f t="shared" si="18"/>
        <v>-5115.9699999999993</v>
      </c>
      <c r="O71" s="124">
        <f t="shared" si="12"/>
        <v>0.68894836782161906</v>
      </c>
      <c r="P71" s="108">
        <f t="shared" si="13"/>
        <v>0.49933746966256953</v>
      </c>
      <c r="Q71" s="125">
        <f t="shared" si="14"/>
        <v>1.8672823426156739</v>
      </c>
      <c r="R71" s="109">
        <f t="shared" si="15"/>
        <v>0.6381931686298683</v>
      </c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</row>
    <row r="72" s="34" customFormat="1" ht="13.5">
      <c r="A72" s="185"/>
      <c r="B72" s="186" t="s">
        <v>142</v>
      </c>
      <c r="C72" s="187"/>
      <c r="D72" s="188"/>
      <c r="E72" s="86">
        <f>E5+E17</f>
        <v>6915173.1199999992</v>
      </c>
      <c r="F72" s="86">
        <f>F5+F17</f>
        <v>36906035.540000007</v>
      </c>
      <c r="G72" s="86">
        <f>G5+G17</f>
        <v>9995753.6099999994</v>
      </c>
      <c r="H72" s="86">
        <f>H5+H17</f>
        <v>3380635.5999999996</v>
      </c>
      <c r="I72" s="86">
        <f>I5+I17</f>
        <v>7628610.29</v>
      </c>
      <c r="J72" s="86">
        <f>J5+J17</f>
        <v>781495.81999999995</v>
      </c>
      <c r="K72" s="86">
        <f t="shared" si="16"/>
        <v>713437.17000000086</v>
      </c>
      <c r="L72" s="86">
        <f t="shared" si="9"/>
        <v>-2367143.3199999994</v>
      </c>
      <c r="M72" s="86">
        <f t="shared" si="17"/>
        <v>-29277425.250000007</v>
      </c>
      <c r="N72" s="85">
        <f t="shared" si="18"/>
        <v>-2599139.7799999998</v>
      </c>
      <c r="O72" s="43">
        <f t="shared" si="12"/>
        <v>1.1031698205698719</v>
      </c>
      <c r="P72" s="42">
        <f t="shared" si="13"/>
        <v>0.23116831047983996</v>
      </c>
      <c r="Q72" s="43">
        <f t="shared" si="14"/>
        <v>0.76318510716071963</v>
      </c>
      <c r="R72" s="45">
        <f t="shared" si="15"/>
        <v>0.20670359680686523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</row>
    <row r="73" s="34" customFormat="1" ht="13.5">
      <c r="A73" s="189"/>
      <c r="B73" s="190" t="s">
        <v>143</v>
      </c>
      <c r="C73" s="191"/>
      <c r="D73" s="192"/>
      <c r="E73" s="193">
        <f>SUM(E74:E82)</f>
        <v>7734884.5600000005</v>
      </c>
      <c r="F73" s="160">
        <f>SUM(F74:F82)</f>
        <v>29457747.170000002</v>
      </c>
      <c r="G73" s="160">
        <f>SUM(G74:G82)</f>
        <v>8227415.0800000001</v>
      </c>
      <c r="H73" s="160">
        <f>SUM(H74:H82)</f>
        <v>2299148.9199999999</v>
      </c>
      <c r="I73" s="194">
        <f>SUM(I74:I82)</f>
        <v>7958510.5700000003</v>
      </c>
      <c r="J73" s="160">
        <f>SUM(J74:J82)</f>
        <v>2082750.8399999999</v>
      </c>
      <c r="K73" s="193">
        <f t="shared" si="16"/>
        <v>223626.00999999978</v>
      </c>
      <c r="L73" s="193">
        <f t="shared" si="9"/>
        <v>-268904.50999999978</v>
      </c>
      <c r="M73" s="194">
        <f t="shared" si="17"/>
        <v>-21499236.600000001</v>
      </c>
      <c r="N73" s="193">
        <f t="shared" si="18"/>
        <v>-216398.08000000007</v>
      </c>
      <c r="O73" s="195">
        <f t="shared" si="12"/>
        <v>1.0289113571463566</v>
      </c>
      <c r="P73" s="196">
        <f t="shared" si="13"/>
        <v>0.9058790502356846</v>
      </c>
      <c r="Q73" s="197">
        <f t="shared" si="14"/>
        <v>0.96731603943823385</v>
      </c>
      <c r="R73" s="198">
        <f t="shared" si="15"/>
        <v>0.270166979303326</v>
      </c>
      <c r="S73" s="34"/>
      <c r="T73" s="34"/>
      <c r="U73" s="34"/>
      <c r="V73" s="34"/>
      <c r="W73" s="34"/>
      <c r="X73" s="34"/>
      <c r="Y73" s="34"/>
      <c r="Z73" s="34"/>
      <c r="AA73" s="34"/>
    </row>
    <row r="74" ht="13.5">
      <c r="A74" s="199"/>
      <c r="B74" s="200"/>
      <c r="C74" s="60" t="s">
        <v>144</v>
      </c>
      <c r="D74" s="201" t="s">
        <v>145</v>
      </c>
      <c r="E74" s="96">
        <v>191981.5</v>
      </c>
      <c r="F74" s="116">
        <v>599211.69999999995</v>
      </c>
      <c r="G74" s="116">
        <v>237727.29999999999</v>
      </c>
      <c r="H74" s="96">
        <v>0</v>
      </c>
      <c r="I74" s="96">
        <v>236970.5</v>
      </c>
      <c r="J74" s="96">
        <v>0</v>
      </c>
      <c r="K74" s="96">
        <f t="shared" si="16"/>
        <v>44989</v>
      </c>
      <c r="L74" s="96">
        <f t="shared" ref="L74:L83" si="19">I74-G74</f>
        <v>-756.79999999998836</v>
      </c>
      <c r="M74" s="96">
        <f t="shared" si="17"/>
        <v>-362241.19999999995</v>
      </c>
      <c r="N74" s="96">
        <f t="shared" si="18"/>
        <v>0</v>
      </c>
      <c r="O74" s="68">
        <f t="shared" ref="O74:O83" si="20">IFERROR(I74/E74,"")</f>
        <v>1.2343402879964998</v>
      </c>
      <c r="P74" s="68" t="str">
        <f t="shared" ref="P74:P83" si="21">IFERROR(J74/H74,"")</f>
        <v/>
      </c>
      <c r="Q74" s="68">
        <f t="shared" ref="Q74:Q83" si="22">IFERROR(I74/G74,"")</f>
        <v>0.99681652044169944</v>
      </c>
      <c r="R74" s="70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  <c r="AA74" s="1"/>
    </row>
    <row r="75" ht="13.5">
      <c r="A75" s="202"/>
      <c r="B75" s="203"/>
      <c r="C75" s="71" t="s">
        <v>146</v>
      </c>
      <c r="D75" s="204" t="s">
        <v>147</v>
      </c>
      <c r="E75" s="96">
        <v>643501.51000000001</v>
      </c>
      <c r="F75" s="116">
        <v>7995040.5199999996</v>
      </c>
      <c r="G75" s="116">
        <v>995688.38</v>
      </c>
      <c r="H75" s="97">
        <v>209266.66</v>
      </c>
      <c r="I75" s="96">
        <v>799890.42000000004</v>
      </c>
      <c r="J75" s="96">
        <v>13468.700000000001</v>
      </c>
      <c r="K75" s="96">
        <f t="shared" si="16"/>
        <v>156388.91000000003</v>
      </c>
      <c r="L75" s="96">
        <f t="shared" si="19"/>
        <v>-195797.95999999996</v>
      </c>
      <c r="M75" s="96">
        <f t="shared" si="17"/>
        <v>-7195150.0999999996</v>
      </c>
      <c r="N75" s="96">
        <f t="shared" si="18"/>
        <v>-195797.95999999999</v>
      </c>
      <c r="O75" s="68">
        <f t="shared" si="20"/>
        <v>1.2430280388930246</v>
      </c>
      <c r="P75" s="68">
        <f t="shared" si="21"/>
        <v>0.064361422885040556</v>
      </c>
      <c r="Q75" s="68">
        <f t="shared" si="22"/>
        <v>0.80335417794069264</v>
      </c>
      <c r="R75" s="70">
        <f t="shared" si="23"/>
        <v>0.10004832595895337</v>
      </c>
      <c r="S75" s="1"/>
      <c r="T75" s="1"/>
      <c r="U75" s="1"/>
      <c r="V75" s="1"/>
      <c r="W75" s="1"/>
      <c r="X75" s="1"/>
      <c r="Y75" s="1"/>
      <c r="Z75" s="1"/>
      <c r="AA75" s="1"/>
    </row>
    <row r="76" ht="13.5">
      <c r="A76" s="202"/>
      <c r="B76" s="203"/>
      <c r="C76" s="60" t="s">
        <v>148</v>
      </c>
      <c r="D76" s="201" t="s">
        <v>149</v>
      </c>
      <c r="E76" s="96">
        <v>5266556.3700000001</v>
      </c>
      <c r="F76" s="116">
        <v>17821589.800000001</v>
      </c>
      <c r="G76" s="116">
        <v>5632187.2000000002</v>
      </c>
      <c r="H76" s="96">
        <v>2043578.3999999999</v>
      </c>
      <c r="I76" s="116">
        <v>5632187.2000000002</v>
      </c>
      <c r="J76" s="96">
        <v>2043578.3999999999</v>
      </c>
      <c r="K76" s="96">
        <f t="shared" si="16"/>
        <v>365630.83000000007</v>
      </c>
      <c r="L76" s="96">
        <f t="shared" si="19"/>
        <v>0</v>
      </c>
      <c r="M76" s="96">
        <f t="shared" si="17"/>
        <v>-12189402.600000001</v>
      </c>
      <c r="N76" s="96">
        <f t="shared" si="18"/>
        <v>0</v>
      </c>
      <c r="O76" s="68">
        <f t="shared" si="20"/>
        <v>1.0694250292435397</v>
      </c>
      <c r="P76" s="68">
        <f t="shared" si="21"/>
        <v>1</v>
      </c>
      <c r="Q76" s="68">
        <f t="shared" si="22"/>
        <v>1</v>
      </c>
      <c r="R76" s="70">
        <f t="shared" si="23"/>
        <v>0.31603169319944735</v>
      </c>
      <c r="S76" s="1"/>
      <c r="T76" s="1"/>
      <c r="U76" s="1"/>
      <c r="V76" s="1"/>
      <c r="W76" s="1"/>
      <c r="X76" s="1"/>
      <c r="Y76" s="1"/>
      <c r="Z76" s="1"/>
      <c r="AA76" s="1"/>
    </row>
    <row r="77" ht="13.5">
      <c r="A77" s="202"/>
      <c r="B77" s="203"/>
      <c r="C77" s="71" t="s">
        <v>150</v>
      </c>
      <c r="D77" s="205" t="s">
        <v>151</v>
      </c>
      <c r="E77" s="96">
        <v>1474842.6699999999</v>
      </c>
      <c r="F77" s="116">
        <v>3035872.5499999998</v>
      </c>
      <c r="G77" s="116">
        <v>1355779.6000000001</v>
      </c>
      <c r="H77" s="206">
        <v>46303.860000000001</v>
      </c>
      <c r="I77" s="96">
        <v>1334993.72</v>
      </c>
      <c r="J77" s="97">
        <v>25517.98</v>
      </c>
      <c r="K77" s="96">
        <f t="shared" si="16"/>
        <v>-139848.94999999995</v>
      </c>
      <c r="L77" s="96">
        <f t="shared" si="19"/>
        <v>-20785.880000000121</v>
      </c>
      <c r="M77" s="96">
        <f t="shared" si="17"/>
        <v>-1700878.8299999998</v>
      </c>
      <c r="N77" s="96">
        <f t="shared" si="18"/>
        <v>-20785.880000000001</v>
      </c>
      <c r="O77" s="68">
        <f t="shared" si="20"/>
        <v>0.90517703830741492</v>
      </c>
      <c r="P77" s="68">
        <f t="shared" si="21"/>
        <v>0.55109833175895051</v>
      </c>
      <c r="Q77" s="68">
        <f t="shared" si="22"/>
        <v>0.98466868803749508</v>
      </c>
      <c r="R77" s="70">
        <f t="shared" si="23"/>
        <v>0.43973971173460497</v>
      </c>
      <c r="S77" s="1"/>
      <c r="T77" s="1"/>
      <c r="U77" s="1"/>
      <c r="V77" s="1"/>
      <c r="W77" s="1"/>
      <c r="X77" s="1"/>
      <c r="Y77" s="1"/>
      <c r="Z77" s="1"/>
      <c r="AA77" s="1"/>
    </row>
    <row r="78" ht="13.5">
      <c r="A78" s="202"/>
      <c r="B78" s="203"/>
      <c r="C78" s="60" t="s">
        <v>152</v>
      </c>
      <c r="D78" s="205" t="s">
        <v>153</v>
      </c>
      <c r="E78" s="96">
        <v>7034.7799999999997</v>
      </c>
      <c r="F78" s="116">
        <v>0</v>
      </c>
      <c r="G78" s="116">
        <v>0</v>
      </c>
      <c r="H78" s="96">
        <v>0</v>
      </c>
      <c r="I78" s="100">
        <v>0</v>
      </c>
      <c r="J78" s="96">
        <v>0</v>
      </c>
      <c r="K78" s="96">
        <f t="shared" si="16"/>
        <v>-7034.7799999999997</v>
      </c>
      <c r="L78" s="96">
        <f t="shared" si="19"/>
        <v>0</v>
      </c>
      <c r="M78" s="96">
        <f t="shared" si="17"/>
        <v>0</v>
      </c>
      <c r="N78" s="96">
        <f t="shared" si="18"/>
        <v>0</v>
      </c>
      <c r="O78" s="68">
        <f t="shared" si="20"/>
        <v>0</v>
      </c>
      <c r="P78" s="68" t="str">
        <f t="shared" si="21"/>
        <v/>
      </c>
      <c r="Q78" s="68" t="str">
        <f t="shared" si="22"/>
        <v/>
      </c>
      <c r="R78" s="70" t="str">
        <f t="shared" si="23"/>
        <v/>
      </c>
      <c r="S78" s="1"/>
      <c r="T78" s="1"/>
      <c r="U78" s="1"/>
      <c r="V78" s="1"/>
      <c r="W78" s="1"/>
      <c r="X78" s="1"/>
      <c r="Y78" s="1"/>
      <c r="Z78" s="1"/>
      <c r="AA78" s="1"/>
    </row>
    <row r="79" ht="13.5">
      <c r="A79" s="202"/>
      <c r="B79" s="203"/>
      <c r="C79" s="60" t="s">
        <v>154</v>
      </c>
      <c r="D79" s="205" t="s">
        <v>155</v>
      </c>
      <c r="E79" s="96">
        <v>44836.290000000001</v>
      </c>
      <c r="F79" s="116">
        <v>0</v>
      </c>
      <c r="G79" s="116">
        <v>0</v>
      </c>
      <c r="H79" s="96">
        <v>0</v>
      </c>
      <c r="I79" s="97">
        <v>0</v>
      </c>
      <c r="J79" s="96">
        <v>0</v>
      </c>
      <c r="K79" s="96">
        <f t="shared" si="16"/>
        <v>-44836.290000000001</v>
      </c>
      <c r="L79" s="96">
        <f t="shared" si="19"/>
        <v>0</v>
      </c>
      <c r="M79" s="96">
        <f t="shared" si="17"/>
        <v>0</v>
      </c>
      <c r="N79" s="96">
        <f t="shared" si="18"/>
        <v>0</v>
      </c>
      <c r="O79" s="68">
        <f t="shared" si="20"/>
        <v>0</v>
      </c>
      <c r="P79" s="68" t="str">
        <f t="shared" si="21"/>
        <v/>
      </c>
      <c r="Q79" s="68" t="str">
        <f t="shared" si="22"/>
        <v/>
      </c>
      <c r="R79" s="70" t="str">
        <f t="shared" si="23"/>
        <v/>
      </c>
      <c r="S79" s="1"/>
      <c r="T79" s="1"/>
      <c r="U79" s="1"/>
      <c r="V79" s="1"/>
      <c r="W79" s="1"/>
      <c r="X79" s="1"/>
      <c r="Y79" s="1"/>
      <c r="Z79" s="1"/>
      <c r="AA79" s="1"/>
    </row>
    <row r="80" ht="13.5">
      <c r="A80" s="207"/>
      <c r="B80" s="203"/>
      <c r="C80" s="60" t="s">
        <v>156</v>
      </c>
      <c r="D80" s="208" t="s">
        <v>157</v>
      </c>
      <c r="E80" s="62">
        <v>-3106.71</v>
      </c>
      <c r="F80" s="116">
        <v>0</v>
      </c>
      <c r="G80" s="116">
        <v>0</v>
      </c>
      <c r="H80" s="96">
        <v>0</v>
      </c>
      <c r="I80" s="100">
        <v>0</v>
      </c>
      <c r="J80" s="62">
        <v>0</v>
      </c>
      <c r="K80" s="96">
        <f t="shared" si="16"/>
        <v>3106.71</v>
      </c>
      <c r="L80" s="96">
        <f t="shared" si="19"/>
        <v>0</v>
      </c>
      <c r="M80" s="96">
        <f t="shared" si="17"/>
        <v>0</v>
      </c>
      <c r="N80" s="96">
        <f t="shared" si="18"/>
        <v>0</v>
      </c>
      <c r="O80" s="68">
        <f t="shared" si="20"/>
        <v>0</v>
      </c>
      <c r="P80" s="68" t="str">
        <f t="shared" si="21"/>
        <v/>
      </c>
      <c r="Q80" s="68" t="str">
        <f t="shared" si="22"/>
        <v/>
      </c>
      <c r="R80" s="70" t="str">
        <f t="shared" si="23"/>
        <v/>
      </c>
      <c r="S80" s="1"/>
      <c r="T80" s="1"/>
      <c r="U80" s="1"/>
      <c r="V80" s="1"/>
      <c r="W80" s="1"/>
      <c r="X80" s="1"/>
      <c r="Y80" s="1"/>
      <c r="Z80" s="1"/>
      <c r="AA80" s="1"/>
    </row>
    <row r="81" ht="13.5">
      <c r="A81" s="202"/>
      <c r="B81" s="203"/>
      <c r="C81" s="209" t="s">
        <v>158</v>
      </c>
      <c r="D81" s="120" t="s">
        <v>159</v>
      </c>
      <c r="E81" s="96">
        <v>170864.62</v>
      </c>
      <c r="F81" s="116">
        <v>6032.6000000000004</v>
      </c>
      <c r="G81" s="116">
        <v>6032.6000000000004</v>
      </c>
      <c r="H81" s="116">
        <v>0</v>
      </c>
      <c r="I81" s="116">
        <v>117682.81999999999</v>
      </c>
      <c r="J81" s="96">
        <v>185.75999999999999</v>
      </c>
      <c r="K81" s="96">
        <f t="shared" si="16"/>
        <v>-53181.800000000003</v>
      </c>
      <c r="L81" s="96">
        <f t="shared" si="19"/>
        <v>111650.21999999999</v>
      </c>
      <c r="M81" s="96">
        <f t="shared" si="17"/>
        <v>111650.21999999999</v>
      </c>
      <c r="N81" s="96">
        <f t="shared" si="18"/>
        <v>185.75999999999999</v>
      </c>
      <c r="O81" s="68">
        <f t="shared" si="20"/>
        <v>0.68874890541997513</v>
      </c>
      <c r="P81" s="68" t="str">
        <f t="shared" si="21"/>
        <v/>
      </c>
      <c r="Q81" s="68">
        <f t="shared" si="22"/>
        <v>19.507810894141826</v>
      </c>
      <c r="R81" s="70">
        <f t="shared" si="23"/>
        <v>19.507810894141826</v>
      </c>
      <c r="S81" s="1"/>
      <c r="T81" s="1"/>
      <c r="U81" s="1"/>
      <c r="V81" s="1"/>
      <c r="W81" s="1"/>
      <c r="X81" s="1"/>
      <c r="Y81" s="1"/>
      <c r="Z81" s="1"/>
      <c r="AA81" s="1"/>
    </row>
    <row r="82" ht="13.5">
      <c r="A82" s="202"/>
      <c r="B82" s="200"/>
      <c r="C82" s="210" t="s">
        <v>160</v>
      </c>
      <c r="D82" s="211" t="s">
        <v>161</v>
      </c>
      <c r="E82" s="212">
        <v>-61626.470000000001</v>
      </c>
      <c r="F82" s="213">
        <v>0</v>
      </c>
      <c r="G82" s="213">
        <v>0</v>
      </c>
      <c r="H82" s="168">
        <v>0</v>
      </c>
      <c r="I82" s="97">
        <v>-163214.09</v>
      </c>
      <c r="J82" s="168">
        <v>0</v>
      </c>
      <c r="K82" s="168">
        <f t="shared" si="16"/>
        <v>-101587.62</v>
      </c>
      <c r="L82" s="168">
        <f t="shared" si="19"/>
        <v>-163214.09</v>
      </c>
      <c r="M82" s="168">
        <f t="shared" si="17"/>
        <v>-163214.09</v>
      </c>
      <c r="N82" s="97">
        <f t="shared" si="18"/>
        <v>0</v>
      </c>
      <c r="O82" s="79">
        <f t="shared" si="20"/>
        <v>2.6484413272413621</v>
      </c>
      <c r="P82" s="67" t="str">
        <f t="shared" si="21"/>
        <v/>
      </c>
      <c r="Q82" s="79" t="str">
        <f t="shared" si="22"/>
        <v/>
      </c>
      <c r="R82" s="80" t="str">
        <f t="shared" si="23"/>
        <v/>
      </c>
      <c r="S82" s="1"/>
      <c r="T82" s="1"/>
      <c r="U82" s="1"/>
      <c r="V82" s="1"/>
      <c r="W82" s="1"/>
      <c r="X82" s="1"/>
      <c r="Y82" s="1"/>
      <c r="Z82" s="1"/>
      <c r="AA82" s="1"/>
    </row>
    <row r="83" s="34" customFormat="1" ht="13.5">
      <c r="A83" s="214"/>
      <c r="B83" s="186" t="s">
        <v>162</v>
      </c>
      <c r="C83" s="187"/>
      <c r="D83" s="188"/>
      <c r="E83" s="86">
        <f>E72+E73</f>
        <v>14650057.68</v>
      </c>
      <c r="F83" s="86">
        <f>F72+F73</f>
        <v>66363782.710000008</v>
      </c>
      <c r="G83" s="86">
        <f>G72+G73</f>
        <v>18223168.689999998</v>
      </c>
      <c r="H83" s="86">
        <f>H72+H73</f>
        <v>5679784.5199999996</v>
      </c>
      <c r="I83" s="86">
        <f>I72+I73</f>
        <v>15587120.859999999</v>
      </c>
      <c r="J83" s="86">
        <f>J72+J73</f>
        <v>2864246.6599999997</v>
      </c>
      <c r="K83" s="86">
        <f t="shared" si="16"/>
        <v>937063.1799999997</v>
      </c>
      <c r="L83" s="86">
        <f t="shared" si="19"/>
        <v>-2636047.8299999982</v>
      </c>
      <c r="M83" s="86">
        <f t="shared" si="17"/>
        <v>-50776661.850000009</v>
      </c>
      <c r="N83" s="86">
        <f t="shared" si="18"/>
        <v>-2815537.8599999999</v>
      </c>
      <c r="O83" s="43">
        <f t="shared" si="20"/>
        <v>1.0639631051609622</v>
      </c>
      <c r="P83" s="43">
        <f t="shared" si="21"/>
        <v>0.50428790914765198</v>
      </c>
      <c r="Q83" s="43">
        <f t="shared" si="22"/>
        <v>0.85534635195214237</v>
      </c>
      <c r="R83" s="45">
        <f t="shared" si="23"/>
        <v>0.2348739059693663</v>
      </c>
      <c r="S83" s="34"/>
      <c r="T83" s="34"/>
      <c r="U83" s="34"/>
      <c r="V83" s="34"/>
      <c r="W83" s="34"/>
      <c r="X83" s="34"/>
      <c r="Y83" s="34"/>
      <c r="Z83" s="34"/>
      <c r="AA83" s="34"/>
    </row>
    <row r="84" ht="13.5">
      <c r="A84" s="215"/>
      <c r="B84" s="216" t="s">
        <v>163</v>
      </c>
      <c r="C84" s="4"/>
      <c r="D84" s="217"/>
      <c r="E84" s="218"/>
      <c r="F84" s="218"/>
      <c r="G84" s="218"/>
      <c r="H84" s="218"/>
      <c r="I84" s="219"/>
      <c r="J84" s="219"/>
      <c r="K84" s="219"/>
      <c r="L84" s="219"/>
      <c r="M84" s="218"/>
      <c r="N84" s="218"/>
      <c r="O84" s="218"/>
      <c r="S84" s="1"/>
      <c r="T84" s="1"/>
      <c r="U84" s="1"/>
      <c r="V84" s="1"/>
      <c r="W84" s="1"/>
      <c r="X84" s="1"/>
      <c r="Y84" s="1"/>
      <c r="Z84" s="1"/>
      <c r="AA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  <c r="AA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  <c r="AA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  <c r="AA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  <c r="AA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  <c r="AA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  <c r="AA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  <c r="AA91" s="1"/>
    </row>
    <row r="92" ht="12.75">
      <c r="S92" s="1"/>
      <c r="T92" s="1"/>
      <c r="U92" s="1"/>
      <c r="V92" s="1"/>
      <c r="W92" s="1"/>
      <c r="X92" s="1"/>
      <c r="Y92" s="1"/>
      <c r="Z92" s="1"/>
      <c r="AA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  <c r="AA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273</cp:revision>
  <dcterms:created xsi:type="dcterms:W3CDTF">2015-02-26T11:08:47Z</dcterms:created>
  <dcterms:modified xsi:type="dcterms:W3CDTF">2026-04-13T06:43:10Z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