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на 20.04." sheetId="1" state="visible" r:id="rId1"/>
  </sheets>
  <definedNames>
    <definedName name="_xlnm._FilterDatabase" localSheetId="0" hidden="1">'на 20.04.'!$A$4:$R$84</definedName>
    <definedName name="_xlnm.Print_Area" localSheetId="0" hidden="0">'на 20.04.'!$A$1:$R$84</definedName>
    <definedName name="Print_Titles" localSheetId="0" hidden="0">'на 20.04.'!$3:$4</definedName>
    <definedName name="XDO_?AMOUNT?">#REF!</definedName>
    <definedName name="XDO_?BANK_ACC_NUM?">#REF!</definedName>
    <definedName name="XDO_?BANK_ACCOUNT_NUM_OPO?">#REF!</definedName>
    <definedName name="XDO_?BCC_CODE?">#REF!</definedName>
    <definedName name="XDO_?BUDGET_NAME?">#REF!</definedName>
    <definedName name="XDO_?CHIEF_DEP_NAME?">#REF!</definedName>
    <definedName name="XDO_?CHIEF_DEP_POST?">#REF!</definedName>
    <definedName name="XDO_?CHIEF_NAME?">#REF!</definedName>
    <definedName name="XDO_?CHIEF_POST?">#REF!</definedName>
    <definedName name="XDO_?CLERK_NAME?">#REF!</definedName>
    <definedName name="XDO_?CLERK_PHONE?">#REF!</definedName>
    <definedName name="XDO_?CLERK_POST?">#REF!</definedName>
    <definedName name="XDO_?DOC_REG_NUMBER?">#REF!</definedName>
    <definedName name="XDO_?G_S1_D_C1?">#REF!</definedName>
    <definedName name="XDO_?G_S1_D_C2?">#REF!</definedName>
    <definedName name="XDO_?G_S1_D_C3?">#REF!</definedName>
    <definedName name="XDO_?G_S1_D_C4?">#REF!</definedName>
    <definedName name="XDO_?G_S1_D_C5?">#REF!</definedName>
    <definedName name="XDO_?G_S1_D_C6?">#REF!</definedName>
    <definedName name="XDO_?G_S1_D_C7?">#REF!</definedName>
    <definedName name="XDO_?G_S1_F_R4?">#REF!</definedName>
    <definedName name="XDO_?G_S1_F_R5?">#REF!</definedName>
    <definedName name="XDO_?G_S1_F_R6?">#REF!</definedName>
    <definedName name="XDO_?G_S1_GRF_C2?">#REF!</definedName>
    <definedName name="XDO_?G_S1_GRF_C4?">#REF!</definedName>
    <definedName name="XDO_?G_S1_GRF_C5?">#REF!</definedName>
    <definedName name="XDO_?G_S1_GRF_C6?">#REF!</definedName>
    <definedName name="XDO_?G_S2_D_C1?">#REF!</definedName>
    <definedName name="XDO_?G_S2_D_C2?">#REF!</definedName>
    <definedName name="XDO_?G_S2_D_C3?">#REF!</definedName>
    <definedName name="XDO_?G_S2_D_C4?">#REF!</definedName>
    <definedName name="XDO_?G_S2_D_C5?">#REF!</definedName>
    <definedName name="XDO_?G_S2_D_C6?">#REF!</definedName>
    <definedName name="XDO_?G_S2_D_C7?">#REF!</definedName>
    <definedName name="XDO_?G_S2_F_R4?">#REF!</definedName>
    <definedName name="XDO_?G_S2_F_R5?">#REF!</definedName>
    <definedName name="XDO_?G_S2_F_R6?">#REF!</definedName>
    <definedName name="XDO_?G_S2_GRF_C2?">#REF!</definedName>
    <definedName name="XDO_?G_S2_GRF_C4?">#REF!</definedName>
    <definedName name="XDO_?G_S2_GRF_C5?">#REF!</definedName>
    <definedName name="XDO_?G_S2_GRF_C6?">#REF!</definedName>
    <definedName name="XDO_?G_S3_D_C1?">#REF!</definedName>
    <definedName name="XDO_?G_S3_D_C2?">#REF!</definedName>
    <definedName name="XDO_?G_S3_D_C3?">#REF!</definedName>
    <definedName name="XDO_?G_S3_D_C4?">#REF!</definedName>
    <definedName name="XDO_?G_S3_D_C5?">#REF!</definedName>
    <definedName name="XDO_?G_S3_D_C6?">#REF!</definedName>
    <definedName name="XDO_?G_S3_D_C7?">#REF!</definedName>
    <definedName name="XDO_?G_S3_F_R4?">#REF!</definedName>
    <definedName name="XDO_?G_S3_F_R5?">#REF!</definedName>
    <definedName name="XDO_?G_S3_F_R6?">#REF!</definedName>
    <definedName name="XDO_?G_S3_GRF_C2?">#REF!</definedName>
    <definedName name="XDO_?G_S3_GRF_C4?">#REF!</definedName>
    <definedName name="XDO_?G_S3_GRF_C5?">#REF!</definedName>
    <definedName name="XDO_?G_S3_GRF_C6?">#REF!</definedName>
    <definedName name="XDO_?H_BS_UFK?">#REF!</definedName>
    <definedName name="XDO_?H_BUDGET_NAME?">#REF!</definedName>
    <definedName name="XDO_?H_EXECUTOR?">#REF!</definedName>
    <definedName name="XDO_?H_FO_NAME?">#REF!</definedName>
    <definedName name="XDO_?H_LAST_REPORT_DATE?">#REF!</definedName>
    <definedName name="XDO_?H_OKPO?">#REF!</definedName>
    <definedName name="XDO_?H_REPORT_DATE?">#REF!</definedName>
    <definedName name="XDO_?H_REPORT_DATE_TEXT?">#REF!</definedName>
    <definedName name="XDO_?H_REPORT_NUMBER?">#REF!</definedName>
    <definedName name="XDO_?H_TOFK_CODE?">#REF!</definedName>
    <definedName name="XDO_?H_TOFK_NAME?">#REF!</definedName>
    <definedName name="XDO_?OKATO?">#REF!</definedName>
    <definedName name="XDO_?OKPO?">#REF!</definedName>
    <definedName name="XDO_?OPER_SIGNATURE5?">#REF!</definedName>
    <definedName name="XDO_?OPER_SIGNATURE6?">#REF!</definedName>
    <definedName name="XDO_?OPER_SIGNATURE7?">#REF!</definedName>
    <definedName name="XDO_?OPER_SIGNATURE8?">#REF!</definedName>
    <definedName name="XDO_?PP_DATE?">#REF!</definedName>
    <definedName name="XDO_?PP_NUM?">#REF!</definedName>
    <definedName name="XDO_?RECEIVER_INN?">#REF!</definedName>
    <definedName name="XDO_?RECEIVER_KPP?">#REF!</definedName>
    <definedName name="XDO_?RECEIVER_TOFK_NAME?">#REF!</definedName>
    <definedName name="XDO_?REPORT_DATE?">#REF!</definedName>
    <definedName name="XDO_?REPORT_DATE_1?">#REF!</definedName>
    <definedName name="XDO_?REPORT_DATE_2?">#REF!</definedName>
    <definedName name="XDO_?SUBS_CODE?">#REF!</definedName>
    <definedName name="XDO_?TOFK_CODE?">#REF!</definedName>
    <definedName name="XDO_?TOFK_CODE_OP?">#REF!</definedName>
    <definedName name="XDO_?TOFK_NAME?">#REF!</definedName>
    <definedName name="XDO_?TOFK_NAME_OP?">#REF!</definedName>
    <definedName name="XDO_?TOFK_NAME2?">#REF!</definedName>
    <definedName name="XDO_?TOT_AMOUNT?">#REF!</definedName>
    <definedName name="XDO_?USER_DEPARTMENT?">#REF!</definedName>
    <definedName name="XDO_?USER_DEPARTMENT2?">#REF!</definedName>
    <definedName name="XDO_GROUP_?LINE?">#REF!</definedName>
    <definedName name="XDO_GROUP_?LINE_G_S1_D?">#REF!</definedName>
    <definedName name="XDO_GROUP_?LINE_G_S1_D_B?">#REF!</definedName>
    <definedName name="XDO_GROUP_?LINE_G_S1_GRF?">#REF!</definedName>
    <definedName name="XDO_GROUP_?LINE_G_S2_D?">#REF!</definedName>
    <definedName name="XDO_GROUP_?LINE_G_S2_D_B?">#REF!</definedName>
    <definedName name="XDO_GROUP_?LINE_G_S2_GRF?">#REF!</definedName>
    <definedName name="XDO_GROUP_?LINE_G_S3_D?">#REF!</definedName>
    <definedName name="XDO_GROUP_?LINE_G_S3_D_B?">#REF!</definedName>
    <definedName name="XDO_GROUP_?LINE_G_S3_GRF?">#REF!</definedName>
    <definedName name="XDO_GROUP_?NULL_1?">#REF!</definedName>
    <definedName name="XDO_GROUP_?NULL_10?">#REF!</definedName>
    <definedName name="XDO_GROUP_?NULL_11?">#REF!</definedName>
    <definedName name="XDO_GROUP_?NULL_12?">#REF!</definedName>
    <definedName name="XDO_GROUP_?NULL_3?">#REF!</definedName>
    <definedName name="XDO_GROUP_?NULL_4?">#REF!</definedName>
    <definedName name="XDO_GROUP_?NULL_6?">#REF!</definedName>
    <definedName name="XDO_GROUP_?NULL_7?">#REF!</definedName>
    <definedName name="XDO_GROUP_?NULL_9?">#REF!</definedName>
    <definedName name="о">#REF!</definedName>
    <definedName name="оля">#REF!</definedName>
    <definedName name="_xlnm._FilterDatabase" localSheetId="0" hidden="1">'на 20.04.'!$A$4:$R$84</definedName>
  </definedNames>
  <calcPr/>
</workbook>
</file>

<file path=xl/sharedStrings.xml><?xml version="1.0" encoding="utf-8"?>
<sst xmlns="http://schemas.openxmlformats.org/spreadsheetml/2006/main" count="164" uniqueCount="164">
  <si>
    <t xml:space="preserve">Оперативный анализ  поступления доходов бюджета города Перми в 2026 году </t>
  </si>
  <si>
    <t xml:space="preserve">тыс. руб.</t>
  </si>
  <si>
    <t xml:space="preserve">Код адм.</t>
  </si>
  <si>
    <t xml:space="preserve">Администраторы, кураторы доходов    </t>
  </si>
  <si>
    <t xml:space="preserve">Код вида доходов</t>
  </si>
  <si>
    <t xml:space="preserve">Вид дохода</t>
  </si>
  <si>
    <t xml:space="preserve">Факт по 17.04.2025 вкл.</t>
  </si>
  <si>
    <t xml:space="preserve">ПЛАН на 2026 год </t>
  </si>
  <si>
    <t xml:space="preserve">ФАКТ 2026 года</t>
  </si>
  <si>
    <t>ОТКЛОНЕНИЕ</t>
  </si>
  <si>
    <t xml:space="preserve">%,  факт 2026г./ факт 2025г.</t>
  </si>
  <si>
    <t xml:space="preserve">Исполн. плана месяца</t>
  </si>
  <si>
    <t xml:space="preserve">Исполн. плана отч. периода</t>
  </si>
  <si>
    <t xml:space="preserve">Исполн. плана года</t>
  </si>
  <si>
    <t xml:space="preserve">2026 год </t>
  </si>
  <si>
    <t xml:space="preserve">январь - апрель</t>
  </si>
  <si>
    <t>апрель</t>
  </si>
  <si>
    <t xml:space="preserve">с нач. года на 20.04.2026 (по 17.04.2026 вкл.)</t>
  </si>
  <si>
    <t xml:space="preserve">факта 2026 года от факта 2025 года</t>
  </si>
  <si>
    <t xml:space="preserve">факта отч. пер. от плана отч. пер.</t>
  </si>
  <si>
    <t xml:space="preserve">факта 2026г.                от плана 2026г.</t>
  </si>
  <si>
    <t xml:space="preserve">факта за апрель от плана апреля</t>
  </si>
  <si>
    <t xml:space="preserve">НАЛОГОВЫЕ ДОХОДЫ</t>
  </si>
  <si>
    <t>ДЭПП</t>
  </si>
  <si>
    <t xml:space="preserve">101 02000 01 0000 110</t>
  </si>
  <si>
    <t>НДФЛ</t>
  </si>
  <si>
    <t>ДДиБ</t>
  </si>
  <si>
    <t xml:space="preserve">103 02000 01 0000 110</t>
  </si>
  <si>
    <t xml:space="preserve">Акцизы по подакцизным товарам</t>
  </si>
  <si>
    <t xml:space="preserve">103 03000 01 0000 110</t>
  </si>
  <si>
    <t xml:space="preserve">Туристический налог</t>
  </si>
  <si>
    <t xml:space="preserve">105 01000 01 0000 110</t>
  </si>
  <si>
    <t>УСН</t>
  </si>
  <si>
    <t xml:space="preserve">105 02000 02 0000 110</t>
  </si>
  <si>
    <t>ЕНВД</t>
  </si>
  <si>
    <t xml:space="preserve">105 03000 01 0000 110</t>
  </si>
  <si>
    <t xml:space="preserve">Единый сельскохозяйственный налог</t>
  </si>
  <si>
    <t xml:space="preserve">105 04000 01 0000 110</t>
  </si>
  <si>
    <t>Патент</t>
  </si>
  <si>
    <t>ДЗО</t>
  </si>
  <si>
    <t xml:space="preserve">106 01020 04 0000 110</t>
  </si>
  <si>
    <t xml:space="preserve">Налог на имущество физических лиц</t>
  </si>
  <si>
    <t xml:space="preserve">106 06000 00 0000 110</t>
  </si>
  <si>
    <t xml:space="preserve">Земельный налог </t>
  </si>
  <si>
    <t xml:space="preserve">108 03010 01 0000 110</t>
  </si>
  <si>
    <t xml:space="preserve">Государственная пошлина</t>
  </si>
  <si>
    <t xml:space="preserve">109 00000 00 0000 110</t>
  </si>
  <si>
    <t xml:space="preserve">Задолженность по отмененным налогам</t>
  </si>
  <si>
    <t xml:space="preserve">НЕНАЛОГОВЫЕ ДОХОДЫ</t>
  </si>
  <si>
    <t>944</t>
  </si>
  <si>
    <t xml:space="preserve">111 05092 04 0000 120</t>
  </si>
  <si>
    <t xml:space="preserve">Доходы от предоставления на платной основе парковок</t>
  </si>
  <si>
    <t xml:space="preserve">111 07014 04 0000 120</t>
  </si>
  <si>
    <t xml:space="preserve">Доходы от перечисления части прибыли МУП</t>
  </si>
  <si>
    <t xml:space="preserve">116 02020 00 0000 140</t>
  </si>
  <si>
    <t xml:space="preserve">Штрафы, санкции, возмещение ущерба (платные парковки)</t>
  </si>
  <si>
    <t xml:space="preserve">ИТОГО ПО АДМИНИСТРАТОРУ</t>
  </si>
  <si>
    <t xml:space="preserve">111 09080 04 1000 120</t>
  </si>
  <si>
    <t xml:space="preserve">Плата по договорам на размещение рекламных конструкций</t>
  </si>
  <si>
    <t xml:space="preserve">111 09080 04 2000 120</t>
  </si>
  <si>
    <t xml:space="preserve">Плата за размещение НТО</t>
  </si>
  <si>
    <t xml:space="preserve">113 01000 00 0000 000</t>
  </si>
  <si>
    <t xml:space="preserve">Доходы от оказания платных услуг (работ)</t>
  </si>
  <si>
    <t>163</t>
  </si>
  <si>
    <t>ДИО</t>
  </si>
  <si>
    <t xml:space="preserve">111 01040 04 0000 120</t>
  </si>
  <si>
    <t xml:space="preserve">Дивиденды по акциям</t>
  </si>
  <si>
    <t xml:space="preserve">111 05074 04 0000 120</t>
  </si>
  <si>
    <t xml:space="preserve">Доходы от сдачи в аренду имущества казны</t>
  </si>
  <si>
    <t xml:space="preserve">111 09044 04 0000 120</t>
  </si>
  <si>
    <t xml:space="preserve">Прочие поступления от использования имущества</t>
  </si>
  <si>
    <t xml:space="preserve">114 02043 04 0000 440</t>
  </si>
  <si>
    <t xml:space="preserve">Доходы от реализации иного имущества</t>
  </si>
  <si>
    <t xml:space="preserve">114 13040 04 0000 410</t>
  </si>
  <si>
    <t xml:space="preserve">Доходы  от реализации мун. имущества, в т.ч.: </t>
  </si>
  <si>
    <t xml:space="preserve">114 13040 04 1000 410</t>
  </si>
  <si>
    <t xml:space="preserve">-178-ФЗ </t>
  </si>
  <si>
    <t xml:space="preserve">114 13040 04 2000 410</t>
  </si>
  <si>
    <t xml:space="preserve">-НДС по 178-ФЗ</t>
  </si>
  <si>
    <t xml:space="preserve">114 13040 04 3000 410</t>
  </si>
  <si>
    <t>-159-ФЗ</t>
  </si>
  <si>
    <t>992</t>
  </si>
  <si>
    <t xml:space="preserve">111 05012 04 1000 120</t>
  </si>
  <si>
    <t xml:space="preserve">Арендная плата за земельные участки до разграничения</t>
  </si>
  <si>
    <t xml:space="preserve">111 05012 04 1020 120</t>
  </si>
  <si>
    <t xml:space="preserve">Средства от продажи права на заключение договоров аренды земельных участков до разграничения</t>
  </si>
  <si>
    <t xml:space="preserve">111 05024 04 1000 120</t>
  </si>
  <si>
    <t xml:space="preserve">Арендная плата за земельные участки, находящиеся в собственности городских округов </t>
  </si>
  <si>
    <t xml:space="preserve">111 05024 04 1020 120</t>
  </si>
  <si>
    <t xml:space="preserve">Средства от продажи права на заключение договоров аренды земельных участков, находящиеся в собст. ГО</t>
  </si>
  <si>
    <t xml:space="preserve">111 05300 00 0000 120</t>
  </si>
  <si>
    <t xml:space="preserve">Плата по соглашениям об установлении сервитута</t>
  </si>
  <si>
    <t xml:space="preserve">111 05400 00 0000 120</t>
  </si>
  <si>
    <t xml:space="preserve">Плата за публичный сервитут</t>
  </si>
  <si>
    <t xml:space="preserve">114 06012 04 0000 430</t>
  </si>
  <si>
    <t xml:space="preserve">Доходы от продажи земельных участков до разграничения</t>
  </si>
  <si>
    <t xml:space="preserve">114 06024 04 0000 430</t>
  </si>
  <si>
    <t xml:space="preserve">Доходы от продажи земельных участков, находящихся в собственности городских округов</t>
  </si>
  <si>
    <t xml:space="preserve">114 06312 04 0000 430</t>
  </si>
  <si>
    <t xml:space="preserve">Плата за увеличение площади земельных участков в результате перераспределения до разграничения</t>
  </si>
  <si>
    <t xml:space="preserve">114 06324 04 0000 430</t>
  </si>
  <si>
    <t xml:space="preserve">Плата за увеличение площади земельных участков в результате перераспределения, находящихся в собст. ГО</t>
  </si>
  <si>
    <t xml:space="preserve">116 00000 00 0000 140</t>
  </si>
  <si>
    <t xml:space="preserve">Штрафы, санкции, возмещение ущерба</t>
  </si>
  <si>
    <t xml:space="preserve">117 05040 04 3000 180</t>
  </si>
  <si>
    <t xml:space="preserve">Плата за фактическое пользование земельными участками</t>
  </si>
  <si>
    <t>945</t>
  </si>
  <si>
    <t>ДТ</t>
  </si>
  <si>
    <t xml:space="preserve">113 02994 04 0010 130</t>
  </si>
  <si>
    <t xml:space="preserve">Доходы от компенсации затрат государства (лпд )</t>
  </si>
  <si>
    <t xml:space="preserve">113 02994 04 0015 130</t>
  </si>
  <si>
    <t xml:space="preserve">Доходы от компенсации затрат государства (епд)</t>
  </si>
  <si>
    <t xml:space="preserve">113 02994 04 0020 130</t>
  </si>
  <si>
    <t xml:space="preserve">Доходы от компенсации затрат государства (плата за проезд)</t>
  </si>
  <si>
    <t xml:space="preserve">всего по плате за проезд</t>
  </si>
  <si>
    <t xml:space="preserve">113 02994 04 0030 130</t>
  </si>
  <si>
    <t xml:space="preserve">Доходы от компенсации затрат государства (транспортные карты)</t>
  </si>
  <si>
    <t xml:space="preserve">111 05034 04 0000 120</t>
  </si>
  <si>
    <t xml:space="preserve">Доходы от сдачи в аренду объектов нежилого фонда</t>
  </si>
  <si>
    <t xml:space="preserve">116 00000 00 0000 000</t>
  </si>
  <si>
    <t>УЖО</t>
  </si>
  <si>
    <t xml:space="preserve">Плата за найм</t>
  </si>
  <si>
    <t xml:space="preserve">114 01040 04 0000 410</t>
  </si>
  <si>
    <t xml:space="preserve">Доходы от продажи квартир</t>
  </si>
  <si>
    <t xml:space="preserve">915, 048</t>
  </si>
  <si>
    <t>УЭ</t>
  </si>
  <si>
    <t xml:space="preserve">112 00000 00 0000 120</t>
  </si>
  <si>
    <t xml:space="preserve">Платежи при пользовании природными ресурсами</t>
  </si>
  <si>
    <t xml:space="preserve">Восстановительная стоимость зеленых насаждений</t>
  </si>
  <si>
    <t xml:space="preserve">Иные администр.</t>
  </si>
  <si>
    <t xml:space="preserve">111 05000 04 0000 120</t>
  </si>
  <si>
    <t xml:space="preserve">Доходы, получаемые в виде арендной платы</t>
  </si>
  <si>
    <t xml:space="preserve">111 053(4)00 00 0000 120</t>
  </si>
  <si>
    <t xml:space="preserve">Плата по соглашениям об установлении сервитута </t>
  </si>
  <si>
    <t xml:space="preserve">113 00000 04 0000 130</t>
  </si>
  <si>
    <t xml:space="preserve">Доходы от оказания платных услуг и компенсации затрат государства</t>
  </si>
  <si>
    <t xml:space="preserve">117 01040 04 0000 180</t>
  </si>
  <si>
    <t xml:space="preserve">Невыясненные поступления</t>
  </si>
  <si>
    <t xml:space="preserve">11705, 11109, 11402</t>
  </si>
  <si>
    <t xml:space="preserve">Прочие неналоговые поступления</t>
  </si>
  <si>
    <t xml:space="preserve">117 15020 04 0000 180</t>
  </si>
  <si>
    <t xml:space="preserve">Инициативные платежи</t>
  </si>
  <si>
    <t xml:space="preserve">ИТОГО НАЛОГОВЫХ И НЕНАЛОГОВЫХ ДОХОДОВ </t>
  </si>
  <si>
    <t xml:space="preserve">БЕЗВОЗМЕЗДНЫЕ ПОСТУПЛЕНИЯ</t>
  </si>
  <si>
    <t xml:space="preserve">202 10000 00 0000 150</t>
  </si>
  <si>
    <t>Дотации</t>
  </si>
  <si>
    <t xml:space="preserve">202 20000 00 0000 150</t>
  </si>
  <si>
    <t xml:space="preserve">Субсидии от других бюджетов бюджетной системы РФ *   </t>
  </si>
  <si>
    <t xml:space="preserve">202 30000 00 0000 150</t>
  </si>
  <si>
    <t xml:space="preserve">Субвенции от других бюджетов бюджетной системы РФ*</t>
  </si>
  <si>
    <t xml:space="preserve">202 40000 00 0000 150</t>
  </si>
  <si>
    <t xml:space="preserve">Иные межбюджетные трансферты  *</t>
  </si>
  <si>
    <t xml:space="preserve">203 04000 04 0000 150</t>
  </si>
  <si>
    <t xml:space="preserve">Безвозмездные поступления от государственных (муниципальных) организаций</t>
  </si>
  <si>
    <t xml:space="preserve">207 04000 04 0000 150</t>
  </si>
  <si>
    <t xml:space="preserve">Прочие безвозмездные поступления</t>
  </si>
  <si>
    <t xml:space="preserve">208 04000 04 0000 150</t>
  </si>
  <si>
    <t xml:space="preserve">Перечисления из бюджетов ГО (в бюджеты ГО) для осуществления возврата (зачета) излишне уплаченных или излишне взысканных сумм налогов</t>
  </si>
  <si>
    <t xml:space="preserve">218 00000 04 0000 150</t>
  </si>
  <si>
    <t xml:space="preserve">Доходы от возврата бюджетными и автономными учреждениями остатков субсидий прошлых лет</t>
  </si>
  <si>
    <t xml:space="preserve">219 00000 04 0000 150</t>
  </si>
  <si>
    <t xml:space="preserve">Возврат остатков субсидий, субвенций прошлых лет</t>
  </si>
  <si>
    <t xml:space="preserve">ВСЕГО ДОХОДОВ </t>
  </si>
  <si>
    <t xml:space="preserve">* Уточненный план по субвенциям, субсидиям и иным межбюджетным трансфертам на текущую дату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</si>
</sst>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9">
    <numFmt numFmtId="160" formatCode="_-* #,##0.00\ &quot;₽&quot;_-;\-* #,##0.00\ &quot;₽&quot;_-;_-* &quot;-&quot;??\ &quot;₽&quot;_-;_-@_-"/>
    <numFmt numFmtId="161" formatCode="_-* #,##0.00\ _₽_-;\-* #,##0.00\ _₽_-;_-* &quot;-&quot;??\ _₽_-;_-@_-"/>
    <numFmt numFmtId="162" formatCode="#,##0.0"/>
    <numFmt numFmtId="163" formatCode="0.0"/>
    <numFmt numFmtId="164" formatCode="0.0%"/>
    <numFmt numFmtId="165" formatCode="#,##0.0_р_."/>
    <numFmt numFmtId="166" formatCode="#\ ##0.0"/>
    <numFmt numFmtId="167" formatCode="#,##0_р_."/>
    <numFmt numFmtId="168" formatCode="#,##0.00_р_."/>
  </numFmts>
  <fonts count="20">
    <font>
      <sz val="10.000000"/>
      <color theme="1"/>
      <name val="Arial Cyr"/>
    </font>
    <font>
      <sz val="10.000000"/>
      <name val="Arial Cyr"/>
    </font>
    <font>
      <sz val="10.000000"/>
      <name val="Arial"/>
    </font>
    <font>
      <sz val="11.000000"/>
      <name val="Calibri"/>
    </font>
    <font>
      <sz val="11.000000"/>
      <color theme="1"/>
      <name val="Calibri"/>
      <scheme val="minor"/>
    </font>
    <font>
      <sz val="14.000000"/>
      <name val="Times New Roman"/>
    </font>
    <font>
      <sz val="11.000000"/>
      <name val="Times New Roman"/>
    </font>
    <font>
      <sz val="7.000000"/>
      <name val="Times New Roman"/>
    </font>
    <font>
      <b/>
      <sz val="16.000000"/>
      <name val="Times New Roman"/>
    </font>
    <font>
      <b/>
      <sz val="7.000000"/>
      <name val="Times New Roman"/>
    </font>
    <font>
      <sz val="12.000000"/>
      <name val="Times New Roman"/>
    </font>
    <font>
      <b/>
      <sz val="12.000000"/>
      <name val="Times New Roman"/>
    </font>
    <font>
      <b/>
      <sz val="11.000000"/>
      <name val="Times New Roman"/>
    </font>
    <font>
      <b/>
      <sz val="14.000000"/>
      <name val="Times New Roman"/>
    </font>
    <font>
      <i/>
      <sz val="14.000000"/>
      <name val="Times New Roman"/>
    </font>
    <font>
      <i/>
      <sz val="7.000000"/>
      <name val="Times New Roman"/>
    </font>
    <font>
      <sz val="13.000000"/>
      <name val="Times New Roman"/>
    </font>
    <font>
      <i/>
      <sz val="12.000000"/>
      <name val="Times New Roman"/>
    </font>
    <font>
      <i/>
      <sz val="11.000000"/>
      <name val="Times New Roman"/>
    </font>
    <font>
      <b/>
      <sz val="13.000000"/>
      <name val="Times New Roman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 tint="0"/>
        <bgColor theme="0" tint="0"/>
      </patternFill>
    </fill>
  </fills>
  <borders count="50">
    <border>
      <left style="none"/>
      <right style="none"/>
      <top style="none"/>
      <bottom style="none"/>
      <diagonal style="none"/>
    </border>
    <border>
      <left style="thin">
        <color theme="1"/>
      </left>
      <right style="none"/>
      <top style="none"/>
      <bottom style="none"/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none"/>
      <right style="none"/>
      <top style="thin">
        <color theme="1"/>
      </top>
      <bottom style="none"/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medium">
        <color theme="1"/>
      </top>
      <bottom style="none"/>
      <diagonal style="none"/>
    </border>
    <border>
      <left style="medium">
        <color theme="1"/>
      </left>
      <right style="none"/>
      <top style="medium">
        <color theme="1"/>
      </top>
      <bottom style="medium">
        <color theme="1"/>
      </bottom>
      <diagonal style="none"/>
    </border>
    <border>
      <left style="none"/>
      <right style="none"/>
      <top style="medium">
        <color theme="1"/>
      </top>
      <bottom style="medium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none"/>
      <right style="none"/>
      <top style="medium">
        <color theme="1"/>
      </top>
      <bottom style="none"/>
      <diagonal style="none"/>
    </border>
    <border>
      <left style="thin">
        <color theme="1"/>
      </left>
      <right style="none"/>
      <top style="none"/>
      <bottom style="thin">
        <color theme="1"/>
      </bottom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none"/>
      <right style="thin">
        <color theme="1"/>
      </right>
      <top style="none"/>
      <bottom style="none"/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none"/>
      <bottom style="none"/>
      <diagonal style="none"/>
    </border>
    <border>
      <left style="medium">
        <color theme="1"/>
      </left>
      <right style="thin">
        <color theme="1"/>
      </right>
      <top style="medium">
        <color theme="1"/>
      </top>
      <bottom style="none"/>
      <diagonal style="none"/>
    </border>
    <border>
      <left style="none"/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none"/>
      <right style="none"/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none"/>
      <right style="none"/>
      <top style="none"/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none"/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none"/>
      <right style="thin">
        <color theme="1"/>
      </right>
      <top style="none"/>
      <bottom style="medium">
        <color theme="1"/>
      </bottom>
      <diagonal style="none"/>
    </border>
    <border>
      <left style="medium">
        <color theme="1"/>
      </left>
      <right style="none"/>
      <top style="medium">
        <color theme="1"/>
      </top>
      <bottom style="none"/>
      <diagonal style="none"/>
    </border>
    <border>
      <left style="medium">
        <color theme="1"/>
      </left>
      <right style="none"/>
      <top style="none"/>
      <bottom style="none"/>
      <diagonal style="none"/>
    </border>
    <border>
      <left style="thin">
        <color theme="1"/>
      </left>
      <right style="medium">
        <color theme="1"/>
      </right>
      <top style="none"/>
      <bottom style="thin">
        <color theme="1"/>
      </bottom>
      <diagonal style="none"/>
    </border>
    <border>
      <left style="medium">
        <color theme="1"/>
      </left>
      <right style="none"/>
      <top style="none"/>
      <bottom style="medium">
        <color theme="1"/>
      </bottom>
      <diagonal style="none"/>
    </border>
    <border>
      <left style="medium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medium">
        <color theme="1"/>
      </bottom>
      <diagonal style="none"/>
    </border>
  </borders>
  <cellStyleXfs count="109">
    <xf fontId="0" fillId="0" borderId="0" numFmtId="0" applyNumberFormat="1" applyFont="1" applyFill="1" applyBorder="1"/>
    <xf fontId="1" fillId="0" borderId="0" numFmtId="160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4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2" borderId="0" numFmtId="0" applyNumberFormat="1" applyFont="1" applyFill="1" applyBorder="1"/>
    <xf fontId="1" fillId="0" borderId="0" numFmtId="9" applyNumberFormat="1" applyFont="1" applyFill="1" applyBorder="0" applyProtection="0"/>
    <xf fontId="1" fillId="0" borderId="0" numFmtId="9" applyNumberFormat="1" applyFont="0" applyFill="0" applyBorder="0" applyProtection="0"/>
    <xf fontId="2" fillId="0" borderId="0" numFmtId="161" applyNumberFormat="1" applyFont="0" applyFill="0" applyBorder="0" applyProtection="0"/>
    <xf fontId="2" fillId="0" borderId="0" numFmtId="161" applyNumberFormat="1" applyFont="0" applyFill="0" applyBorder="0" applyProtection="0"/>
  </cellStyleXfs>
  <cellXfs count="220">
    <xf fontId="0" fillId="0" borderId="0" numFmtId="0" xfId="0"/>
    <xf fontId="5" fillId="3" borderId="0" numFmtId="0" xfId="0" applyFont="1" applyFill="1" applyAlignment="1">
      <alignment vertical="center"/>
    </xf>
    <xf fontId="5" fillId="3" borderId="1" numFmtId="0" xfId="0" applyFont="1" applyFill="1" applyBorder="1" applyAlignment="1">
      <alignment vertical="center"/>
    </xf>
    <xf fontId="6" fillId="3" borderId="0" numFmtId="0" xfId="0" applyFont="1" applyFill="1" applyAlignment="1">
      <alignment vertical="center"/>
    </xf>
    <xf fontId="7" fillId="3" borderId="0" numFmtId="0" xfId="0" applyFont="1" applyFill="1" applyAlignment="1">
      <alignment horizontal="left" vertical="center"/>
    </xf>
    <xf fontId="5" fillId="3" borderId="0" numFmtId="162" xfId="0" applyNumberFormat="1" applyFont="1" applyFill="1" applyAlignment="1">
      <alignment vertical="center"/>
    </xf>
    <xf fontId="5" fillId="3" borderId="0" numFmtId="163" xfId="0" applyNumberFormat="1" applyFont="1" applyFill="1" applyAlignment="1">
      <alignment vertical="center"/>
    </xf>
    <xf fontId="8" fillId="3" borderId="2" numFmtId="0" xfId="0" applyFont="1" applyFill="1" applyBorder="1" applyAlignment="1">
      <alignment horizontal="center" vertical="center" wrapText="1"/>
    </xf>
    <xf fontId="8" fillId="3" borderId="3" numFmtId="0" xfId="0" applyFont="1" applyFill="1" applyBorder="1" applyAlignment="1">
      <alignment horizontal="center" vertical="center" wrapText="1"/>
    </xf>
    <xf fontId="9" fillId="3" borderId="3" numFmtId="0" xfId="0" applyFont="1" applyFill="1" applyBorder="1" applyAlignment="1">
      <alignment horizontal="left" vertical="center"/>
    </xf>
    <xf fontId="5" fillId="3" borderId="1" numFmtId="49" xfId="0" applyNumberFormat="1" applyFont="1" applyFill="1" applyBorder="1" applyAlignment="1">
      <alignment horizontal="center" vertical="center" wrapText="1"/>
    </xf>
    <xf fontId="6" fillId="3" borderId="0" numFmtId="0" xfId="0" applyFont="1" applyFill="1" applyAlignment="1">
      <alignment horizontal="center" vertical="center" wrapText="1"/>
    </xf>
    <xf fontId="5" fillId="3" borderId="0" numFmtId="0" xfId="0" applyFont="1" applyFill="1" applyAlignment="1">
      <alignment horizontal="center" vertical="center" wrapText="1"/>
    </xf>
    <xf fontId="5" fillId="3" borderId="0" numFmtId="162" xfId="0" applyNumberFormat="1" applyFont="1" applyFill="1" applyAlignment="1">
      <alignment horizontal="center" vertical="center" wrapText="1"/>
    </xf>
    <xf fontId="10" fillId="3" borderId="0" numFmtId="0" xfId="0" applyFont="1" applyFill="1" applyAlignment="1">
      <alignment horizontal="right" vertical="center" wrapText="1"/>
    </xf>
    <xf fontId="5" fillId="3" borderId="0" numFmtId="163" xfId="0" applyNumberFormat="1" applyFont="1" applyFill="1" applyAlignment="1">
      <alignment horizontal="center" vertical="center" wrapText="1"/>
    </xf>
    <xf fontId="10" fillId="3" borderId="0" numFmtId="0" xfId="0" applyFont="1" applyFill="1" applyAlignment="1">
      <alignment horizontal="right" vertical="center"/>
    </xf>
    <xf fontId="11" fillId="3" borderId="0" numFmtId="0" xfId="0" applyFont="1" applyFill="1" applyAlignment="1">
      <alignment vertical="center"/>
    </xf>
    <xf fontId="11" fillId="3" borderId="4" numFmtId="49" xfId="0" applyNumberFormat="1" applyFont="1" applyFill="1" applyBorder="1" applyAlignment="1">
      <alignment horizontal="center" vertical="center" wrapText="1"/>
    </xf>
    <xf fontId="11" fillId="3" borderId="5" numFmtId="0" xfId="0" applyFont="1" applyFill="1" applyBorder="1" applyAlignment="1">
      <alignment horizontal="center" vertical="center" wrapText="1"/>
    </xf>
    <xf fontId="9" fillId="3" borderId="6" numFmtId="49" xfId="0" applyNumberFormat="1" applyFont="1" applyFill="1" applyBorder="1" applyAlignment="1">
      <alignment horizontal="center" vertical="center" wrapText="1"/>
    </xf>
    <xf fontId="11" fillId="3" borderId="6" numFmtId="0" xfId="0" applyFont="1" applyFill="1" applyBorder="1" applyAlignment="1">
      <alignment horizontal="center" vertical="center" wrapText="1"/>
    </xf>
    <xf fontId="12" fillId="3" borderId="6" numFmtId="162" xfId="0" applyNumberFormat="1" applyFont="1" applyFill="1" applyBorder="1" applyAlignment="1">
      <alignment horizontal="center" vertical="center" wrapText="1"/>
    </xf>
    <xf fontId="11" fillId="3" borderId="7" numFmtId="162" xfId="0" applyNumberFormat="1" applyFont="1" applyFill="1" applyBorder="1" applyAlignment="1">
      <alignment horizontal="center" vertical="center" wrapText="1"/>
    </xf>
    <xf fontId="11" fillId="3" borderId="8" numFmtId="162" xfId="0" applyNumberFormat="1" applyFont="1" applyFill="1" applyBorder="1" applyAlignment="1">
      <alignment horizontal="center" vertical="center" wrapText="1"/>
    </xf>
    <xf fontId="11" fillId="3" borderId="9" numFmtId="162" xfId="0" applyNumberFormat="1" applyFont="1" applyFill="1" applyBorder="1" applyAlignment="1">
      <alignment horizontal="center" vertical="center" wrapText="1"/>
    </xf>
    <xf fontId="11" fillId="3" borderId="7" numFmtId="163" xfId="0" applyNumberFormat="1" applyFont="1" applyFill="1" applyBorder="1" applyAlignment="1">
      <alignment horizontal="center" vertical="center" wrapText="1"/>
    </xf>
    <xf fontId="11" fillId="3" borderId="9" numFmtId="163" xfId="0" applyNumberFormat="1" applyFont="1" applyFill="1" applyBorder="1" applyAlignment="1">
      <alignment horizontal="center" vertical="center" wrapText="1"/>
    </xf>
    <xf fontId="11" fillId="3" borderId="6" numFmtId="164" xfId="105" applyNumberFormat="1" applyFont="1" applyFill="1" applyBorder="1" applyAlignment="1" applyProtection="1">
      <alignment horizontal="center" vertical="center" wrapText="1"/>
    </xf>
    <xf fontId="11" fillId="3" borderId="6" numFmtId="163" xfId="0" applyNumberFormat="1" applyFont="1" applyFill="1" applyBorder="1" applyAlignment="1">
      <alignment horizontal="center" vertical="center" wrapText="1"/>
    </xf>
    <xf fontId="11" fillId="3" borderId="0" numFmtId="163" xfId="0" applyNumberFormat="1" applyFont="1" applyFill="1" applyAlignment="1">
      <alignment horizontal="center" vertical="center" wrapText="1"/>
    </xf>
    <xf fontId="12" fillId="3" borderId="6" numFmtId="163" xfId="0" applyNumberFormat="1" applyFont="1" applyFill="1" applyBorder="1" applyAlignment="1">
      <alignment horizontal="center" vertical="center" wrapText="1"/>
    </xf>
    <xf fontId="11" fillId="3" borderId="6" numFmtId="162" xfId="0" applyNumberFormat="1" applyFont="1" applyFill="1" applyBorder="1" applyAlignment="1">
      <alignment horizontal="center" vertical="center" wrapText="1"/>
    </xf>
    <xf fontId="11" fillId="3" borderId="0" numFmtId="162" xfId="0" applyNumberFormat="1" applyFont="1" applyFill="1" applyAlignment="1">
      <alignment horizontal="center" vertical="center" wrapText="1"/>
    </xf>
    <xf fontId="13" fillId="3" borderId="0" numFmtId="0" xfId="0" applyFont="1" applyFill="1" applyAlignment="1">
      <alignment vertical="center"/>
    </xf>
    <xf fontId="13" fillId="3" borderId="10" numFmtId="49" xfId="0" applyNumberFormat="1" applyFont="1" applyFill="1" applyBorder="1" applyAlignment="1">
      <alignment horizontal="center" vertical="center" wrapText="1"/>
    </xf>
    <xf fontId="13" fillId="3" borderId="11" numFmtId="0" xfId="0" applyFont="1" applyFill="1" applyBorder="1" applyAlignment="1">
      <alignment horizontal="center" vertical="center" wrapText="1"/>
    </xf>
    <xf fontId="9" fillId="3" borderId="12" numFmtId="0" xfId="0" applyFont="1" applyFill="1" applyBorder="1" applyAlignment="1">
      <alignment horizontal="left" vertical="center"/>
    </xf>
    <xf fontId="13" fillId="3" borderId="13" numFmtId="0" xfId="0" applyFont="1" applyFill="1" applyBorder="1" applyAlignment="1">
      <alignment horizontal="center" vertical="center" wrapText="1"/>
    </xf>
    <xf fontId="13" fillId="3" borderId="13" numFmtId="162" xfId="0" applyNumberFormat="1" applyFont="1" applyFill="1" applyBorder="1" applyAlignment="1">
      <alignment vertical="center" wrapText="1"/>
    </xf>
    <xf fontId="13" fillId="3" borderId="14" numFmtId="162" xfId="0" applyNumberFormat="1" applyFont="1" applyFill="1" applyBorder="1" applyAlignment="1">
      <alignment vertical="center" wrapText="1"/>
    </xf>
    <xf fontId="13" fillId="3" borderId="12" numFmtId="162" xfId="0" applyNumberFormat="1" applyFont="1" applyFill="1" applyBorder="1" applyAlignment="1">
      <alignment vertical="center" wrapText="1"/>
    </xf>
    <xf fontId="13" fillId="3" borderId="12" numFmtId="164" xfId="0" applyNumberFormat="1" applyFont="1" applyFill="1" applyBorder="1" applyAlignment="1">
      <alignment horizontal="right" vertical="center" wrapText="1"/>
    </xf>
    <xf fontId="13" fillId="3" borderId="14" numFmtId="164" xfId="0" applyNumberFormat="1" applyFont="1" applyFill="1" applyBorder="1" applyAlignment="1">
      <alignment horizontal="right" vertical="center" wrapText="1"/>
    </xf>
    <xf fontId="13" fillId="3" borderId="13" numFmtId="164" xfId="0" applyNumberFormat="1" applyFont="1" applyFill="1" applyBorder="1" applyAlignment="1">
      <alignment horizontal="right" vertical="center" wrapText="1"/>
    </xf>
    <xf fontId="13" fillId="3" borderId="15" numFmtId="164" xfId="0" applyNumberFormat="1" applyFont="1" applyFill="1" applyBorder="1" applyAlignment="1">
      <alignment horizontal="right" vertical="center" wrapText="1"/>
    </xf>
    <xf fontId="5" fillId="3" borderId="16" numFmtId="49" xfId="0" applyNumberFormat="1" applyFont="1" applyFill="1" applyBorder="1" applyAlignment="1">
      <alignment horizontal="center" vertical="center" wrapText="1"/>
    </xf>
    <xf fontId="6" fillId="3" borderId="17" numFmtId="0" xfId="0" applyFont="1" applyFill="1" applyBorder="1" applyAlignment="1">
      <alignment horizontal="center" vertical="center" wrapText="1"/>
    </xf>
    <xf fontId="7" fillId="3" borderId="18" numFmtId="49" xfId="0" applyNumberFormat="1" applyFont="1" applyFill="1" applyBorder="1" applyAlignment="1">
      <alignment horizontal="left" vertical="center"/>
    </xf>
    <xf fontId="5" fillId="3" borderId="19" numFmtId="0" xfId="0" applyFont="1" applyFill="1" applyBorder="1" applyAlignment="1">
      <alignment vertical="center" wrapText="1"/>
    </xf>
    <xf fontId="5" fillId="3" borderId="17" numFmtId="162" xfId="0" applyNumberFormat="1" applyFont="1" applyFill="1" applyBorder="1" applyAlignment="1">
      <alignment horizontal="right" vertical="center" wrapText="1"/>
    </xf>
    <xf fontId="5" fillId="3" borderId="20" numFmtId="162" xfId="0" applyNumberFormat="1" applyFont="1" applyFill="1" applyBorder="1" applyAlignment="1">
      <alignment horizontal="right" vertical="center" wrapText="1"/>
    </xf>
    <xf fontId="5" fillId="3" borderId="21" numFmtId="162" xfId="0" applyNumberFormat="1" applyFont="1" applyFill="1" applyBorder="1" applyAlignment="1">
      <alignment horizontal="right" vertical="center" wrapText="1"/>
    </xf>
    <xf fontId="5" fillId="3" borderId="18" numFmtId="162" xfId="0" applyNumberFormat="1" applyFont="1" applyFill="1" applyBorder="1" applyAlignment="1">
      <alignment horizontal="right" vertical="center" wrapText="1"/>
    </xf>
    <xf fontId="5" fillId="3" borderId="18" numFmtId="4" xfId="0" applyNumberFormat="1" applyFont="1" applyFill="1" applyBorder="1" applyAlignment="1">
      <alignment horizontal="right" vertical="center" wrapText="1"/>
    </xf>
    <xf fontId="5" fillId="3" borderId="17" numFmtId="164" xfId="0" applyNumberFormat="1" applyFont="1" applyFill="1" applyBorder="1" applyAlignment="1">
      <alignment horizontal="right" vertical="center" wrapText="1"/>
    </xf>
    <xf fontId="5" fillId="3" borderId="18" numFmtId="164" xfId="0" applyNumberFormat="1" applyFont="1" applyFill="1" applyBorder="1" applyAlignment="1">
      <alignment horizontal="right" vertical="center" wrapText="1"/>
    </xf>
    <xf fontId="5" fillId="3" borderId="22" numFmtId="164" xfId="0" applyNumberFormat="1" applyFont="1" applyFill="1" applyBorder="1" applyAlignment="1">
      <alignment horizontal="right" vertical="center" wrapText="1"/>
    </xf>
    <xf fontId="5" fillId="3" borderId="23" numFmtId="49" xfId="0" applyNumberFormat="1" applyFont="1" applyFill="1" applyBorder="1" applyAlignment="1">
      <alignment horizontal="center" vertical="center" wrapText="1"/>
    </xf>
    <xf fontId="6" fillId="3" borderId="23" numFmtId="0" xfId="0" applyFont="1" applyFill="1" applyBorder="1" applyAlignment="1">
      <alignment horizontal="center" vertical="center" wrapText="1"/>
    </xf>
    <xf fontId="7" fillId="3" borderId="23" numFmtId="49" xfId="0" applyNumberFormat="1" applyFont="1" applyFill="1" applyBorder="1" applyAlignment="1">
      <alignment horizontal="left" vertical="center"/>
    </xf>
    <xf fontId="5" fillId="3" borderId="23" numFmtId="0" xfId="0" applyFont="1" applyFill="1" applyBorder="1" applyAlignment="1">
      <alignment vertical="center" wrapText="1"/>
    </xf>
    <xf fontId="5" fillId="3" borderId="23" numFmtId="162" xfId="0" applyNumberFormat="1" applyFont="1" applyFill="1" applyBorder="1" applyAlignment="1">
      <alignment vertical="center" wrapText="1"/>
    </xf>
    <xf fontId="5" fillId="3" borderId="9" numFmtId="162" xfId="0" applyNumberFormat="1" applyFont="1" applyFill="1" applyBorder="1" applyAlignment="1">
      <alignment vertical="center" wrapText="1"/>
    </xf>
    <xf fontId="5" fillId="3" borderId="8" numFmtId="162" xfId="0" applyNumberFormat="1" applyFont="1" applyFill="1" applyBorder="1" applyAlignment="1">
      <alignment vertical="center" wrapText="1"/>
    </xf>
    <xf fontId="5" fillId="3" borderId="0" numFmtId="162" xfId="0" applyNumberFormat="1" applyFont="1" applyFill="1" applyAlignment="1">
      <alignment vertical="center" wrapText="1"/>
    </xf>
    <xf fontId="5" fillId="3" borderId="24" numFmtId="162" xfId="0" applyNumberFormat="1" applyFont="1" applyFill="1" applyBorder="1" applyAlignment="1">
      <alignment vertical="center" wrapText="1"/>
    </xf>
    <xf fontId="5" fillId="3" borderId="0" numFmtId="164" xfId="0" applyNumberFormat="1" applyFont="1" applyFill="1" applyAlignment="1">
      <alignment horizontal="right" vertical="center" wrapText="1"/>
    </xf>
    <xf fontId="5" fillId="3" borderId="23" numFmtId="164" xfId="0" applyNumberFormat="1" applyFont="1" applyFill="1" applyBorder="1" applyAlignment="1">
      <alignment horizontal="right" vertical="center" wrapText="1"/>
    </xf>
    <xf fontId="5" fillId="3" borderId="25" numFmtId="164" xfId="0" applyNumberFormat="1" applyFont="1" applyFill="1" applyBorder="1" applyAlignment="1">
      <alignment horizontal="right" vertical="center" wrapText="1"/>
    </xf>
    <xf fontId="5" fillId="3" borderId="26" numFmtId="164" xfId="0" applyNumberFormat="1" applyFont="1" applyFill="1" applyBorder="1" applyAlignment="1">
      <alignment horizontal="right" vertical="center" wrapText="1"/>
    </xf>
    <xf fontId="7" fillId="3" borderId="0" numFmtId="49" xfId="0" applyNumberFormat="1" applyFont="1" applyFill="1" applyAlignment="1">
      <alignment horizontal="left" vertical="center"/>
    </xf>
    <xf fontId="5" fillId="3" borderId="0" numFmtId="4" xfId="0" applyNumberFormat="1" applyFont="1" applyFill="1" applyAlignment="1">
      <alignment vertical="center" wrapText="1"/>
    </xf>
    <xf fontId="5" fillId="3" borderId="23" numFmtId="4" xfId="0" applyNumberFormat="1" applyFont="1" applyFill="1" applyBorder="1" applyAlignment="1">
      <alignment vertical="center" wrapText="1"/>
    </xf>
    <xf fontId="5" fillId="3" borderId="6" numFmtId="49" xfId="0" applyNumberFormat="1" applyFont="1" applyFill="1" applyBorder="1" applyAlignment="1">
      <alignment horizontal="center" vertical="center" wrapText="1"/>
    </xf>
    <xf fontId="6" fillId="3" borderId="6" numFmtId="0" xfId="0" applyFont="1" applyFill="1" applyBorder="1" applyAlignment="1">
      <alignment horizontal="center" vertical="center" wrapText="1"/>
    </xf>
    <xf fontId="5" fillId="3" borderId="2" numFmtId="0" xfId="0" applyFont="1" applyFill="1" applyBorder="1" applyAlignment="1">
      <alignment vertical="center" wrapText="1"/>
    </xf>
    <xf fontId="5" fillId="3" borderId="6" numFmtId="162" xfId="0" applyNumberFormat="1" applyFont="1" applyFill="1" applyBorder="1" applyAlignment="1">
      <alignment vertical="center" wrapText="1"/>
    </xf>
    <xf fontId="5" fillId="3" borderId="27" numFmtId="162" xfId="0" applyNumberFormat="1" applyFont="1" applyFill="1" applyBorder="1" applyAlignment="1">
      <alignment vertical="center" wrapText="1"/>
    </xf>
    <xf fontId="5" fillId="3" borderId="6" numFmtId="164" xfId="0" applyNumberFormat="1" applyFont="1" applyFill="1" applyBorder="1" applyAlignment="1">
      <alignment horizontal="right" vertical="center" wrapText="1"/>
    </xf>
    <xf fontId="5" fillId="3" borderId="28" numFmtId="164" xfId="0" applyNumberFormat="1" applyFont="1" applyFill="1" applyBorder="1" applyAlignment="1">
      <alignment horizontal="right" vertical="center" wrapText="1"/>
    </xf>
    <xf fontId="13" fillId="3" borderId="29" numFmtId="165" xfId="0" applyNumberFormat="1" applyFont="1" applyFill="1" applyBorder="1" applyAlignment="1">
      <alignment horizontal="center" vertical="center" wrapText="1"/>
    </xf>
    <xf fontId="13" fillId="3" borderId="12" numFmtId="165" xfId="0" applyNumberFormat="1" applyFont="1" applyFill="1" applyBorder="1" applyAlignment="1">
      <alignment horizontal="center" vertical="center" wrapText="1"/>
    </xf>
    <xf fontId="9" fillId="3" borderId="12" numFmtId="165" xfId="0" applyNumberFormat="1" applyFont="1" applyFill="1" applyBorder="1" applyAlignment="1">
      <alignment horizontal="left" vertical="center"/>
    </xf>
    <xf fontId="13" fillId="3" borderId="13" numFmtId="165" xfId="0" applyNumberFormat="1" applyFont="1" applyFill="1" applyBorder="1" applyAlignment="1">
      <alignment horizontal="center" vertical="center" wrapText="1"/>
    </xf>
    <xf fontId="13" fillId="3" borderId="12" numFmtId="162" xfId="0" applyNumberFormat="1" applyFont="1" applyFill="1" applyBorder="1" applyAlignment="1">
      <alignment horizontal="right" vertical="center" wrapText="1"/>
    </xf>
    <xf fontId="13" fillId="3" borderId="14" numFmtId="162" xfId="0" applyNumberFormat="1" applyFont="1" applyFill="1" applyBorder="1" applyAlignment="1">
      <alignment horizontal="right" vertical="center" wrapText="1"/>
    </xf>
    <xf fontId="5" fillId="3" borderId="30" numFmtId="49" xfId="0" applyNumberFormat="1" applyFont="1" applyFill="1" applyBorder="1" applyAlignment="1">
      <alignment horizontal="center" vertical="center" wrapText="1"/>
    </xf>
    <xf fontId="6" fillId="3" borderId="31" numFmtId="0" xfId="0" applyFont="1" applyFill="1" applyBorder="1" applyAlignment="1">
      <alignment horizontal="center" vertical="center" wrapText="1"/>
    </xf>
    <xf fontId="7" fillId="3" borderId="17" numFmtId="0" xfId="0" applyFont="1" applyFill="1" applyBorder="1" applyAlignment="1">
      <alignment horizontal="left" vertical="center"/>
    </xf>
    <xf fontId="5" fillId="3" borderId="17" numFmtId="165" xfId="0" applyNumberFormat="1" applyFont="1" applyFill="1" applyBorder="1" applyAlignment="1">
      <alignment vertical="center" wrapText="1"/>
    </xf>
    <xf fontId="5" fillId="3" borderId="32" numFmtId="162" xfId="0" applyNumberFormat="1" applyFont="1" applyFill="1" applyBorder="1" applyAlignment="1">
      <alignment horizontal="right" vertical="center" wrapText="1"/>
    </xf>
    <xf fontId="5" fillId="3" borderId="33" numFmtId="162" xfId="0" applyNumberFormat="1" applyFont="1" applyFill="1" applyBorder="1" applyAlignment="1">
      <alignment horizontal="right" vertical="center" wrapText="1"/>
    </xf>
    <xf fontId="5" fillId="3" borderId="26" numFmtId="49" xfId="0" applyNumberFormat="1" applyFont="1" applyFill="1" applyBorder="1" applyAlignment="1">
      <alignment horizontal="center" vertical="center" wrapText="1"/>
    </xf>
    <xf fontId="6" fillId="3" borderId="34" numFmtId="0" xfId="0" applyFont="1" applyFill="1" applyBorder="1" applyAlignment="1">
      <alignment horizontal="center" vertical="center" wrapText="1"/>
    </xf>
    <xf fontId="5" fillId="3" borderId="0" numFmtId="165" xfId="0" applyNumberFormat="1" applyFont="1" applyFill="1" applyAlignment="1">
      <alignment vertical="center" wrapText="1"/>
    </xf>
    <xf fontId="5" fillId="3" borderId="23" numFmtId="162" xfId="0" applyNumberFormat="1" applyFont="1" applyFill="1" applyBorder="1" applyAlignment="1">
      <alignment horizontal="right" vertical="center" wrapText="1"/>
    </xf>
    <xf fontId="5" fillId="3" borderId="0" numFmtId="162" xfId="0" applyNumberFormat="1" applyFont="1" applyFill="1" applyAlignment="1">
      <alignment horizontal="right" vertical="center" wrapText="1"/>
    </xf>
    <xf fontId="5" fillId="3" borderId="23" numFmtId="4" xfId="0" applyNumberFormat="1" applyFont="1" applyFill="1" applyBorder="1" applyAlignment="1">
      <alignment horizontal="right" vertical="center" wrapText="1"/>
    </xf>
    <xf fontId="5" fillId="3" borderId="23" numFmtId="165" xfId="0" applyNumberFormat="1" applyFont="1" applyFill="1" applyBorder="1" applyAlignment="1">
      <alignment vertical="center" wrapText="1"/>
    </xf>
    <xf fontId="5" fillId="3" borderId="8" numFmtId="162" xfId="0" applyNumberFormat="1" applyFont="1" applyFill="1" applyBorder="1" applyAlignment="1">
      <alignment horizontal="right" vertical="center" wrapText="1"/>
    </xf>
    <xf fontId="14" fillId="3" borderId="0" numFmtId="0" xfId="0" applyFont="1" applyFill="1" applyAlignment="1">
      <alignment vertical="center"/>
    </xf>
    <xf fontId="14" fillId="3" borderId="26" numFmtId="49" xfId="0" applyNumberFormat="1" applyFont="1" applyFill="1" applyBorder="1" applyAlignment="1">
      <alignment horizontal="center" vertical="center" wrapText="1"/>
    </xf>
    <xf fontId="14" fillId="3" borderId="35" numFmtId="0" xfId="0" applyFont="1" applyFill="1" applyBorder="1" applyAlignment="1">
      <alignment horizontal="center" vertical="center" wrapText="1"/>
    </xf>
    <xf fontId="15" fillId="3" borderId="36" numFmtId="49" xfId="0" applyNumberFormat="1" applyFont="1" applyFill="1" applyBorder="1" applyAlignment="1">
      <alignment horizontal="left" vertical="center"/>
    </xf>
    <xf fontId="14" fillId="3" borderId="37" numFmtId="0" xfId="0" applyFont="1" applyFill="1" applyBorder="1" applyAlignment="1">
      <alignment vertical="center" wrapText="1"/>
    </xf>
    <xf fontId="14" fillId="3" borderId="36" numFmtId="162" xfId="0" applyNumberFormat="1" applyFont="1" applyFill="1" applyBorder="1" applyAlignment="1">
      <alignment horizontal="right" vertical="center" wrapText="1"/>
    </xf>
    <xf fontId="14" fillId="3" borderId="37" numFmtId="162" xfId="0" applyNumberFormat="1" applyFont="1" applyFill="1" applyBorder="1" applyAlignment="1">
      <alignment horizontal="right" vertical="center" wrapText="1"/>
    </xf>
    <xf fontId="14" fillId="3" borderId="36" numFmtId="164" xfId="0" applyNumberFormat="1" applyFont="1" applyFill="1" applyBorder="1" applyAlignment="1">
      <alignment horizontal="right" vertical="center" wrapText="1"/>
    </xf>
    <xf fontId="14" fillId="3" borderId="38" numFmtId="164" xfId="0" applyNumberFormat="1" applyFont="1" applyFill="1" applyBorder="1" applyAlignment="1">
      <alignment horizontal="right" vertical="center" wrapText="1"/>
    </xf>
    <xf fontId="5" fillId="3" borderId="28" numFmtId="1" xfId="0" applyNumberFormat="1" applyFont="1" applyFill="1" applyBorder="1" applyAlignment="1">
      <alignment horizontal="center" vertical="center" wrapText="1"/>
    </xf>
    <xf fontId="7" fillId="3" borderId="18" numFmtId="0" xfId="0" applyFont="1" applyFill="1" applyBorder="1" applyAlignment="1">
      <alignment horizontal="left" vertical="center"/>
    </xf>
    <xf fontId="5" fillId="3" borderId="39" numFmtId="0" xfId="0" applyFont="1" applyFill="1" applyBorder="1" applyAlignment="1">
      <alignment horizontal="left" vertical="center" wrapText="1"/>
    </xf>
    <xf fontId="5" fillId="3" borderId="40" numFmtId="164" xfId="0" applyNumberFormat="1" applyFont="1" applyFill="1" applyBorder="1" applyAlignment="1">
      <alignment horizontal="right" vertical="center" wrapText="1"/>
    </xf>
    <xf fontId="5" fillId="3" borderId="26" numFmtId="0" xfId="0" applyFont="1" applyFill="1" applyBorder="1" applyAlignment="1">
      <alignment horizontal="center" vertical="center" wrapText="1"/>
    </xf>
    <xf fontId="7" fillId="3" borderId="23" numFmtId="0" xfId="0" applyFont="1" applyFill="1" applyBorder="1" applyAlignment="1">
      <alignment horizontal="left" vertical="center"/>
    </xf>
    <xf fontId="5" fillId="3" borderId="9" numFmtId="162" xfId="0" applyNumberFormat="1" applyFont="1" applyFill="1" applyBorder="1" applyAlignment="1">
      <alignment horizontal="right" vertical="center" wrapText="1"/>
    </xf>
    <xf fontId="5" fillId="3" borderId="28" numFmtId="0" xfId="0" applyFont="1" applyFill="1" applyBorder="1" applyAlignment="1">
      <alignment horizontal="center" vertical="center" wrapText="1"/>
    </xf>
    <xf fontId="6" fillId="3" borderId="41" numFmtId="0" xfId="0" applyFont="1" applyFill="1" applyBorder="1" applyAlignment="1">
      <alignment horizontal="center" vertical="center" wrapText="1"/>
    </xf>
    <xf fontId="7" fillId="3" borderId="23" numFmtId="166" xfId="0" applyNumberFormat="1" applyFont="1" applyFill="1" applyBorder="1" applyAlignment="1">
      <alignment vertical="center"/>
    </xf>
    <xf fontId="16" fillId="3" borderId="7" numFmtId="165" xfId="0" applyNumberFormat="1" applyFont="1" applyFill="1" applyBorder="1" applyAlignment="1">
      <alignment vertical="center" wrapText="1"/>
    </xf>
    <xf fontId="14" fillId="3" borderId="28" numFmtId="0" xfId="0" applyFont="1" applyFill="1" applyBorder="1" applyAlignment="1">
      <alignment horizontal="center" vertical="center" wrapText="1"/>
    </xf>
    <xf fontId="15" fillId="3" borderId="37" numFmtId="49" xfId="0" applyNumberFormat="1" applyFont="1" applyFill="1" applyBorder="1" applyAlignment="1">
      <alignment horizontal="left" vertical="center"/>
    </xf>
    <xf fontId="14" fillId="3" borderId="36" numFmtId="0" xfId="0" applyFont="1" applyFill="1" applyBorder="1" applyAlignment="1">
      <alignment vertical="center" wrapText="1"/>
    </xf>
    <xf fontId="14" fillId="3" borderId="37" numFmtId="164" xfId="0" applyNumberFormat="1" applyFont="1" applyFill="1" applyBorder="1" applyAlignment="1">
      <alignment horizontal="right" vertical="center" wrapText="1"/>
    </xf>
    <xf fontId="14" fillId="3" borderId="42" numFmtId="164" xfId="0" applyNumberFormat="1" applyFont="1" applyFill="1" applyBorder="1" applyAlignment="1">
      <alignment horizontal="right" vertical="center" wrapText="1"/>
    </xf>
    <xf fontId="7" fillId="3" borderId="17" numFmtId="49" xfId="0" applyNumberFormat="1" applyFont="1" applyFill="1" applyBorder="1" applyAlignment="1">
      <alignment horizontal="left" vertical="center"/>
    </xf>
    <xf fontId="5" fillId="3" borderId="18" numFmtId="165" xfId="0" applyNumberFormat="1" applyFont="1" applyFill="1" applyBorder="1" applyAlignment="1">
      <alignment vertical="center" wrapText="1"/>
    </xf>
    <xf fontId="5" fillId="3" borderId="23" numFmtId="165" xfId="0" applyNumberFormat="1" applyFont="1" applyFill="1" applyBorder="1" applyAlignment="1">
      <alignment horizontal="left" vertical="center" wrapText="1"/>
    </xf>
    <xf fontId="5" fillId="3" borderId="23" numFmtId="0" xfId="0" applyFont="1" applyFill="1" applyBorder="1" applyAlignment="1">
      <alignment horizontal="left" vertical="center" wrapText="1"/>
    </xf>
    <xf fontId="5" fillId="3" borderId="0" numFmtId="0" xfId="0" applyFont="1" applyFill="1" applyAlignment="1">
      <alignment horizontal="left" vertical="center" wrapText="1"/>
    </xf>
    <xf fontId="17" fillId="3" borderId="0" numFmtId="0" xfId="0" applyFont="1" applyFill="1" applyAlignment="1">
      <alignment vertical="center"/>
    </xf>
    <xf fontId="14" fillId="3" borderId="30" numFmtId="49" xfId="0" applyNumberFormat="1" applyFont="1" applyFill="1" applyBorder="1" applyAlignment="1">
      <alignment horizontal="center" vertical="center" wrapText="1"/>
    </xf>
    <xf fontId="18" fillId="3" borderId="34" numFmtId="0" xfId="0" applyFont="1" applyFill="1" applyBorder="1" applyAlignment="1">
      <alignment horizontal="center" vertical="center" wrapText="1"/>
    </xf>
    <xf fontId="15" fillId="3" borderId="0" numFmtId="0" xfId="0" applyFont="1" applyFill="1" applyAlignment="1">
      <alignment horizontal="left" vertical="center"/>
    </xf>
    <xf fontId="17" fillId="3" borderId="7" numFmtId="0" xfId="0" applyFont="1" applyFill="1" applyBorder="1" applyAlignment="1">
      <alignment horizontal="left" vertical="center" wrapText="1"/>
    </xf>
    <xf fontId="17" fillId="3" borderId="23" numFmtId="162" xfId="0" applyNumberFormat="1" applyFont="1" applyFill="1" applyBorder="1" applyAlignment="1">
      <alignment horizontal="right" vertical="center" wrapText="1"/>
    </xf>
    <xf fontId="17" fillId="3" borderId="9" numFmtId="162" xfId="0" applyNumberFormat="1" applyFont="1" applyFill="1" applyBorder="1" applyAlignment="1">
      <alignment horizontal="right" vertical="center" wrapText="1"/>
    </xf>
    <xf fontId="17" fillId="3" borderId="8" numFmtId="162" xfId="0" applyNumberFormat="1" applyFont="1" applyFill="1" applyBorder="1" applyAlignment="1">
      <alignment horizontal="right" vertical="center" wrapText="1"/>
    </xf>
    <xf fontId="17" fillId="3" borderId="0" numFmtId="162" xfId="0" applyNumberFormat="1" applyFont="1" applyFill="1" applyAlignment="1">
      <alignment horizontal="right" vertical="center" wrapText="1"/>
    </xf>
    <xf fontId="14" fillId="3" borderId="0" numFmtId="164" xfId="0" applyNumberFormat="1" applyFont="1" applyFill="1" applyAlignment="1">
      <alignment horizontal="right" vertical="center" wrapText="1"/>
    </xf>
    <xf fontId="17" fillId="3" borderId="23" numFmtId="164" xfId="0" applyNumberFormat="1" applyFont="1" applyFill="1" applyBorder="1" applyAlignment="1">
      <alignment horizontal="right" vertical="center" wrapText="1"/>
    </xf>
    <xf fontId="17" fillId="3" borderId="25" numFmtId="164" xfId="0" applyNumberFormat="1" applyFont="1" applyFill="1" applyBorder="1" applyAlignment="1">
      <alignment horizontal="right" vertical="center" wrapText="1"/>
    </xf>
    <xf fontId="17" fillId="3" borderId="26" numFmtId="164" xfId="0" applyNumberFormat="1" applyFont="1" applyFill="1" applyBorder="1" applyAlignment="1">
      <alignment horizontal="right" vertical="center" wrapText="1"/>
    </xf>
    <xf fontId="15" fillId="3" borderId="23" numFmtId="0" xfId="0" applyFont="1" applyFill="1" applyBorder="1" applyAlignment="1">
      <alignment horizontal="left" vertical="center"/>
    </xf>
    <xf fontId="17" fillId="3" borderId="23" numFmtId="0" xfId="0" applyFont="1" applyFill="1" applyBorder="1" applyAlignment="1">
      <alignment horizontal="left" vertical="center" wrapText="1"/>
    </xf>
    <xf fontId="14" fillId="3" borderId="23" numFmtId="164" xfId="0" applyNumberFormat="1" applyFont="1" applyFill="1" applyBorder="1" applyAlignment="1">
      <alignment horizontal="right" vertical="center" wrapText="1"/>
    </xf>
    <xf fontId="17" fillId="3" borderId="0" numFmtId="164" xfId="0" applyNumberFormat="1" applyFont="1" applyFill="1" applyAlignment="1">
      <alignment horizontal="right" vertical="center" wrapText="1"/>
    </xf>
    <xf fontId="17" fillId="3" borderId="3" numFmtId="162" xfId="0" applyNumberFormat="1" applyFont="1" applyFill="1" applyBorder="1" applyAlignment="1">
      <alignment horizontal="right" vertical="center" wrapText="1"/>
    </xf>
    <xf fontId="14" fillId="3" borderId="35" numFmtId="49" xfId="0" applyNumberFormat="1" applyFont="1" applyFill="1" applyBorder="1" applyAlignment="1">
      <alignment horizontal="center" vertical="center" wrapText="1"/>
    </xf>
    <xf fontId="5" fillId="3" borderId="7" numFmtId="165" xfId="0" applyNumberFormat="1" applyFont="1" applyFill="1" applyBorder="1" applyAlignment="1">
      <alignment vertical="center" wrapText="1"/>
    </xf>
    <xf fontId="14" fillId="3" borderId="36" numFmtId="162" xfId="0" applyNumberFormat="1" applyFont="1" applyFill="1" applyBorder="1" applyAlignment="1">
      <alignment vertical="center" wrapText="1"/>
    </xf>
    <xf fontId="14" fillId="3" borderId="0" numFmtId="162" xfId="0" applyNumberFormat="1" applyFont="1" applyFill="1" applyAlignment="1">
      <alignment vertical="center" wrapText="1"/>
    </xf>
    <xf fontId="14" fillId="3" borderId="37" numFmtId="162" xfId="0" applyNumberFormat="1" applyFont="1" applyFill="1" applyBorder="1" applyAlignment="1">
      <alignment vertical="center" wrapText="1"/>
    </xf>
    <xf fontId="5" fillId="3" borderId="28" numFmtId="49" xfId="0" applyNumberFormat="1" applyFont="1" applyFill="1" applyBorder="1" applyAlignment="1">
      <alignment horizontal="center" vertical="center" wrapText="1"/>
    </xf>
    <xf fontId="6" fillId="3" borderId="43" numFmtId="0" xfId="0" applyFont="1" applyFill="1" applyBorder="1" applyAlignment="1">
      <alignment horizontal="center" vertical="center" wrapText="1"/>
    </xf>
    <xf fontId="5" fillId="3" borderId="39" numFmtId="165" xfId="0" applyNumberFormat="1" applyFont="1" applyFill="1" applyBorder="1" applyAlignment="1">
      <alignment vertical="center" wrapText="1"/>
    </xf>
    <xf fontId="6" fillId="3" borderId="44" numFmtId="0" xfId="0" applyFont="1" applyFill="1" applyBorder="1" applyAlignment="1">
      <alignment horizontal="center" vertical="center" wrapText="1"/>
    </xf>
    <xf fontId="19" fillId="3" borderId="23" numFmtId="165" xfId="0" applyNumberFormat="1" applyFont="1" applyFill="1" applyBorder="1" applyAlignment="1">
      <alignment horizontal="right" vertical="center" wrapText="1"/>
    </xf>
    <xf fontId="13" fillId="3" borderId="23" numFmtId="162" xfId="0" applyNumberFormat="1" applyFont="1" applyFill="1" applyBorder="1" applyAlignment="1">
      <alignment horizontal="right" vertical="center" wrapText="1"/>
    </xf>
    <xf fontId="13" fillId="3" borderId="21" numFmtId="162" xfId="0" applyNumberFormat="1" applyFont="1" applyFill="1" applyBorder="1" applyAlignment="1">
      <alignment horizontal="right" vertical="center" wrapText="1"/>
    </xf>
    <xf fontId="13" fillId="3" borderId="23" numFmtId="4" xfId="0" applyNumberFormat="1" applyFont="1" applyFill="1" applyBorder="1" applyAlignment="1">
      <alignment horizontal="right" vertical="center" wrapText="1"/>
    </xf>
    <xf fontId="13" fillId="3" borderId="23" numFmtId="164" xfId="0" applyNumberFormat="1" applyFont="1" applyFill="1" applyBorder="1" applyAlignment="1">
      <alignment horizontal="right" vertical="center" wrapText="1"/>
    </xf>
    <xf fontId="13" fillId="3" borderId="26" numFmtId="164" xfId="0" applyNumberFormat="1" applyFont="1" applyFill="1" applyBorder="1" applyAlignment="1">
      <alignment horizontal="right" vertical="center" wrapText="1"/>
    </xf>
    <xf fontId="7" fillId="3" borderId="6" numFmtId="49" xfId="0" applyNumberFormat="1" applyFont="1" applyFill="1" applyBorder="1" applyAlignment="1">
      <alignment horizontal="left" vertical="center"/>
    </xf>
    <xf fontId="5" fillId="3" borderId="1" numFmtId="165" xfId="0" applyNumberFormat="1" applyFont="1" applyFill="1" applyBorder="1" applyAlignment="1">
      <alignment vertical="center" wrapText="1"/>
    </xf>
    <xf fontId="5" fillId="3" borderId="25" numFmtId="162" xfId="0" applyNumberFormat="1" applyFont="1" applyFill="1" applyBorder="1" applyAlignment="1">
      <alignment horizontal="right" vertical="center" wrapText="1"/>
    </xf>
    <xf fontId="5" fillId="3" borderId="24" numFmtId="162" xfId="0" applyNumberFormat="1" applyFont="1" applyFill="1" applyBorder="1" applyAlignment="1">
      <alignment horizontal="right" vertical="center" wrapText="1"/>
    </xf>
    <xf fontId="5" fillId="3" borderId="6" numFmtId="162" xfId="0" applyNumberFormat="1" applyFont="1" applyFill="1" applyBorder="1" applyAlignment="1">
      <alignment horizontal="right" vertical="center" wrapText="1"/>
    </xf>
    <xf fontId="5" fillId="3" borderId="6" numFmtId="4" xfId="0" applyNumberFormat="1" applyFont="1" applyFill="1" applyBorder="1" applyAlignment="1">
      <alignment horizontal="right" vertical="center" wrapText="1"/>
    </xf>
    <xf fontId="5" fillId="3" borderId="45" numFmtId="49" xfId="0" applyNumberFormat="1" applyFont="1" applyFill="1" applyBorder="1" applyAlignment="1">
      <alignment horizontal="center" vertical="center" wrapText="1"/>
    </xf>
    <xf fontId="7" fillId="3" borderId="21" numFmtId="166" xfId="0" applyNumberFormat="1" applyFont="1" applyFill="1" applyBorder="1" applyAlignment="1">
      <alignment vertical="center"/>
    </xf>
    <xf fontId="5" fillId="3" borderId="21" numFmtId="4" xfId="0" applyNumberFormat="1" applyFont="1" applyFill="1" applyBorder="1" applyAlignment="1">
      <alignment horizontal="right" vertical="center" wrapText="1"/>
    </xf>
    <xf fontId="5" fillId="3" borderId="21" numFmtId="164" xfId="0" applyNumberFormat="1" applyFont="1" applyFill="1" applyBorder="1" applyAlignment="1">
      <alignment horizontal="right" vertical="center" wrapText="1"/>
    </xf>
    <xf fontId="5" fillId="3" borderId="45" numFmtId="164" xfId="0" applyNumberFormat="1" applyFont="1" applyFill="1" applyBorder="1" applyAlignment="1">
      <alignment horizontal="right" vertical="center" wrapText="1"/>
    </xf>
    <xf fontId="18" fillId="3" borderId="46" numFmtId="0" xfId="0" applyFont="1" applyFill="1" applyBorder="1" applyAlignment="1">
      <alignment horizontal="center" vertical="center" wrapText="1"/>
    </xf>
    <xf fontId="14" fillId="3" borderId="0" numFmtId="162" xfId="0" applyNumberFormat="1" applyFont="1" applyFill="1" applyAlignment="1">
      <alignment horizontal="right" vertical="center" wrapText="1"/>
    </xf>
    <xf fontId="5" fillId="3" borderId="10" numFmtId="162" xfId="0" applyNumberFormat="1" applyFont="1" applyFill="1" applyBorder="1" applyAlignment="1">
      <alignment horizontal="right" vertical="center" wrapText="1"/>
    </xf>
    <xf fontId="14" fillId="3" borderId="26" numFmtId="0" xfId="0" applyFont="1" applyFill="1" applyBorder="1" applyAlignment="1">
      <alignment horizontal="center" vertical="center" wrapText="1"/>
    </xf>
    <xf fontId="14" fillId="3" borderId="27" numFmtId="162" xfId="0" applyNumberFormat="1" applyFont="1" applyFill="1" applyBorder="1" applyAlignment="1">
      <alignment horizontal="right" vertical="center" wrapText="1"/>
    </xf>
    <xf fontId="5" fillId="3" borderId="39" numFmtId="165" xfId="0" applyNumberFormat="1" applyFont="1" applyFill="1" applyBorder="1" applyAlignment="1">
      <alignment horizontal="left" vertical="center" wrapText="1"/>
    </xf>
    <xf fontId="5" fillId="3" borderId="0" numFmtId="4" xfId="0" applyNumberFormat="1" applyFont="1" applyFill="1" applyAlignment="1">
      <alignment horizontal="right" vertical="center" wrapText="1"/>
    </xf>
    <xf fontId="10" fillId="3" borderId="26" numFmtId="164" xfId="0" applyNumberFormat="1" applyFont="1" applyFill="1" applyBorder="1" applyAlignment="1">
      <alignment horizontal="right" vertical="center" wrapText="1"/>
    </xf>
    <xf fontId="10" fillId="3" borderId="0" numFmtId="164" xfId="0" applyNumberFormat="1" applyFont="1" applyFill="1" applyAlignment="1">
      <alignment horizontal="right" vertical="center" wrapText="1"/>
    </xf>
    <xf fontId="10" fillId="3" borderId="23" numFmtId="164" xfId="0" applyNumberFormat="1" applyFont="1" applyFill="1" applyBorder="1" applyAlignment="1">
      <alignment horizontal="right" vertical="center" wrapText="1"/>
    </xf>
    <xf fontId="13" fillId="3" borderId="26" numFmtId="0" xfId="0" applyFont="1" applyFill="1" applyBorder="1" applyAlignment="1">
      <alignment vertical="center"/>
    </xf>
    <xf fontId="13" fillId="3" borderId="11" numFmtId="167" xfId="0" applyNumberFormat="1" applyFont="1" applyFill="1" applyBorder="1" applyAlignment="1">
      <alignment horizontal="center" vertical="center" wrapText="1"/>
    </xf>
    <xf fontId="9" fillId="3" borderId="12" numFmtId="167" xfId="0" applyNumberFormat="1" applyFont="1" applyFill="1" applyBorder="1" applyAlignment="1">
      <alignment horizontal="left" vertical="center"/>
    </xf>
    <xf fontId="13" fillId="3" borderId="13" numFmtId="167" xfId="0" applyNumberFormat="1" applyFont="1" applyFill="1" applyBorder="1" applyAlignment="1">
      <alignment horizontal="center" vertical="center" wrapText="1"/>
    </xf>
    <xf fontId="13" fillId="3" borderId="26" numFmtId="49" xfId="0" applyNumberFormat="1" applyFont="1" applyFill="1" applyBorder="1" applyAlignment="1">
      <alignment vertical="center" wrapText="1"/>
    </xf>
    <xf fontId="13" fillId="3" borderId="47" numFmtId="165" xfId="0" applyNumberFormat="1" applyFont="1" applyFill="1" applyBorder="1" applyAlignment="1">
      <alignment horizontal="center" vertical="center" wrapText="1"/>
    </xf>
    <xf fontId="9" fillId="3" borderId="33" numFmtId="165" xfId="0" applyNumberFormat="1" applyFont="1" applyFill="1" applyBorder="1" applyAlignment="1">
      <alignment horizontal="left" vertical="center"/>
    </xf>
    <xf fontId="13" fillId="3" borderId="32" numFmtId="165" xfId="0" applyNumberFormat="1" applyFont="1" applyFill="1" applyBorder="1" applyAlignment="1">
      <alignment horizontal="center" vertical="center" wrapText="1"/>
    </xf>
    <xf fontId="13" fillId="3" borderId="17" numFmtId="162" xfId="0" applyNumberFormat="1" applyFont="1" applyFill="1" applyBorder="1" applyAlignment="1">
      <alignment horizontal="right" vertical="center" wrapText="1"/>
    </xf>
    <xf fontId="13" fillId="3" borderId="0" numFmtId="162" xfId="0" applyNumberFormat="1" applyFont="1" applyFill="1" applyAlignment="1">
      <alignment horizontal="right" vertical="center" wrapText="1"/>
    </xf>
    <xf fontId="13" fillId="3" borderId="0" numFmtId="164" xfId="0" applyNumberFormat="1" applyFont="1" applyFill="1" applyAlignment="1">
      <alignment horizontal="right" vertical="center" wrapText="1"/>
    </xf>
    <xf fontId="13" fillId="3" borderId="17" numFmtId="164" xfId="0" applyNumberFormat="1" applyFont="1" applyFill="1" applyBorder="1" applyAlignment="1">
      <alignment horizontal="right" vertical="center" wrapText="1"/>
    </xf>
    <xf fontId="13" fillId="3" borderId="25" numFmtId="164" xfId="0" applyNumberFormat="1" applyFont="1" applyFill="1" applyBorder="1" applyAlignment="1">
      <alignment horizontal="right" vertical="center" wrapText="1"/>
    </xf>
    <xf fontId="13" fillId="3" borderId="22" numFmtId="164" xfId="0" applyNumberFormat="1" applyFont="1" applyFill="1" applyBorder="1" applyAlignment="1">
      <alignment horizontal="right" vertical="center" wrapText="1"/>
    </xf>
    <xf fontId="5" fillId="3" borderId="2" numFmtId="49" xfId="0" applyNumberFormat="1" applyFont="1" applyFill="1" applyBorder="1" applyAlignment="1">
      <alignment horizontal="center" vertical="center" wrapText="1"/>
    </xf>
    <xf fontId="12" fillId="3" borderId="41" numFmtId="0" xfId="0" applyFont="1" applyFill="1" applyBorder="1" applyAlignment="1">
      <alignment horizontal="center" vertical="center" wrapText="1"/>
    </xf>
    <xf fontId="16" fillId="3" borderId="0" numFmtId="162" xfId="0" applyNumberFormat="1" applyFont="1" applyFill="1" applyAlignment="1">
      <alignment vertical="center" wrapText="1"/>
    </xf>
    <xf fontId="5" fillId="3" borderId="7" numFmtId="49" xfId="0" applyNumberFormat="1" applyFont="1" applyFill="1" applyBorder="1" applyAlignment="1">
      <alignment horizontal="center" vertical="center" wrapText="1"/>
    </xf>
    <xf fontId="12" fillId="3" borderId="34" numFmtId="0" xfId="0" applyFont="1" applyFill="1" applyBorder="1" applyAlignment="1">
      <alignment horizontal="center" vertical="center" wrapText="1"/>
    </xf>
    <xf fontId="16" fillId="3" borderId="7" numFmtId="162" xfId="0" applyNumberFormat="1" applyFont="1" applyFill="1" applyBorder="1" applyAlignment="1">
      <alignment vertical="center" wrapText="1"/>
    </xf>
    <xf fontId="16" fillId="3" borderId="7" numFmtId="0" xfId="0" applyFont="1" applyFill="1" applyBorder="1" applyAlignment="1">
      <alignment horizontal="left" vertical="center" wrapText="1"/>
    </xf>
    <xf fontId="5" fillId="3" borderId="2" numFmtId="162" xfId="0" applyNumberFormat="1" applyFont="1" applyFill="1" applyBorder="1" applyAlignment="1">
      <alignment horizontal="right" vertical="center" wrapText="1"/>
    </xf>
    <xf fontId="13" fillId="3" borderId="7" numFmtId="49" xfId="0" applyNumberFormat="1" applyFont="1" applyFill="1" applyBorder="1" applyAlignment="1">
      <alignment horizontal="center" vertical="center" wrapText="1"/>
    </xf>
    <xf fontId="16" fillId="3" borderId="0" numFmtId="0" xfId="0" applyFont="1" applyFill="1" applyAlignment="1">
      <alignment horizontal="left" vertical="center" wrapText="1"/>
    </xf>
    <xf fontId="7" fillId="3" borderId="20" numFmtId="49" xfId="0" applyNumberFormat="1" applyFont="1" applyFill="1" applyBorder="1" applyAlignment="1">
      <alignment horizontal="left" vertical="center"/>
    </xf>
    <xf fontId="7" fillId="3" borderId="25" numFmtId="49" xfId="0" applyNumberFormat="1" applyFont="1" applyFill="1" applyBorder="1" applyAlignment="1">
      <alignment horizontal="left" vertical="center"/>
    </xf>
    <xf fontId="16" fillId="3" borderId="0" numFmtId="165" xfId="0" applyNumberFormat="1" applyFont="1" applyFill="1" applyAlignment="1">
      <alignment vertical="center" wrapText="1"/>
    </xf>
    <xf fontId="5" fillId="3" borderId="36" numFmtId="162" xfId="0" applyNumberFormat="1" applyFont="1" applyFill="1" applyBorder="1" applyAlignment="1">
      <alignment horizontal="right" vertical="center" wrapText="1"/>
    </xf>
    <xf fontId="5" fillId="3" borderId="48" numFmtId="162" xfId="0" applyNumberFormat="1" applyFont="1" applyFill="1" applyBorder="1" applyAlignment="1">
      <alignment horizontal="right" vertical="center" wrapText="1"/>
    </xf>
    <xf fontId="13" fillId="3" borderId="49" numFmtId="0" xfId="0" applyFont="1" applyFill="1" applyBorder="1" applyAlignment="1">
      <alignment vertical="center"/>
    </xf>
    <xf fontId="5" fillId="3" borderId="1" numFmtId="167" xfId="0" applyNumberFormat="1" applyFont="1" applyFill="1" applyBorder="1" applyAlignment="1">
      <alignment horizontal="left" vertical="center"/>
    </xf>
    <xf fontId="10" fillId="3" borderId="0" numFmtId="168" xfId="0" applyNumberFormat="1" applyFont="1" applyFill="1" applyAlignment="1">
      <alignment horizontal="left" vertical="center"/>
    </xf>
    <xf fontId="5" fillId="3" borderId="0" numFmtId="0" xfId="0" applyFont="1" applyFill="1" applyAlignment="1">
      <alignment horizontal="left" vertical="center"/>
    </xf>
    <xf fontId="5" fillId="3" borderId="0" numFmtId="162" xfId="0" applyNumberFormat="1" applyFont="1" applyFill="1" applyAlignment="1">
      <alignment horizontal="left" vertical="center"/>
    </xf>
    <xf fontId="5" fillId="3" borderId="0" numFmtId="163" xfId="0" applyNumberFormat="1" applyFont="1" applyFill="1" applyAlignment="1">
      <alignment horizontal="left" vertical="center"/>
    </xf>
  </cellXfs>
  <cellStyles count="109">
    <cellStyle name="Денежный 2" xfId="1"/>
    <cellStyle name="Обычный" xfId="0" builtinId="0"/>
    <cellStyle name="Обычный 10" xfId="2"/>
    <cellStyle name="Обычный 11" xfId="3"/>
    <cellStyle name="Обычный 12" xfId="4"/>
    <cellStyle name="Обычный 13" xfId="5"/>
    <cellStyle name="Обычный 13 2" xfId="6"/>
    <cellStyle name="Обычный 14" xfId="7"/>
    <cellStyle name="Обычный 14 2" xfId="8"/>
    <cellStyle name="Обычный 15" xfId="9"/>
    <cellStyle name="Обычный 16" xfId="10"/>
    <cellStyle name="Обычный 17" xfId="11"/>
    <cellStyle name="Обычный 18" xfId="12"/>
    <cellStyle name="Обычный 19" xfId="13"/>
    <cellStyle name="Обычный 2" xfId="14"/>
    <cellStyle name="Обычный 2 2" xfId="15"/>
    <cellStyle name="Обычный 2 3" xfId="16"/>
    <cellStyle name="Обычный 20" xfId="17"/>
    <cellStyle name="Обычный 21" xfId="18"/>
    <cellStyle name="Обычный 22" xfId="19"/>
    <cellStyle name="Обычный 22 2" xfId="20"/>
    <cellStyle name="Обычный 23" xfId="21"/>
    <cellStyle name="Обычный 24" xfId="22"/>
    <cellStyle name="Обычный 25" xfId="23"/>
    <cellStyle name="Обычный 26" xfId="24"/>
    <cellStyle name="Обычный 27" xfId="25"/>
    <cellStyle name="Обычный 28" xfId="26"/>
    <cellStyle name="Обычный 29" xfId="27"/>
    <cellStyle name="Обычный 3" xfId="28"/>
    <cellStyle name="Обычный 3 2" xfId="29"/>
    <cellStyle name="Обычный 3 3" xfId="30"/>
    <cellStyle name="Обычный 30" xfId="31"/>
    <cellStyle name="Обычный 31" xfId="32"/>
    <cellStyle name="Обычный 32" xfId="33"/>
    <cellStyle name="Обычный 33" xfId="34"/>
    <cellStyle name="Обычный 34" xfId="35"/>
    <cellStyle name="Обычный 35" xfId="36"/>
    <cellStyle name="Обычный 36" xfId="37"/>
    <cellStyle name="Обычный 37" xfId="38"/>
    <cellStyle name="Обычный 38" xfId="39"/>
    <cellStyle name="Обычный 39" xfId="40"/>
    <cellStyle name="Обычный 4" xfId="41"/>
    <cellStyle name="Обычный 40" xfId="42"/>
    <cellStyle name="Обычный 41" xfId="43"/>
    <cellStyle name="Обычный 42" xfId="44"/>
    <cellStyle name="Обычный 43" xfId="45"/>
    <cellStyle name="Обычный 44" xfId="46"/>
    <cellStyle name="Обычный 45" xfId="47"/>
    <cellStyle name="Обычный 46" xfId="48"/>
    <cellStyle name="Обычный 47" xfId="49"/>
    <cellStyle name="Обычный 48" xfId="50"/>
    <cellStyle name="Обычный 49" xfId="51"/>
    <cellStyle name="Обычный 5" xfId="52"/>
    <cellStyle name="Обычный 5 2" xfId="53"/>
    <cellStyle name="Обычный 50" xfId="54"/>
    <cellStyle name="Обычный 51" xfId="55"/>
    <cellStyle name="Обычный 52" xfId="56"/>
    <cellStyle name="Обычный 53" xfId="57"/>
    <cellStyle name="Обычный 54" xfId="58"/>
    <cellStyle name="Обычный 55" xfId="59"/>
    <cellStyle name="Обычный 56" xfId="60"/>
    <cellStyle name="Обычный 57" xfId="61"/>
    <cellStyle name="Обычный 58" xfId="62"/>
    <cellStyle name="Обычный 59" xfId="63"/>
    <cellStyle name="Обычный 6" xfId="64"/>
    <cellStyle name="Обычный 60" xfId="65"/>
    <cellStyle name="Обычный 61" xfId="66"/>
    <cellStyle name="Обычный 62" xfId="67"/>
    <cellStyle name="Обычный 63" xfId="68"/>
    <cellStyle name="Обычный 64" xfId="69"/>
    <cellStyle name="Обычный 65" xfId="70"/>
    <cellStyle name="Обычный 66" xfId="71"/>
    <cellStyle name="Обычный 67" xfId="72"/>
    <cellStyle name="Обычный 68" xfId="73"/>
    <cellStyle name="Обычный 69" xfId="74"/>
    <cellStyle name="Обычный 7" xfId="75"/>
    <cellStyle name="Обычный 70" xfId="76"/>
    <cellStyle name="Обычный 71" xfId="77"/>
    <cellStyle name="Обычный 72" xfId="78"/>
    <cellStyle name="Обычный 73" xfId="79"/>
    <cellStyle name="Обычный 73 2" xfId="80"/>
    <cellStyle name="Обычный 74" xfId="81"/>
    <cellStyle name="Обычный 75" xfId="82"/>
    <cellStyle name="Обычный 76" xfId="83"/>
    <cellStyle name="Обычный 77" xfId="84"/>
    <cellStyle name="Обычный 78" xfId="85"/>
    <cellStyle name="Обычный 79" xfId="86"/>
    <cellStyle name="Обычный 8" xfId="87"/>
    <cellStyle name="Обычный 80" xfId="88"/>
    <cellStyle name="Обычный 81" xfId="89"/>
    <cellStyle name="Обычный 82" xfId="90"/>
    <cellStyle name="Обычный 83" xfId="91"/>
    <cellStyle name="Обычный 84" xfId="92"/>
    <cellStyle name="Обычный 85" xfId="93"/>
    <cellStyle name="Обычный 86" xfId="94"/>
    <cellStyle name="Обычный 87" xfId="95"/>
    <cellStyle name="Обычный 88" xfId="96"/>
    <cellStyle name="Обычный 89" xfId="97"/>
    <cellStyle name="Обычный 9" xfId="98"/>
    <cellStyle name="Обычный 90" xfId="99"/>
    <cellStyle name="Обычный 91" xfId="100"/>
    <cellStyle name="Обычный 92" xfId="101"/>
    <cellStyle name="Обычный 93" xfId="102"/>
    <cellStyle name="Обычный 94" xfId="103"/>
    <cellStyle name="Обычный 95" xfId="104"/>
    <cellStyle name="Процентный 2" xfId="105"/>
    <cellStyle name="Процентный 2 2" xfId="106"/>
    <cellStyle name="Финансовый 2" xfId="107"/>
    <cellStyle name="Финансовый 3" xfId="1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1">
    <outlinePr applyStyles="0" summaryBelow="1" summaryRight="1" showOutlineSymbols="1"/>
    <pageSetUpPr autoPageBreaks="1" fitToPage="1"/>
  </sheetPr>
  <sheetViews>
    <sheetView showRuler="1" view="normal" zoomScale="100" workbookViewId="0">
      <pane xSplit="4" ySplit="4" topLeftCell="E5" activePane="bottomRight" state="frozen"/>
      <selection activeCell="H47" activeCellId="0" sqref="H47:H49"/>
    </sheetView>
  </sheetViews>
  <sheetFormatPr defaultRowHeight="12.75"/>
  <cols>
    <col customWidth="1" min="1" max="1" style="2" width="8.28515625"/>
    <col customWidth="1" min="2" max="2" style="3" width="11.140625"/>
    <col customWidth="1" hidden="1" min="3" max="3" style="4" width="8.140625"/>
    <col customWidth="1" min="4" max="4" style="1" width="74.140625"/>
    <col customWidth="1" min="5" max="5" style="5" width="15.7109375"/>
    <col customWidth="1" min="6" max="6" style="1" width="16.140625"/>
    <col customWidth="1" min="7" max="7" style="1" width="15.8515625"/>
    <col customWidth="1" min="8" max="8" style="5" width="14.8515625"/>
    <col customWidth="1" min="9" max="9" style="6" width="16.28125"/>
    <col customWidth="1" min="10" max="10" style="6" width="15.28515625"/>
    <col customWidth="1" min="11" max="11" style="6" width="14.421875"/>
    <col customWidth="1" min="12" max="12" style="6" width="15.7109375"/>
    <col customWidth="1" min="13" max="13" style="1" width="16.57421875"/>
    <col customWidth="1" min="14" max="14" style="1" width="16.421875"/>
    <col customWidth="1" min="15" max="15" style="1" width="12.00390625"/>
    <col customWidth="1" min="16" max="16" style="1" width="11.140625"/>
    <col customWidth="1" min="17" max="17" style="1" width="11.00390625"/>
    <col customWidth="1" min="18" max="18" style="1" width="10.57421875"/>
    <col min="19" max="16384" style="1" width="9.140625"/>
  </cols>
  <sheetData>
    <row r="1" ht="17.25">
      <c r="A1" s="7" t="s">
        <v>0</v>
      </c>
      <c r="B1" s="8"/>
      <c r="C1" s="9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1"/>
      <c r="T1" s="1"/>
      <c r="U1" s="1"/>
      <c r="V1" s="1"/>
      <c r="W1" s="1"/>
      <c r="X1" s="1"/>
      <c r="Y1" s="1"/>
      <c r="Z1" s="1"/>
    </row>
    <row r="2" ht="15">
      <c r="A2" s="10"/>
      <c r="B2" s="11"/>
      <c r="C2" s="4"/>
      <c r="D2" s="12"/>
      <c r="E2" s="13"/>
      <c r="F2" s="12"/>
      <c r="G2" s="12"/>
      <c r="H2" s="14"/>
      <c r="I2" s="15"/>
      <c r="J2" s="15"/>
      <c r="K2" s="15"/>
      <c r="L2" s="15"/>
      <c r="M2" s="12"/>
      <c r="N2" s="12"/>
      <c r="O2" s="12"/>
      <c r="P2" s="14"/>
      <c r="Q2" s="14"/>
      <c r="R2" s="16" t="s">
        <v>1</v>
      </c>
      <c r="S2" s="1"/>
      <c r="T2" s="1"/>
      <c r="U2" s="1"/>
      <c r="V2" s="1"/>
      <c r="W2" s="1"/>
      <c r="X2" s="1"/>
      <c r="Y2" s="1"/>
      <c r="Z2" s="1"/>
    </row>
    <row r="3" s="17" customFormat="1" ht="18.75" customHeight="1">
      <c r="A3" s="18" t="s">
        <v>2</v>
      </c>
      <c r="B3" s="19" t="s">
        <v>3</v>
      </c>
      <c r="C3" s="20" t="s">
        <v>4</v>
      </c>
      <c r="D3" s="21" t="s">
        <v>5</v>
      </c>
      <c r="E3" s="22" t="s">
        <v>6</v>
      </c>
      <c r="F3" s="23" t="s">
        <v>7</v>
      </c>
      <c r="G3" s="24"/>
      <c r="H3" s="25"/>
      <c r="I3" s="26" t="s">
        <v>8</v>
      </c>
      <c r="J3" s="27"/>
      <c r="K3" s="23" t="s">
        <v>9</v>
      </c>
      <c r="L3" s="24"/>
      <c r="M3" s="24"/>
      <c r="N3" s="25"/>
      <c r="O3" s="21" t="s">
        <v>10</v>
      </c>
      <c r="P3" s="28" t="s">
        <v>11</v>
      </c>
      <c r="Q3" s="28" t="s">
        <v>12</v>
      </c>
      <c r="R3" s="21" t="s">
        <v>13</v>
      </c>
      <c r="S3" s="17"/>
      <c r="T3" s="17"/>
      <c r="U3" s="17"/>
      <c r="V3" s="17"/>
      <c r="W3" s="17"/>
      <c r="X3" s="17"/>
      <c r="Y3" s="17"/>
      <c r="Z3" s="17"/>
    </row>
    <row r="4" s="17" customFormat="1" ht="62.25" customHeight="1">
      <c r="A4" s="18"/>
      <c r="B4" s="19"/>
      <c r="C4" s="20"/>
      <c r="D4" s="21"/>
      <c r="E4" s="22"/>
      <c r="F4" s="29" t="s">
        <v>14</v>
      </c>
      <c r="G4" s="29" t="s">
        <v>15</v>
      </c>
      <c r="H4" s="30" t="s">
        <v>16</v>
      </c>
      <c r="I4" s="31" t="s">
        <v>17</v>
      </c>
      <c r="J4" s="31" t="s">
        <v>16</v>
      </c>
      <c r="K4" s="32" t="s">
        <v>18</v>
      </c>
      <c r="L4" s="33" t="s">
        <v>19</v>
      </c>
      <c r="M4" s="32" t="s">
        <v>20</v>
      </c>
      <c r="N4" s="33" t="s">
        <v>21</v>
      </c>
      <c r="O4" s="21"/>
      <c r="P4" s="28"/>
      <c r="Q4" s="28"/>
      <c r="R4" s="21"/>
      <c r="S4" s="17"/>
      <c r="T4" s="17"/>
      <c r="U4" s="17"/>
      <c r="V4" s="17"/>
      <c r="W4" s="17"/>
      <c r="X4" s="17"/>
      <c r="Y4" s="17"/>
      <c r="Z4" s="17"/>
    </row>
    <row r="5" s="34" customFormat="1" ht="23.25" customHeight="1">
      <c r="A5" s="35"/>
      <c r="B5" s="36" t="s">
        <v>22</v>
      </c>
      <c r="C5" s="37"/>
      <c r="D5" s="38"/>
      <c r="E5" s="39">
        <f>SUM(E6:E16)</f>
        <v>4887691.75</v>
      </c>
      <c r="F5" s="40">
        <f>SUM(F6:F16)</f>
        <v>28873554.000000004</v>
      </c>
      <c r="G5" s="40">
        <f>SUM(G6:G16)</f>
        <v>7484848.2999999998</v>
      </c>
      <c r="H5" s="40">
        <f>SUM(H6:H16)</f>
        <v>2744599.2999999998</v>
      </c>
      <c r="I5" s="40">
        <f>SUM(I6:I16)</f>
        <v>5376192.0899999999</v>
      </c>
      <c r="J5" s="40">
        <f>SUM(J6:J16)</f>
        <v>578322.13</v>
      </c>
      <c r="K5" s="40">
        <f>SUM(K6:K16)</f>
        <v>488500.34000000008</v>
      </c>
      <c r="L5" s="40">
        <f>SUM(L6:L16)</f>
        <v>-2108656.2100000004</v>
      </c>
      <c r="M5" s="41">
        <f>SUM(M6:M16)</f>
        <v>-23497361.910000004</v>
      </c>
      <c r="N5" s="40">
        <f>SUM(N6:N16)</f>
        <v>-2166277.1699999999</v>
      </c>
      <c r="O5" s="42">
        <f t="shared" ref="O5:O9" si="0">IFERROR(I5/E5,"")</f>
        <v>1.0999449975543159</v>
      </c>
      <c r="P5" s="43">
        <f t="shared" ref="P5:P9" si="1">IFERROR(J5/H5,"")</f>
        <v>0.21071277326347787</v>
      </c>
      <c r="Q5" s="44">
        <f t="shared" ref="Q5:Q9" si="2">IFERROR(I5/G5,"")</f>
        <v>0.71827669373072001</v>
      </c>
      <c r="R5" s="45">
        <f t="shared" ref="R5:R9" si="3">IFERROR(I5/F5,"")</f>
        <v>0.18619779504802211</v>
      </c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</row>
    <row r="6" ht="18.75" customHeight="1">
      <c r="A6" s="46"/>
      <c r="B6" s="47" t="s">
        <v>23</v>
      </c>
      <c r="C6" s="48" t="s">
        <v>24</v>
      </c>
      <c r="D6" s="49" t="s">
        <v>25</v>
      </c>
      <c r="E6" s="50">
        <v>3568624.27</v>
      </c>
      <c r="F6" s="51">
        <f>22841274.9-1013674.9</f>
        <v>21827600</v>
      </c>
      <c r="G6" s="51">
        <v>5316833.7000000002</v>
      </c>
      <c r="H6" s="52">
        <v>1575163.3</v>
      </c>
      <c r="I6" s="52">
        <v>4255260</v>
      </c>
      <c r="J6" s="50">
        <v>412978.63</v>
      </c>
      <c r="K6" s="50">
        <f t="shared" ref="K6:K9" si="4">I6-E6</f>
        <v>686635.72999999998</v>
      </c>
      <c r="L6" s="53">
        <f t="shared" ref="L6:L9" si="5">I6-G6</f>
        <v>-1061573.7000000002</v>
      </c>
      <c r="M6" s="52">
        <f t="shared" ref="M6:M9" si="6">I6-F6</f>
        <v>-17572340</v>
      </c>
      <c r="N6" s="54">
        <f t="shared" ref="N6:N9" si="7">J6-H6</f>
        <v>-1162184.6699999999</v>
      </c>
      <c r="O6" s="55">
        <f t="shared" si="0"/>
        <v>1.1924090848600322</v>
      </c>
      <c r="P6" s="56">
        <f t="shared" si="1"/>
        <v>0.26218147032755268</v>
      </c>
      <c r="Q6" s="55">
        <f t="shared" si="2"/>
        <v>0.80033723830782966</v>
      </c>
      <c r="R6" s="57">
        <f t="shared" si="3"/>
        <v>0.19494859718888014</v>
      </c>
      <c r="S6" s="1"/>
      <c r="T6" s="1"/>
      <c r="U6" s="1"/>
      <c r="V6" s="1"/>
      <c r="W6" s="1"/>
      <c r="X6" s="1"/>
      <c r="Y6" s="1"/>
      <c r="Z6" s="1"/>
    </row>
    <row r="7" ht="18.75" customHeight="1">
      <c r="A7" s="58"/>
      <c r="B7" s="59" t="s">
        <v>26</v>
      </c>
      <c r="C7" s="60" t="s">
        <v>27</v>
      </c>
      <c r="D7" s="61" t="s">
        <v>28</v>
      </c>
      <c r="E7" s="62">
        <v>20415.98</v>
      </c>
      <c r="F7" s="63">
        <v>58676</v>
      </c>
      <c r="G7" s="63">
        <v>19257</v>
      </c>
      <c r="H7" s="62">
        <v>4914.5</v>
      </c>
      <c r="I7" s="64">
        <v>15147.629999999999</v>
      </c>
      <c r="J7" s="62">
        <v>62.700000000000003</v>
      </c>
      <c r="K7" s="65">
        <f t="shared" si="4"/>
        <v>-5268.3500000000004</v>
      </c>
      <c r="L7" s="62">
        <f t="shared" si="5"/>
        <v>-4109.3700000000008</v>
      </c>
      <c r="M7" s="66">
        <f t="shared" si="6"/>
        <v>-43528.370000000003</v>
      </c>
      <c r="N7" s="62">
        <f t="shared" si="7"/>
        <v>-4851.8000000000002</v>
      </c>
      <c r="O7" s="67">
        <f t="shared" si="0"/>
        <v>0.74194968843033737</v>
      </c>
      <c r="P7" s="68">
        <f t="shared" si="1"/>
        <v>0.012758164614915048</v>
      </c>
      <c r="Q7" s="69">
        <f t="shared" si="2"/>
        <v>0.78660383237264364</v>
      </c>
      <c r="R7" s="70">
        <f t="shared" si="3"/>
        <v>0.25815716817778989</v>
      </c>
      <c r="S7" s="1"/>
      <c r="T7" s="1"/>
      <c r="U7" s="1"/>
      <c r="V7" s="1"/>
      <c r="W7" s="1"/>
      <c r="X7" s="1"/>
      <c r="Y7" s="1"/>
      <c r="Z7" s="1"/>
    </row>
    <row r="8" ht="18.75" customHeight="1">
      <c r="A8" s="58"/>
      <c r="B8" s="59" t="s">
        <v>23</v>
      </c>
      <c r="C8" s="71" t="s">
        <v>29</v>
      </c>
      <c r="D8" s="61" t="s">
        <v>30</v>
      </c>
      <c r="E8" s="62">
        <v>0</v>
      </c>
      <c r="F8" s="63">
        <v>38381</v>
      </c>
      <c r="G8" s="63">
        <v>15900</v>
      </c>
      <c r="H8" s="62">
        <v>8000</v>
      </c>
      <c r="I8" s="65">
        <v>10938.68</v>
      </c>
      <c r="J8" s="62">
        <v>59.640000000000001</v>
      </c>
      <c r="K8" s="62">
        <f t="shared" si="4"/>
        <v>10938.68</v>
      </c>
      <c r="L8" s="62">
        <f t="shared" si="5"/>
        <v>-4961.3199999999997</v>
      </c>
      <c r="M8" s="62">
        <f t="shared" si="6"/>
        <v>-27442.32</v>
      </c>
      <c r="N8" s="65">
        <f t="shared" si="7"/>
        <v>-7940.3599999999997</v>
      </c>
      <c r="O8" s="68" t="str">
        <f t="shared" si="0"/>
        <v/>
      </c>
      <c r="P8" s="67">
        <f t="shared" si="1"/>
        <v>0.0074549999999999998</v>
      </c>
      <c r="Q8" s="68">
        <f t="shared" si="2"/>
        <v>0.68796729559748426</v>
      </c>
      <c r="R8" s="70">
        <f t="shared" si="3"/>
        <v>0.28500247518303329</v>
      </c>
      <c r="S8" s="1"/>
      <c r="T8" s="1"/>
      <c r="U8" s="1"/>
      <c r="V8" s="1"/>
      <c r="W8" s="1"/>
      <c r="X8" s="1"/>
      <c r="Y8" s="1"/>
      <c r="Z8" s="1"/>
    </row>
    <row r="9" ht="18.75" customHeight="1">
      <c r="A9" s="58"/>
      <c r="B9" s="59" t="s">
        <v>23</v>
      </c>
      <c r="C9" s="60" t="s">
        <v>31</v>
      </c>
      <c r="D9" s="61" t="s">
        <v>32</v>
      </c>
      <c r="E9" s="62">
        <v>191383.48000000001</v>
      </c>
      <c r="F9" s="63">
        <v>1319195.1000000001</v>
      </c>
      <c r="G9" s="63">
        <v>608600</v>
      </c>
      <c r="H9" s="62">
        <v>433000</v>
      </c>
      <c r="I9" s="62">
        <v>181270.60000000001</v>
      </c>
      <c r="J9" s="62">
        <v>30015.760000000002</v>
      </c>
      <c r="K9" s="62">
        <f t="shared" si="4"/>
        <v>-10112.880000000005</v>
      </c>
      <c r="L9" s="62">
        <f t="shared" si="5"/>
        <v>-427329.40000000002</v>
      </c>
      <c r="M9" s="66">
        <f t="shared" si="6"/>
        <v>-1137924.5</v>
      </c>
      <c r="N9" s="62">
        <f t="shared" si="7"/>
        <v>-402984.23999999999</v>
      </c>
      <c r="O9" s="67">
        <f t="shared" si="0"/>
        <v>0.94715907559001433</v>
      </c>
      <c r="P9" s="68">
        <f t="shared" si="1"/>
        <v>0.069320461893764437</v>
      </c>
      <c r="Q9" s="69">
        <f t="shared" si="2"/>
        <v>0.29784850476503449</v>
      </c>
      <c r="R9" s="70">
        <f t="shared" si="3"/>
        <v>0.13741000099227171</v>
      </c>
      <c r="S9" s="1"/>
      <c r="T9" s="1"/>
      <c r="U9" s="1"/>
      <c r="V9" s="1"/>
      <c r="W9" s="1"/>
      <c r="X9" s="1"/>
      <c r="Y9" s="1"/>
      <c r="Z9" s="1"/>
    </row>
    <row r="10" ht="18.75" customHeight="1">
      <c r="A10" s="58"/>
      <c r="B10" s="59" t="s">
        <v>23</v>
      </c>
      <c r="C10" s="71" t="s">
        <v>33</v>
      </c>
      <c r="D10" s="61" t="s">
        <v>34</v>
      </c>
      <c r="E10" s="62">
        <v>151.34999999999999</v>
      </c>
      <c r="F10" s="63">
        <v>0</v>
      </c>
      <c r="G10" s="63">
        <v>0</v>
      </c>
      <c r="H10" s="62">
        <v>0</v>
      </c>
      <c r="I10" s="65">
        <v>78.969999999999999</v>
      </c>
      <c r="J10" s="62">
        <v>3.7799999999999998</v>
      </c>
      <c r="K10" s="62">
        <f t="shared" ref="K10:K47" si="8">I10-E10</f>
        <v>-72.379999999999995</v>
      </c>
      <c r="L10" s="62">
        <f t="shared" ref="L10:L73" si="9">I10-G10</f>
        <v>78.969999999999999</v>
      </c>
      <c r="M10" s="62">
        <f t="shared" ref="M10:M47" si="10">I10-F10</f>
        <v>78.969999999999999</v>
      </c>
      <c r="N10" s="65">
        <f t="shared" ref="N10:N47" si="11">J10-H10</f>
        <v>3.7799999999999998</v>
      </c>
      <c r="O10" s="68">
        <f t="shared" ref="O10:O73" si="12">IFERROR(I10/E10,"")</f>
        <v>0.52177073009580444</v>
      </c>
      <c r="P10" s="67" t="str">
        <f t="shared" ref="P10:P73" si="13">IFERROR(J10/H10,"")</f>
        <v/>
      </c>
      <c r="Q10" s="68" t="str">
        <f t="shared" ref="Q10:Q73" si="14">IFERROR(I10/G10,"")</f>
        <v/>
      </c>
      <c r="R10" s="70" t="str">
        <f t="shared" ref="R10:R73" si="15">IFERROR(I10/F10,"")</f>
        <v/>
      </c>
      <c r="S10" s="1"/>
      <c r="T10" s="1"/>
      <c r="U10" s="1"/>
      <c r="V10" s="1"/>
      <c r="W10" s="1"/>
      <c r="X10" s="1"/>
      <c r="Y10" s="1"/>
      <c r="Z10" s="1"/>
    </row>
    <row r="11" ht="18.75" customHeight="1">
      <c r="A11" s="58"/>
      <c r="B11" s="59" t="s">
        <v>23</v>
      </c>
      <c r="C11" s="60" t="s">
        <v>35</v>
      </c>
      <c r="D11" s="61" t="s">
        <v>36</v>
      </c>
      <c r="E11" s="62">
        <v>789.10000000000002</v>
      </c>
      <c r="F11" s="63">
        <v>1515.3</v>
      </c>
      <c r="G11" s="63">
        <v>963</v>
      </c>
      <c r="H11" s="62">
        <v>303</v>
      </c>
      <c r="I11" s="62">
        <v>249.78</v>
      </c>
      <c r="J11" s="62">
        <v>1.05</v>
      </c>
      <c r="K11" s="62">
        <f t="shared" si="8"/>
        <v>-539.32000000000005</v>
      </c>
      <c r="L11" s="62">
        <f t="shared" si="9"/>
        <v>-713.22000000000003</v>
      </c>
      <c r="M11" s="66">
        <f t="shared" si="10"/>
        <v>-1265.52</v>
      </c>
      <c r="N11" s="62">
        <f t="shared" si="11"/>
        <v>-301.94999999999999</v>
      </c>
      <c r="O11" s="67">
        <f t="shared" si="12"/>
        <v>0.31653782790520846</v>
      </c>
      <c r="P11" s="68">
        <f t="shared" si="13"/>
        <v>0.0034653465346534654</v>
      </c>
      <c r="Q11" s="69">
        <f t="shared" si="14"/>
        <v>0.25937694704049846</v>
      </c>
      <c r="R11" s="70">
        <f t="shared" si="15"/>
        <v>0.16483864581271035</v>
      </c>
      <c r="S11" s="1"/>
      <c r="T11" s="1"/>
      <c r="U11" s="1"/>
      <c r="V11" s="1"/>
      <c r="W11" s="1"/>
      <c r="X11" s="1"/>
      <c r="Y11" s="1"/>
      <c r="Z11" s="1"/>
    </row>
    <row r="12" ht="18.75" customHeight="1">
      <c r="A12" s="58"/>
      <c r="B12" s="59" t="s">
        <v>23</v>
      </c>
      <c r="C12" s="71" t="s">
        <v>37</v>
      </c>
      <c r="D12" s="61" t="s">
        <v>38</v>
      </c>
      <c r="E12" s="62">
        <v>284239.65999999997</v>
      </c>
      <c r="F12" s="63">
        <v>446509.79999999999</v>
      </c>
      <c r="G12" s="63">
        <v>135215.60000000001</v>
      </c>
      <c r="H12" s="62">
        <v>127400</v>
      </c>
      <c r="I12" s="65">
        <v>103129.39999999999</v>
      </c>
      <c r="J12" s="62">
        <v>96740.350000000006</v>
      </c>
      <c r="K12" s="62">
        <f t="shared" si="8"/>
        <v>-181110.25999999998</v>
      </c>
      <c r="L12" s="62">
        <f t="shared" si="9"/>
        <v>-32086.200000000012</v>
      </c>
      <c r="M12" s="62">
        <f t="shared" si="10"/>
        <v>-343380.40000000002</v>
      </c>
      <c r="N12" s="65">
        <f t="shared" si="11"/>
        <v>-30659.649999999994</v>
      </c>
      <c r="O12" s="68">
        <f t="shared" si="12"/>
        <v>0.36282551140118874</v>
      </c>
      <c r="P12" s="67">
        <f t="shared" si="13"/>
        <v>0.7593434065934066</v>
      </c>
      <c r="Q12" s="68">
        <f t="shared" si="14"/>
        <v>0.76270341587804946</v>
      </c>
      <c r="R12" s="70">
        <f t="shared" si="15"/>
        <v>0.23096783094122458</v>
      </c>
      <c r="S12" s="1"/>
      <c r="T12" s="1"/>
      <c r="U12" s="1"/>
      <c r="V12" s="1"/>
      <c r="W12" s="1"/>
      <c r="X12" s="1"/>
      <c r="Y12" s="1"/>
      <c r="Z12" s="1"/>
    </row>
    <row r="13" ht="18.75" customHeight="1">
      <c r="A13" s="58"/>
      <c r="B13" s="59" t="s">
        <v>39</v>
      </c>
      <c r="C13" s="60" t="s">
        <v>40</v>
      </c>
      <c r="D13" s="61" t="s">
        <v>41</v>
      </c>
      <c r="E13" s="62">
        <v>60475.330000000002</v>
      </c>
      <c r="F13" s="63">
        <v>1866643.8</v>
      </c>
      <c r="G13" s="63">
        <v>70000</v>
      </c>
      <c r="H13" s="62">
        <v>8000</v>
      </c>
      <c r="I13" s="62">
        <v>58195.949999999997</v>
      </c>
      <c r="J13" s="62">
        <v>1687.6500000000001</v>
      </c>
      <c r="K13" s="62">
        <f t="shared" si="8"/>
        <v>-2279.3800000000047</v>
      </c>
      <c r="L13" s="62">
        <f t="shared" si="9"/>
        <v>-11804.050000000003</v>
      </c>
      <c r="M13" s="66">
        <f t="shared" si="10"/>
        <v>-1808447.8500000001</v>
      </c>
      <c r="N13" s="62">
        <f t="shared" si="11"/>
        <v>-6312.3500000000004</v>
      </c>
      <c r="O13" s="67">
        <f t="shared" si="12"/>
        <v>0.96230892828530235</v>
      </c>
      <c r="P13" s="68">
        <f t="shared" si="13"/>
        <v>0.21095625000000001</v>
      </c>
      <c r="Q13" s="69">
        <f t="shared" si="14"/>
        <v>0.8313707142857143</v>
      </c>
      <c r="R13" s="70">
        <f t="shared" si="15"/>
        <v>0.031176783701314624</v>
      </c>
      <c r="S13" s="1"/>
      <c r="T13" s="1"/>
      <c r="U13" s="1"/>
      <c r="V13" s="1"/>
      <c r="W13" s="1"/>
      <c r="X13" s="1"/>
      <c r="Y13" s="1"/>
      <c r="Z13" s="1"/>
    </row>
    <row r="14" ht="18.75" customHeight="1">
      <c r="A14" s="58"/>
      <c r="B14" s="59" t="s">
        <v>39</v>
      </c>
      <c r="C14" s="71" t="s">
        <v>42</v>
      </c>
      <c r="D14" s="61" t="s">
        <v>43</v>
      </c>
      <c r="E14" s="62">
        <v>572396.75</v>
      </c>
      <c r="F14" s="63">
        <v>2628818</v>
      </c>
      <c r="G14" s="63">
        <v>1107500</v>
      </c>
      <c r="H14" s="62">
        <v>530000</v>
      </c>
      <c r="I14" s="65">
        <v>560456.13</v>
      </c>
      <c r="J14" s="62">
        <v>4160.4700000000003</v>
      </c>
      <c r="K14" s="62">
        <f t="shared" si="8"/>
        <v>-11940.619999999995</v>
      </c>
      <c r="L14" s="62">
        <f t="shared" si="9"/>
        <v>-547043.87</v>
      </c>
      <c r="M14" s="62">
        <f t="shared" si="10"/>
        <v>-2068361.8700000001</v>
      </c>
      <c r="N14" s="72">
        <f t="shared" si="11"/>
        <v>-525839.53000000003</v>
      </c>
      <c r="O14" s="68">
        <f t="shared" si="12"/>
        <v>0.97913925961319659</v>
      </c>
      <c r="P14" s="67">
        <f t="shared" si="13"/>
        <v>0.0078499433962264161</v>
      </c>
      <c r="Q14" s="68">
        <f t="shared" si="14"/>
        <v>0.50605519638826191</v>
      </c>
      <c r="R14" s="70">
        <f t="shared" si="15"/>
        <v>0.21319700717204462</v>
      </c>
      <c r="S14" s="1"/>
      <c r="T14" s="1"/>
      <c r="U14" s="1"/>
      <c r="V14" s="1"/>
      <c r="W14" s="1"/>
      <c r="X14" s="1"/>
      <c r="Y14" s="1"/>
      <c r="Z14" s="1"/>
    </row>
    <row r="15" ht="18.75" customHeight="1">
      <c r="A15" s="58"/>
      <c r="B15" s="59"/>
      <c r="C15" s="60" t="s">
        <v>44</v>
      </c>
      <c r="D15" s="61" t="s">
        <v>45</v>
      </c>
      <c r="E15" s="62">
        <v>189215.82999999999</v>
      </c>
      <c r="F15" s="63">
        <v>686215</v>
      </c>
      <c r="G15" s="63">
        <v>210579</v>
      </c>
      <c r="H15" s="62">
        <v>57818.5</v>
      </c>
      <c r="I15" s="62">
        <v>191464.94999999998</v>
      </c>
      <c r="J15" s="62">
        <v>32612.099999999999</v>
      </c>
      <c r="K15" s="62">
        <f t="shared" si="8"/>
        <v>2249.1199999999953</v>
      </c>
      <c r="L15" s="62">
        <f t="shared" si="9"/>
        <v>-19114.050000000017</v>
      </c>
      <c r="M15" s="62">
        <f t="shared" si="10"/>
        <v>-494750.05000000005</v>
      </c>
      <c r="N15" s="73">
        <f t="shared" si="11"/>
        <v>-25206.400000000001</v>
      </c>
      <c r="O15" s="68">
        <f t="shared" si="12"/>
        <v>1.0118865319038053</v>
      </c>
      <c r="P15" s="68">
        <f t="shared" si="13"/>
        <v>0.5640426507086832</v>
      </c>
      <c r="Q15" s="68">
        <f t="shared" si="14"/>
        <v>0.90923097744789361</v>
      </c>
      <c r="R15" s="70">
        <f t="shared" si="15"/>
        <v>0.2790159789570324</v>
      </c>
      <c r="S15" s="1"/>
      <c r="T15" s="1"/>
      <c r="U15" s="1"/>
      <c r="V15" s="1"/>
      <c r="W15" s="1"/>
      <c r="X15" s="1"/>
      <c r="Y15" s="1"/>
      <c r="Z15" s="1"/>
    </row>
    <row r="16" ht="17.25" hidden="1">
      <c r="A16" s="74"/>
      <c r="B16" s="75" t="s">
        <v>39</v>
      </c>
      <c r="C16" s="71" t="s">
        <v>46</v>
      </c>
      <c r="D16" s="76" t="s">
        <v>47</v>
      </c>
      <c r="E16" s="77">
        <v>0</v>
      </c>
      <c r="F16" s="77">
        <v>0</v>
      </c>
      <c r="G16" s="77">
        <v>0</v>
      </c>
      <c r="H16" s="78">
        <v>0</v>
      </c>
      <c r="I16" s="78">
        <v>0</v>
      </c>
      <c r="J16" s="77">
        <v>0</v>
      </c>
      <c r="K16" s="77">
        <f t="shared" si="8"/>
        <v>0</v>
      </c>
      <c r="L16" s="65">
        <f t="shared" si="9"/>
        <v>0</v>
      </c>
      <c r="M16" s="77">
        <f t="shared" si="10"/>
        <v>0</v>
      </c>
      <c r="N16" s="65">
        <f t="shared" si="11"/>
        <v>0</v>
      </c>
      <c r="O16" s="79" t="str">
        <f t="shared" si="12"/>
        <v/>
      </c>
      <c r="P16" s="67" t="str">
        <f t="shared" si="13"/>
        <v/>
      </c>
      <c r="Q16" s="79" t="str">
        <f t="shared" si="14"/>
        <v/>
      </c>
      <c r="R16" s="80" t="str">
        <f t="shared" si="15"/>
        <v/>
      </c>
      <c r="S16" s="1"/>
      <c r="T16" s="1"/>
      <c r="U16" s="1"/>
      <c r="V16" s="1"/>
      <c r="W16" s="1"/>
      <c r="X16" s="1"/>
      <c r="Y16" s="1"/>
      <c r="Z16" s="1"/>
    </row>
    <row r="17" s="34" customFormat="1" ht="24" customHeight="1">
      <c r="A17" s="81" t="s">
        <v>48</v>
      </c>
      <c r="B17" s="82"/>
      <c r="C17" s="83"/>
      <c r="D17" s="84"/>
      <c r="E17" s="40">
        <f>E21+E25+E34+E48+E56+E59+E62+E71</f>
        <v>2075424.7</v>
      </c>
      <c r="F17" s="40">
        <f>F21+F25+F34+F48+F56+F59+F62+F71</f>
        <v>8032481.5399999991</v>
      </c>
      <c r="G17" s="40">
        <f>G21+G25+G34+G48+G56+G59+G62+G71</f>
        <v>2510905.3100000005</v>
      </c>
      <c r="H17" s="40">
        <f>H21+H25+H34+H48+H56+H59+H62+H71</f>
        <v>636036.30000000005</v>
      </c>
      <c r="I17" s="40">
        <f>I21+I25+I34+I48+I56+I59+I62+I71</f>
        <v>2444775.5899999999</v>
      </c>
      <c r="J17" s="85">
        <f>J21+J25+J34+J48+J56+J59+J62+J71</f>
        <v>395531.12999999995</v>
      </c>
      <c r="K17" s="40">
        <f t="shared" si="8"/>
        <v>369350.8899999999</v>
      </c>
      <c r="L17" s="86">
        <f t="shared" si="9"/>
        <v>-66129.720000000671</v>
      </c>
      <c r="M17" s="85">
        <f t="shared" si="10"/>
        <v>-5587705.9499999993</v>
      </c>
      <c r="N17" s="86">
        <f t="shared" si="11"/>
        <v>-240505.1700000001</v>
      </c>
      <c r="O17" s="42">
        <f t="shared" si="12"/>
        <v>1.1779640041867092</v>
      </c>
      <c r="P17" s="43">
        <f t="shared" si="13"/>
        <v>0.6218687989977929</v>
      </c>
      <c r="Q17" s="44">
        <f t="shared" si="14"/>
        <v>0.97366299727168892</v>
      </c>
      <c r="R17" s="45">
        <f t="shared" si="15"/>
        <v>0.30436118375442917</v>
      </c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</row>
    <row r="18" ht="17.25">
      <c r="A18" s="87" t="s">
        <v>49</v>
      </c>
      <c r="B18" s="88" t="s">
        <v>26</v>
      </c>
      <c r="C18" s="89" t="s">
        <v>50</v>
      </c>
      <c r="D18" s="90" t="s">
        <v>51</v>
      </c>
      <c r="E18" s="91">
        <v>80888.690000000002</v>
      </c>
      <c r="F18" s="50">
        <f>295538.8+75672.2</f>
        <v>371211</v>
      </c>
      <c r="G18" s="50">
        <v>111000</v>
      </c>
      <c r="H18" s="50">
        <v>29000</v>
      </c>
      <c r="I18" s="92">
        <v>105773.41</v>
      </c>
      <c r="J18" s="50">
        <v>21033.420000000002</v>
      </c>
      <c r="K18" s="53">
        <f t="shared" si="8"/>
        <v>24884.720000000001</v>
      </c>
      <c r="L18" s="50">
        <f t="shared" si="9"/>
        <v>-5226.5899999999965</v>
      </c>
      <c r="M18" s="50">
        <f t="shared" si="10"/>
        <v>-265437.58999999997</v>
      </c>
      <c r="N18" s="54">
        <f t="shared" si="11"/>
        <v>-7966.5799999999981</v>
      </c>
      <c r="O18" s="55">
        <f t="shared" si="12"/>
        <v>1.3076415256570479</v>
      </c>
      <c r="P18" s="56">
        <f t="shared" si="13"/>
        <v>0.72529034482758625</v>
      </c>
      <c r="Q18" s="55">
        <f t="shared" si="14"/>
        <v>0.95291360360360366</v>
      </c>
      <c r="R18" s="57">
        <f t="shared" si="15"/>
        <v>0.28494147533343572</v>
      </c>
      <c r="S18" s="1"/>
      <c r="T18" s="1"/>
      <c r="U18" s="1"/>
      <c r="V18" s="1"/>
      <c r="W18" s="1"/>
      <c r="X18" s="1"/>
      <c r="Y18" s="1"/>
      <c r="Z18" s="1"/>
    </row>
    <row r="19" ht="17.25">
      <c r="A19" s="93"/>
      <c r="B19" s="94"/>
      <c r="C19" s="60" t="s">
        <v>52</v>
      </c>
      <c r="D19" s="95" t="s">
        <v>53</v>
      </c>
      <c r="E19" s="96">
        <v>647</v>
      </c>
      <c r="F19" s="96">
        <v>0</v>
      </c>
      <c r="G19" s="96">
        <v>0</v>
      </c>
      <c r="H19" s="97">
        <v>0</v>
      </c>
      <c r="I19" s="96">
        <v>0</v>
      </c>
      <c r="J19" s="96">
        <v>0</v>
      </c>
      <c r="K19" s="96">
        <f t="shared" si="8"/>
        <v>-647</v>
      </c>
      <c r="L19" s="97">
        <f t="shared" si="9"/>
        <v>0</v>
      </c>
      <c r="M19" s="96">
        <f t="shared" si="10"/>
        <v>0</v>
      </c>
      <c r="N19" s="98">
        <f t="shared" si="11"/>
        <v>0</v>
      </c>
      <c r="O19" s="67">
        <f t="shared" si="12"/>
        <v>0</v>
      </c>
      <c r="P19" s="68" t="str">
        <f t="shared" si="13"/>
        <v/>
      </c>
      <c r="Q19" s="69" t="str">
        <f t="shared" si="14"/>
        <v/>
      </c>
      <c r="R19" s="70" t="str">
        <f t="shared" si="15"/>
        <v/>
      </c>
      <c r="S19" s="1"/>
      <c r="T19" s="1"/>
      <c r="U19" s="1"/>
      <c r="V19" s="1"/>
      <c r="W19" s="1"/>
      <c r="X19" s="1"/>
      <c r="Y19" s="1"/>
      <c r="Z19" s="1"/>
    </row>
    <row r="20" ht="17.25">
      <c r="A20" s="93"/>
      <c r="B20" s="94"/>
      <c r="C20" s="71" t="s">
        <v>54</v>
      </c>
      <c r="D20" s="99" t="s">
        <v>55</v>
      </c>
      <c r="E20" s="96">
        <v>66786.539999999994</v>
      </c>
      <c r="F20" s="96">
        <f>253415.2</f>
        <v>253415.20000000001</v>
      </c>
      <c r="G20" s="96">
        <v>79415.199999999997</v>
      </c>
      <c r="H20" s="100">
        <v>22000</v>
      </c>
      <c r="I20" s="96">
        <v>103240.72</v>
      </c>
      <c r="J20" s="96">
        <v>21961.079999999998</v>
      </c>
      <c r="K20" s="96">
        <f t="shared" si="8"/>
        <v>36454.180000000008</v>
      </c>
      <c r="L20" s="96">
        <f t="shared" si="9"/>
        <v>23825.520000000004</v>
      </c>
      <c r="M20" s="96">
        <f t="shared" si="10"/>
        <v>-150174.48000000001</v>
      </c>
      <c r="N20" s="96">
        <f t="shared" si="11"/>
        <v>-38.920000000001892</v>
      </c>
      <c r="O20" s="68">
        <f t="shared" si="12"/>
        <v>1.5458312408458352</v>
      </c>
      <c r="P20" s="67">
        <f t="shared" si="13"/>
        <v>0.99823090909090906</v>
      </c>
      <c r="Q20" s="68">
        <f t="shared" si="14"/>
        <v>1.3000120883659552</v>
      </c>
      <c r="R20" s="70">
        <f t="shared" si="15"/>
        <v>0.40739750417496662</v>
      </c>
      <c r="S20" s="1"/>
      <c r="T20" s="1"/>
      <c r="U20" s="1"/>
      <c r="V20" s="1"/>
      <c r="W20" s="1"/>
      <c r="X20" s="1"/>
      <c r="Y20" s="1"/>
      <c r="Z20" s="1"/>
    </row>
    <row r="21" s="101" customFormat="1" ht="17.25">
      <c r="A21" s="102"/>
      <c r="B21" s="103"/>
      <c r="C21" s="104"/>
      <c r="D21" s="105" t="s">
        <v>56</v>
      </c>
      <c r="E21" s="106">
        <f>SUM(E18:E20)</f>
        <v>148322.22999999998</v>
      </c>
      <c r="F21" s="106">
        <f>SUM(F18:F20)</f>
        <v>624626.19999999995</v>
      </c>
      <c r="G21" s="106">
        <f>SUM(G18:G20)</f>
        <v>190415.20000000001</v>
      </c>
      <c r="H21" s="106">
        <f>SUM(H18:H20)</f>
        <v>51000</v>
      </c>
      <c r="I21" s="106">
        <f>SUM(I18:I20)</f>
        <v>209014.13</v>
      </c>
      <c r="J21" s="107">
        <f>SUM(J18:J20)</f>
        <v>42994.5</v>
      </c>
      <c r="K21" s="106">
        <f t="shared" si="8"/>
        <v>60691.900000000023</v>
      </c>
      <c r="L21" s="106">
        <f t="shared" si="9"/>
        <v>18598.929999999993</v>
      </c>
      <c r="M21" s="106">
        <f t="shared" si="10"/>
        <v>-415612.06999999995</v>
      </c>
      <c r="N21" s="106">
        <f t="shared" si="11"/>
        <v>-8005.5</v>
      </c>
      <c r="O21" s="108">
        <f t="shared" si="12"/>
        <v>1.4091895058481796</v>
      </c>
      <c r="P21" s="108">
        <f t="shared" si="13"/>
        <v>0.84302941176470592</v>
      </c>
      <c r="Q21" s="108">
        <f t="shared" si="14"/>
        <v>1.0976756582457703</v>
      </c>
      <c r="R21" s="109">
        <f t="shared" si="15"/>
        <v>0.33462273916784152</v>
      </c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</row>
    <row r="22" ht="17.25">
      <c r="A22" s="110">
        <v>951</v>
      </c>
      <c r="B22" s="88" t="s">
        <v>23</v>
      </c>
      <c r="C22" s="111" t="s">
        <v>57</v>
      </c>
      <c r="D22" s="112" t="s">
        <v>58</v>
      </c>
      <c r="E22" s="91">
        <v>30002.369999999999</v>
      </c>
      <c r="F22" s="91">
        <v>119058.5</v>
      </c>
      <c r="G22" s="91">
        <v>32173.099999999999</v>
      </c>
      <c r="H22" s="50">
        <v>9357.6000000000004</v>
      </c>
      <c r="I22" s="92">
        <v>36827.32</v>
      </c>
      <c r="J22" s="50">
        <v>7781.9399999999996</v>
      </c>
      <c r="K22" s="50">
        <f t="shared" si="8"/>
        <v>6824.9500000000007</v>
      </c>
      <c r="L22" s="50">
        <f t="shared" si="9"/>
        <v>4654.2200000000012</v>
      </c>
      <c r="M22" s="53">
        <f t="shared" si="10"/>
        <v>-82231.179999999993</v>
      </c>
      <c r="N22" s="50">
        <f t="shared" si="11"/>
        <v>-1575.6600000000008</v>
      </c>
      <c r="O22" s="56">
        <f t="shared" si="12"/>
        <v>1.227480362384705</v>
      </c>
      <c r="P22" s="55">
        <f t="shared" si="13"/>
        <v>0.83161708130289813</v>
      </c>
      <c r="Q22" s="113">
        <f t="shared" si="14"/>
        <v>1.1446618448331061</v>
      </c>
      <c r="R22" s="57">
        <f t="shared" si="15"/>
        <v>0.30932121604085389</v>
      </c>
      <c r="S22" s="1"/>
      <c r="T22" s="1"/>
      <c r="U22" s="1"/>
      <c r="V22" s="1"/>
      <c r="W22" s="1"/>
      <c r="X22" s="1"/>
      <c r="Y22" s="1"/>
      <c r="Z22" s="1"/>
    </row>
    <row r="23" ht="17.25">
      <c r="A23" s="114"/>
      <c r="B23" s="94"/>
      <c r="C23" s="115" t="s">
        <v>59</v>
      </c>
      <c r="D23" s="95" t="s">
        <v>60</v>
      </c>
      <c r="E23" s="96">
        <v>5791.2700000000004</v>
      </c>
      <c r="F23" s="116">
        <v>10589.6</v>
      </c>
      <c r="G23" s="116">
        <v>2358.6999999999998</v>
      </c>
      <c r="H23" s="96">
        <v>553.29999999999995</v>
      </c>
      <c r="I23" s="97">
        <v>4285.5900000000001</v>
      </c>
      <c r="J23" s="96">
        <v>252</v>
      </c>
      <c r="K23" s="96">
        <f t="shared" si="8"/>
        <v>-1505.6800000000003</v>
      </c>
      <c r="L23" s="96">
        <f t="shared" si="9"/>
        <v>1926.8900000000003</v>
      </c>
      <c r="M23" s="96">
        <f t="shared" si="10"/>
        <v>-6304.0100000000002</v>
      </c>
      <c r="N23" s="96">
        <f t="shared" si="11"/>
        <v>-301.29999999999995</v>
      </c>
      <c r="O23" s="68">
        <f t="shared" si="12"/>
        <v>0.74000866821957878</v>
      </c>
      <c r="P23" s="68">
        <f t="shared" si="13"/>
        <v>0.45544912344117117</v>
      </c>
      <c r="Q23" s="68">
        <f t="shared" si="14"/>
        <v>1.8169288167210753</v>
      </c>
      <c r="R23" s="70">
        <f t="shared" si="15"/>
        <v>0.4046980055903906</v>
      </c>
      <c r="S23" s="1"/>
      <c r="T23" s="1"/>
      <c r="U23" s="1"/>
      <c r="V23" s="1"/>
      <c r="W23" s="1"/>
      <c r="X23" s="1"/>
      <c r="Y23" s="1"/>
      <c r="Z23" s="1"/>
    </row>
    <row r="24" ht="17.25">
      <c r="A24" s="117"/>
      <c r="B24" s="118"/>
      <c r="C24" s="119" t="s">
        <v>61</v>
      </c>
      <c r="D24" s="120" t="s">
        <v>62</v>
      </c>
      <c r="E24" s="96">
        <v>804.51999999999998</v>
      </c>
      <c r="F24" s="116">
        <v>2512.1999999999998</v>
      </c>
      <c r="G24" s="116">
        <v>850</v>
      </c>
      <c r="H24" s="116">
        <v>240</v>
      </c>
      <c r="I24" s="116">
        <v>677.68000000000006</v>
      </c>
      <c r="J24" s="96">
        <v>131.91999999999999</v>
      </c>
      <c r="K24" s="96">
        <f t="shared" si="8"/>
        <v>-126.83999999999992</v>
      </c>
      <c r="L24" s="96">
        <f t="shared" si="9"/>
        <v>-172.31999999999994</v>
      </c>
      <c r="M24" s="96">
        <f t="shared" si="10"/>
        <v>-1834.5199999999998</v>
      </c>
      <c r="N24" s="97">
        <f t="shared" si="11"/>
        <v>-108.08000000000001</v>
      </c>
      <c r="O24" s="68">
        <f t="shared" si="12"/>
        <v>0.84234077462337797</v>
      </c>
      <c r="P24" s="67">
        <f t="shared" si="13"/>
        <v>0.54966666666666664</v>
      </c>
      <c r="Q24" s="68">
        <f t="shared" si="14"/>
        <v>0.79727058823529418</v>
      </c>
      <c r="R24" s="70">
        <f t="shared" si="15"/>
        <v>0.26975559270758703</v>
      </c>
      <c r="S24" s="1"/>
      <c r="T24" s="1"/>
      <c r="U24" s="1"/>
      <c r="V24" s="1"/>
      <c r="W24" s="1"/>
      <c r="X24" s="1"/>
      <c r="Y24" s="1"/>
      <c r="Z24" s="1"/>
    </row>
    <row r="25" s="101" customFormat="1" ht="17.25">
      <c r="A25" s="121"/>
      <c r="B25" s="103"/>
      <c r="C25" s="122"/>
      <c r="D25" s="123" t="s">
        <v>56</v>
      </c>
      <c r="E25" s="106">
        <f>E22+E23+E24</f>
        <v>36598.159999999996</v>
      </c>
      <c r="F25" s="106">
        <f>F22+F23+F24</f>
        <v>132160.30000000002</v>
      </c>
      <c r="G25" s="106">
        <f>G22+G23+G24</f>
        <v>35381.799999999996</v>
      </c>
      <c r="H25" s="106">
        <f>H22+H23+H24</f>
        <v>10150.9</v>
      </c>
      <c r="I25" s="106">
        <f>I22+I23+I24</f>
        <v>41790.590000000004</v>
      </c>
      <c r="J25" s="107">
        <f>J22+J23+J24</f>
        <v>8165.8599999999997</v>
      </c>
      <c r="K25" s="106">
        <f t="shared" si="8"/>
        <v>5192.4300000000076</v>
      </c>
      <c r="L25" s="106">
        <f t="shared" si="9"/>
        <v>6408.7900000000081</v>
      </c>
      <c r="M25" s="107">
        <f t="shared" si="10"/>
        <v>-90369.710000000021</v>
      </c>
      <c r="N25" s="106">
        <f t="shared" si="11"/>
        <v>-1985.04</v>
      </c>
      <c r="O25" s="124">
        <f t="shared" si="12"/>
        <v>1.1418768047355388</v>
      </c>
      <c r="P25" s="108">
        <f t="shared" si="13"/>
        <v>0.80444689633431521</v>
      </c>
      <c r="Q25" s="125">
        <f t="shared" si="14"/>
        <v>1.1811323900988646</v>
      </c>
      <c r="R25" s="109">
        <f t="shared" si="15"/>
        <v>0.3162113736121967</v>
      </c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</row>
    <row r="26" ht="17.25">
      <c r="A26" s="87" t="s">
        <v>63</v>
      </c>
      <c r="B26" s="88" t="s">
        <v>64</v>
      </c>
      <c r="C26" s="126" t="s">
        <v>65</v>
      </c>
      <c r="D26" s="127" t="s">
        <v>66</v>
      </c>
      <c r="E26" s="50">
        <v>0</v>
      </c>
      <c r="F26" s="50">
        <v>66</v>
      </c>
      <c r="G26" s="50">
        <v>0</v>
      </c>
      <c r="H26" s="50">
        <v>0</v>
      </c>
      <c r="I26" s="50">
        <v>0</v>
      </c>
      <c r="J26" s="50">
        <v>0</v>
      </c>
      <c r="K26" s="50">
        <f t="shared" si="8"/>
        <v>0</v>
      </c>
      <c r="L26" s="53">
        <f t="shared" si="9"/>
        <v>0</v>
      </c>
      <c r="M26" s="50">
        <f t="shared" si="10"/>
        <v>-66</v>
      </c>
      <c r="N26" s="53">
        <f t="shared" si="11"/>
        <v>0</v>
      </c>
      <c r="O26" s="55" t="str">
        <f t="shared" si="12"/>
        <v/>
      </c>
      <c r="P26" s="56" t="str">
        <f t="shared" si="13"/>
        <v/>
      </c>
      <c r="Q26" s="55" t="str">
        <f t="shared" si="14"/>
        <v/>
      </c>
      <c r="R26" s="57">
        <f t="shared" si="15"/>
        <v>0</v>
      </c>
      <c r="S26" s="1"/>
      <c r="T26" s="1"/>
      <c r="U26" s="1"/>
      <c r="V26" s="1"/>
      <c r="W26" s="1"/>
      <c r="X26" s="1"/>
      <c r="Y26" s="1"/>
      <c r="Z26" s="1"/>
    </row>
    <row r="27" ht="17.25">
      <c r="A27" s="87"/>
      <c r="B27" s="94"/>
      <c r="C27" s="71" t="s">
        <v>67</v>
      </c>
      <c r="D27" s="128" t="s">
        <v>68</v>
      </c>
      <c r="E27" s="96">
        <v>21373.110000000001</v>
      </c>
      <c r="F27" s="116">
        <v>85184</v>
      </c>
      <c r="G27" s="116">
        <v>24400</v>
      </c>
      <c r="H27" s="96">
        <v>6300</v>
      </c>
      <c r="I27" s="100">
        <v>19208.57</v>
      </c>
      <c r="J27" s="96">
        <v>1737.8499999999999</v>
      </c>
      <c r="K27" s="96">
        <f t="shared" si="8"/>
        <v>-2164.5400000000009</v>
      </c>
      <c r="L27" s="96">
        <f t="shared" si="9"/>
        <v>-5191.4300000000003</v>
      </c>
      <c r="M27" s="97">
        <f t="shared" si="10"/>
        <v>-65975.429999999993</v>
      </c>
      <c r="N27" s="96">
        <f t="shared" si="11"/>
        <v>-4562.1499999999996</v>
      </c>
      <c r="O27" s="67">
        <f t="shared" si="12"/>
        <v>0.89872601600796509</v>
      </c>
      <c r="P27" s="68">
        <f t="shared" si="13"/>
        <v>0.27584920634920634</v>
      </c>
      <c r="Q27" s="69">
        <f t="shared" si="14"/>
        <v>0.7872364754098361</v>
      </c>
      <c r="R27" s="70">
        <f t="shared" si="15"/>
        <v>0.22549504601803155</v>
      </c>
      <c r="S27" s="1"/>
      <c r="T27" s="1"/>
      <c r="U27" s="1"/>
      <c r="V27" s="1"/>
      <c r="W27" s="1"/>
      <c r="X27" s="1"/>
      <c r="Y27" s="1"/>
      <c r="Z27" s="1"/>
    </row>
    <row r="28" ht="17.25">
      <c r="A28" s="87"/>
      <c r="B28" s="94"/>
      <c r="C28" s="115" t="s">
        <v>69</v>
      </c>
      <c r="D28" s="129" t="s">
        <v>70</v>
      </c>
      <c r="E28" s="96">
        <v>367.22000000000003</v>
      </c>
      <c r="F28" s="116">
        <v>557</v>
      </c>
      <c r="G28" s="116">
        <v>185.59999999999999</v>
      </c>
      <c r="H28" s="97">
        <v>46.399999999999999</v>
      </c>
      <c r="I28" s="96">
        <v>231.47999999999999</v>
      </c>
      <c r="J28" s="96">
        <v>37.060000000000002</v>
      </c>
      <c r="K28" s="96">
        <f t="shared" si="8"/>
        <v>-135.74000000000004</v>
      </c>
      <c r="L28" s="97">
        <f t="shared" si="9"/>
        <v>45.879999999999995</v>
      </c>
      <c r="M28" s="96">
        <f t="shared" si="10"/>
        <v>-325.51999999999998</v>
      </c>
      <c r="N28" s="97">
        <f t="shared" si="11"/>
        <v>-9.3399999999999963</v>
      </c>
      <c r="O28" s="68">
        <f t="shared" si="12"/>
        <v>0.63035782364794934</v>
      </c>
      <c r="P28" s="67">
        <f t="shared" si="13"/>
        <v>0.79870689655172422</v>
      </c>
      <c r="Q28" s="68">
        <f t="shared" si="14"/>
        <v>1.247198275862069</v>
      </c>
      <c r="R28" s="70">
        <f t="shared" si="15"/>
        <v>0.41558348294434466</v>
      </c>
      <c r="S28" s="1"/>
      <c r="T28" s="1"/>
      <c r="U28" s="1"/>
      <c r="V28" s="1"/>
      <c r="W28" s="1"/>
      <c r="X28" s="1"/>
      <c r="Y28" s="1"/>
      <c r="Z28" s="1"/>
    </row>
    <row r="29" ht="17.25">
      <c r="A29" s="87"/>
      <c r="B29" s="94"/>
      <c r="C29" s="4" t="s">
        <v>71</v>
      </c>
      <c r="D29" s="129" t="s">
        <v>72</v>
      </c>
      <c r="E29" s="96">
        <v>0</v>
      </c>
      <c r="F29" s="96">
        <v>11082.299999999999</v>
      </c>
      <c r="G29" s="96">
        <v>0</v>
      </c>
      <c r="H29" s="100">
        <v>0</v>
      </c>
      <c r="I29" s="96">
        <v>0</v>
      </c>
      <c r="J29" s="96">
        <v>0</v>
      </c>
      <c r="K29" s="96">
        <f t="shared" si="8"/>
        <v>0</v>
      </c>
      <c r="L29" s="96">
        <f t="shared" si="9"/>
        <v>0</v>
      </c>
      <c r="M29" s="97">
        <f t="shared" si="10"/>
        <v>-11082.299999999999</v>
      </c>
      <c r="N29" s="96">
        <f t="shared" si="11"/>
        <v>0</v>
      </c>
      <c r="O29" s="67" t="str">
        <f t="shared" si="12"/>
        <v/>
      </c>
      <c r="P29" s="68" t="str">
        <f t="shared" si="13"/>
        <v/>
      </c>
      <c r="Q29" s="69" t="str">
        <f t="shared" si="14"/>
        <v/>
      </c>
      <c r="R29" s="70">
        <f t="shared" si="15"/>
        <v>0</v>
      </c>
      <c r="S29" s="1"/>
      <c r="T29" s="1"/>
      <c r="U29" s="1"/>
      <c r="V29" s="1"/>
      <c r="W29" s="1"/>
      <c r="X29" s="1"/>
      <c r="Y29" s="1"/>
      <c r="Z29" s="1"/>
    </row>
    <row r="30" s="1" customFormat="1" ht="17.25">
      <c r="A30" s="87"/>
      <c r="B30" s="94"/>
      <c r="C30" s="115" t="s">
        <v>73</v>
      </c>
      <c r="D30" s="130" t="s">
        <v>74</v>
      </c>
      <c r="E30" s="96">
        <f>E31+E33+E32</f>
        <v>20151.599999999999</v>
      </c>
      <c r="F30" s="96">
        <f>F31+F33+F32</f>
        <v>50575.799999999996</v>
      </c>
      <c r="G30" s="96">
        <f>G31+G33+G32</f>
        <v>15923</v>
      </c>
      <c r="H30" s="96">
        <f>H31+H33+H32</f>
        <v>2440.3000000000002</v>
      </c>
      <c r="I30" s="97">
        <f>I31+I33+I32</f>
        <v>9281.5700000000015</v>
      </c>
      <c r="J30" s="96">
        <f>J31+J33+J32</f>
        <v>1725.3</v>
      </c>
      <c r="K30" s="96">
        <f t="shared" si="8"/>
        <v>-10870.029999999997</v>
      </c>
      <c r="L30" s="97">
        <f t="shared" si="9"/>
        <v>-6641.4299999999985</v>
      </c>
      <c r="M30" s="96">
        <f t="shared" si="10"/>
        <v>-41294.229999999996</v>
      </c>
      <c r="N30" s="97">
        <f t="shared" si="11"/>
        <v>-715.00000000000023</v>
      </c>
      <c r="O30" s="68">
        <f t="shared" si="12"/>
        <v>0.46058724865519374</v>
      </c>
      <c r="P30" s="67">
        <f t="shared" si="13"/>
        <v>0.70700323730688841</v>
      </c>
      <c r="Q30" s="68">
        <f t="shared" si="14"/>
        <v>0.58290334735916605</v>
      </c>
      <c r="R30" s="70">
        <f t="shared" si="15"/>
        <v>0.18351800663558465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="131" customFormat="1" ht="17.25">
      <c r="A31" s="132"/>
      <c r="B31" s="133"/>
      <c r="C31" s="134" t="s">
        <v>75</v>
      </c>
      <c r="D31" s="135" t="s">
        <v>76</v>
      </c>
      <c r="E31" s="136">
        <v>6996</v>
      </c>
      <c r="F31" s="137">
        <v>21192.900000000001</v>
      </c>
      <c r="G31" s="137">
        <v>6250.6999999999998</v>
      </c>
      <c r="H31" s="138">
        <v>212.5</v>
      </c>
      <c r="I31" s="136">
        <v>0</v>
      </c>
      <c r="J31" s="136">
        <v>0</v>
      </c>
      <c r="K31" s="136">
        <f t="shared" si="8"/>
        <v>-6996</v>
      </c>
      <c r="L31" s="136">
        <f t="shared" si="9"/>
        <v>-6250.6999999999998</v>
      </c>
      <c r="M31" s="139">
        <f t="shared" si="10"/>
        <v>-21192.900000000001</v>
      </c>
      <c r="N31" s="136">
        <f t="shared" si="11"/>
        <v>-212.5</v>
      </c>
      <c r="O31" s="140">
        <f t="shared" si="12"/>
        <v>0</v>
      </c>
      <c r="P31" s="141">
        <f t="shared" si="13"/>
        <v>0</v>
      </c>
      <c r="Q31" s="142">
        <f t="shared" si="14"/>
        <v>0</v>
      </c>
      <c r="R31" s="143">
        <f t="shared" si="15"/>
        <v>0</v>
      </c>
      <c r="S31" s="131"/>
      <c r="T31" s="131"/>
      <c r="U31" s="131"/>
      <c r="V31" s="131"/>
      <c r="W31" s="131"/>
      <c r="X31" s="131"/>
      <c r="Y31" s="131"/>
      <c r="Z31" s="131"/>
    </row>
    <row r="32" s="131" customFormat="1" ht="17.25">
      <c r="A32" s="132"/>
      <c r="B32" s="133"/>
      <c r="C32" s="144" t="s">
        <v>77</v>
      </c>
      <c r="D32" s="145" t="s">
        <v>78</v>
      </c>
      <c r="E32" s="136">
        <v>0</v>
      </c>
      <c r="F32" s="137">
        <v>159.09999999999999</v>
      </c>
      <c r="G32" s="137">
        <v>0</v>
      </c>
      <c r="H32" s="136">
        <v>0</v>
      </c>
      <c r="I32" s="139">
        <v>0</v>
      </c>
      <c r="J32" s="136">
        <v>0</v>
      </c>
      <c r="K32" s="136">
        <f t="shared" si="8"/>
        <v>0</v>
      </c>
      <c r="L32" s="139">
        <f t="shared" si="9"/>
        <v>0</v>
      </c>
      <c r="M32" s="136">
        <f t="shared" si="10"/>
        <v>-159.09999999999999</v>
      </c>
      <c r="N32" s="139">
        <f t="shared" si="11"/>
        <v>0</v>
      </c>
      <c r="O32" s="146" t="str">
        <f t="shared" si="12"/>
        <v/>
      </c>
      <c r="P32" s="147" t="str">
        <f t="shared" si="13"/>
        <v/>
      </c>
      <c r="Q32" s="141" t="str">
        <f t="shared" si="14"/>
        <v/>
      </c>
      <c r="R32" s="143">
        <f t="shared" si="15"/>
        <v>0</v>
      </c>
      <c r="S32" s="131"/>
      <c r="T32" s="131"/>
      <c r="U32" s="131"/>
      <c r="V32" s="131"/>
      <c r="W32" s="131"/>
      <c r="X32" s="131"/>
      <c r="Y32" s="131"/>
      <c r="Z32" s="131"/>
    </row>
    <row r="33" s="131" customFormat="1" ht="17.25">
      <c r="A33" s="132"/>
      <c r="B33" s="133"/>
      <c r="C33" s="134" t="s">
        <v>79</v>
      </c>
      <c r="D33" s="145" t="s">
        <v>80</v>
      </c>
      <c r="E33" s="136">
        <v>13155.6</v>
      </c>
      <c r="F33" s="137">
        <v>29223.799999999999</v>
      </c>
      <c r="G33" s="137">
        <v>9672.2999999999993</v>
      </c>
      <c r="H33" s="136">
        <v>2227.8000000000002</v>
      </c>
      <c r="I33" s="148">
        <v>9281.5700000000015</v>
      </c>
      <c r="J33" s="136">
        <v>1725.3</v>
      </c>
      <c r="K33" s="136">
        <f t="shared" si="8"/>
        <v>-3874.0299999999988</v>
      </c>
      <c r="L33" s="136">
        <f t="shared" si="9"/>
        <v>-390.72999999999774</v>
      </c>
      <c r="M33" s="139">
        <f t="shared" si="10"/>
        <v>-19942.229999999996</v>
      </c>
      <c r="N33" s="136">
        <f t="shared" si="11"/>
        <v>-502.50000000000023</v>
      </c>
      <c r="O33" s="140">
        <f t="shared" si="12"/>
        <v>0.70552236310012473</v>
      </c>
      <c r="P33" s="141">
        <f t="shared" si="13"/>
        <v>0.7744411527067061</v>
      </c>
      <c r="Q33" s="142">
        <f t="shared" si="14"/>
        <v>0.95960319675775174</v>
      </c>
      <c r="R33" s="143">
        <f t="shared" si="15"/>
        <v>0.31760311800655638</v>
      </c>
      <c r="S33" s="131"/>
      <c r="T33" s="131"/>
      <c r="U33" s="131"/>
      <c r="V33" s="131"/>
      <c r="W33" s="131"/>
      <c r="X33" s="131"/>
      <c r="Y33" s="131"/>
      <c r="Z33" s="131"/>
    </row>
    <row r="34" s="101" customFormat="1" ht="17.25">
      <c r="A34" s="132"/>
      <c r="B34" s="149"/>
      <c r="C34" s="104"/>
      <c r="D34" s="105" t="s">
        <v>56</v>
      </c>
      <c r="E34" s="106">
        <f>SUM(E26:E30)</f>
        <v>41891.93</v>
      </c>
      <c r="F34" s="106">
        <f>SUM(F26:F30)</f>
        <v>147465.10000000001</v>
      </c>
      <c r="G34" s="106">
        <f>SUM(G26:G30)</f>
        <v>40508.599999999999</v>
      </c>
      <c r="H34" s="106">
        <f>SUM(H26:H30)</f>
        <v>8786.7000000000007</v>
      </c>
      <c r="I34" s="106">
        <f>SUM(I26:I30)</f>
        <v>28721.620000000003</v>
      </c>
      <c r="J34" s="107">
        <f>SUM(J26:J30)</f>
        <v>3500.21</v>
      </c>
      <c r="K34" s="106">
        <f t="shared" si="8"/>
        <v>-13170.309999999998</v>
      </c>
      <c r="L34" s="107">
        <f t="shared" si="9"/>
        <v>-11786.979999999996</v>
      </c>
      <c r="M34" s="106">
        <f t="shared" si="10"/>
        <v>-118743.48000000001</v>
      </c>
      <c r="N34" s="107">
        <f t="shared" si="11"/>
        <v>-5286.4900000000007</v>
      </c>
      <c r="O34" s="108">
        <f t="shared" si="12"/>
        <v>0.68561224083015515</v>
      </c>
      <c r="P34" s="124">
        <f t="shared" si="13"/>
        <v>0.39835319289380539</v>
      </c>
      <c r="Q34" s="108">
        <f t="shared" si="14"/>
        <v>0.70902524402225708</v>
      </c>
      <c r="R34" s="109">
        <f t="shared" si="15"/>
        <v>0.19476893176758434</v>
      </c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</row>
    <row r="35" ht="17.25">
      <c r="A35" s="87" t="s">
        <v>81</v>
      </c>
      <c r="B35" s="88" t="s">
        <v>39</v>
      </c>
      <c r="C35" s="111" t="s">
        <v>82</v>
      </c>
      <c r="D35" s="112" t="s">
        <v>83</v>
      </c>
      <c r="E35" s="91">
        <v>97871.509999999995</v>
      </c>
      <c r="F35" s="91">
        <v>306696.20000000001</v>
      </c>
      <c r="G35" s="91">
        <v>107950</v>
      </c>
      <c r="H35" s="50">
        <v>8200</v>
      </c>
      <c r="I35" s="92">
        <v>92986.080000000002</v>
      </c>
      <c r="J35" s="50">
        <v>6694.29</v>
      </c>
      <c r="K35" s="50">
        <f t="shared" si="8"/>
        <v>-4885.429999999993</v>
      </c>
      <c r="L35" s="50">
        <f t="shared" si="9"/>
        <v>-14963.919999999998</v>
      </c>
      <c r="M35" s="53">
        <f t="shared" si="10"/>
        <v>-213710.12</v>
      </c>
      <c r="N35" s="50">
        <f t="shared" si="11"/>
        <v>-1505.71</v>
      </c>
      <c r="O35" s="56">
        <f t="shared" si="12"/>
        <v>0.95008322646702814</v>
      </c>
      <c r="P35" s="55">
        <f t="shared" si="13"/>
        <v>0.81637682926829269</v>
      </c>
      <c r="Q35" s="113">
        <f t="shared" si="14"/>
        <v>0.86138100972672538</v>
      </c>
      <c r="R35" s="57">
        <f t="shared" si="15"/>
        <v>0.30318628010389431</v>
      </c>
      <c r="S35" s="1"/>
      <c r="T35" s="1"/>
      <c r="U35" s="1"/>
      <c r="V35" s="1"/>
      <c r="W35" s="1"/>
      <c r="X35" s="1"/>
      <c r="Y35" s="1"/>
      <c r="Z35" s="1"/>
    </row>
    <row r="36" ht="34.5">
      <c r="A36" s="93"/>
      <c r="B36" s="94"/>
      <c r="C36" s="60" t="s">
        <v>84</v>
      </c>
      <c r="D36" s="129" t="s">
        <v>85</v>
      </c>
      <c r="E36" s="96">
        <v>72829.360000000001</v>
      </c>
      <c r="F36" s="116">
        <v>106559.10000000001</v>
      </c>
      <c r="G36" s="116">
        <v>29158.5</v>
      </c>
      <c r="H36" s="96">
        <v>3945.8000000000002</v>
      </c>
      <c r="I36" s="96">
        <v>95737.910000000003</v>
      </c>
      <c r="J36" s="96">
        <v>8800.8600000000006</v>
      </c>
      <c r="K36" s="96">
        <f t="shared" si="8"/>
        <v>22908.550000000003</v>
      </c>
      <c r="L36" s="97">
        <f t="shared" si="9"/>
        <v>66579.410000000003</v>
      </c>
      <c r="M36" s="96">
        <f t="shared" si="10"/>
        <v>-10821.190000000002</v>
      </c>
      <c r="N36" s="97">
        <f t="shared" si="11"/>
        <v>4855.0600000000004</v>
      </c>
      <c r="O36" s="68">
        <f t="shared" si="12"/>
        <v>1.3145510272230869</v>
      </c>
      <c r="P36" s="67">
        <f t="shared" si="13"/>
        <v>2.2304374271377161</v>
      </c>
      <c r="Q36" s="68">
        <f t="shared" si="14"/>
        <v>3.283361969923007</v>
      </c>
      <c r="R36" s="70">
        <f t="shared" si="15"/>
        <v>0.89844893584874497</v>
      </c>
      <c r="S36" s="1"/>
      <c r="T36" s="1"/>
      <c r="U36" s="1"/>
      <c r="V36" s="1"/>
      <c r="W36" s="1"/>
      <c r="X36" s="1"/>
      <c r="Y36" s="1"/>
      <c r="Z36" s="1"/>
    </row>
    <row r="37" ht="34.5">
      <c r="A37" s="93"/>
      <c r="B37" s="94"/>
      <c r="C37" s="71" t="s">
        <v>86</v>
      </c>
      <c r="D37" s="99" t="s">
        <v>87</v>
      </c>
      <c r="E37" s="96">
        <v>23918.43</v>
      </c>
      <c r="F37" s="116">
        <v>58127.599999999999</v>
      </c>
      <c r="G37" s="116">
        <v>21100</v>
      </c>
      <c r="H37" s="96">
        <v>2130</v>
      </c>
      <c r="I37" s="100">
        <v>26408.41</v>
      </c>
      <c r="J37" s="96">
        <v>1231.5799999999999</v>
      </c>
      <c r="K37" s="96">
        <f t="shared" si="8"/>
        <v>2489.9799999999996</v>
      </c>
      <c r="L37" s="96">
        <f t="shared" si="9"/>
        <v>5308.4099999999999</v>
      </c>
      <c r="M37" s="97">
        <f t="shared" si="10"/>
        <v>-31719.189999999999</v>
      </c>
      <c r="N37" s="96">
        <f t="shared" si="11"/>
        <v>-898.42000000000007</v>
      </c>
      <c r="O37" s="67">
        <f t="shared" si="12"/>
        <v>1.1041029866926884</v>
      </c>
      <c r="P37" s="68">
        <f t="shared" si="13"/>
        <v>0.57820657276995302</v>
      </c>
      <c r="Q37" s="69">
        <f t="shared" si="14"/>
        <v>1.2515834123222749</v>
      </c>
      <c r="R37" s="70">
        <f t="shared" si="15"/>
        <v>0.45431791438146424</v>
      </c>
      <c r="S37" s="1"/>
      <c r="T37" s="1"/>
      <c r="U37" s="1"/>
      <c r="V37" s="1"/>
      <c r="W37" s="1"/>
      <c r="X37" s="1"/>
      <c r="Y37" s="1"/>
      <c r="Z37" s="1"/>
    </row>
    <row r="38" ht="34.5">
      <c r="A38" s="93"/>
      <c r="B38" s="94"/>
      <c r="C38" s="60" t="s">
        <v>88</v>
      </c>
      <c r="D38" s="129" t="s">
        <v>89</v>
      </c>
      <c r="E38" s="96">
        <v>10778.75</v>
      </c>
      <c r="F38" s="116">
        <v>86367.300000000003</v>
      </c>
      <c r="G38" s="116">
        <v>4610</v>
      </c>
      <c r="H38" s="96">
        <v>0</v>
      </c>
      <c r="I38" s="96">
        <v>4466</v>
      </c>
      <c r="J38" s="96">
        <v>124.7</v>
      </c>
      <c r="K38" s="96">
        <f t="shared" si="8"/>
        <v>-6312.75</v>
      </c>
      <c r="L38" s="96">
        <f t="shared" si="9"/>
        <v>-144</v>
      </c>
      <c r="M38" s="96">
        <f t="shared" si="10"/>
        <v>-81901.300000000003</v>
      </c>
      <c r="N38" s="96">
        <f t="shared" si="11"/>
        <v>124.7</v>
      </c>
      <c r="O38" s="68">
        <f t="shared" si="12"/>
        <v>0.41433375855270788</v>
      </c>
      <c r="P38" s="68" t="str">
        <f t="shared" si="13"/>
        <v/>
      </c>
      <c r="Q38" s="68">
        <f t="shared" si="14"/>
        <v>0.968763557483731</v>
      </c>
      <c r="R38" s="70">
        <f t="shared" si="15"/>
        <v>0.05170938538080963</v>
      </c>
      <c r="S38" s="1"/>
      <c r="T38" s="1"/>
      <c r="U38" s="1"/>
      <c r="V38" s="1"/>
      <c r="W38" s="1"/>
      <c r="X38" s="1"/>
      <c r="Y38" s="1"/>
      <c r="Z38" s="1"/>
    </row>
    <row r="39" s="1" customFormat="1" ht="17.25">
      <c r="A39" s="93"/>
      <c r="B39" s="94"/>
      <c r="C39" s="71" t="s">
        <v>90</v>
      </c>
      <c r="D39" s="99" t="s">
        <v>91</v>
      </c>
      <c r="E39" s="96">
        <v>1940.98</v>
      </c>
      <c r="F39" s="96">
        <v>3217.3000000000002</v>
      </c>
      <c r="G39" s="96">
        <v>2084.6999999999998</v>
      </c>
      <c r="H39" s="96">
        <v>0</v>
      </c>
      <c r="I39" s="100">
        <v>1952.4400000000001</v>
      </c>
      <c r="J39" s="96">
        <v>273.64000000000004</v>
      </c>
      <c r="K39" s="96">
        <f t="shared" si="8"/>
        <v>11.460000000000036</v>
      </c>
      <c r="L39" s="96">
        <f t="shared" si="9"/>
        <v>-132.25999999999976</v>
      </c>
      <c r="M39" s="97">
        <f t="shared" si="10"/>
        <v>-1264.8600000000001</v>
      </c>
      <c r="N39" s="96">
        <f t="shared" si="11"/>
        <v>273.64000000000004</v>
      </c>
      <c r="O39" s="67">
        <f t="shared" si="12"/>
        <v>1.0059042339436779</v>
      </c>
      <c r="P39" s="68" t="str">
        <f t="shared" si="13"/>
        <v/>
      </c>
      <c r="Q39" s="69">
        <f t="shared" si="14"/>
        <v>0.93655681872691521</v>
      </c>
      <c r="R39" s="70">
        <f t="shared" si="15"/>
        <v>0.60685668106797619</v>
      </c>
      <c r="S39" s="1"/>
      <c r="T39" s="1"/>
      <c r="U39" s="1"/>
      <c r="V39" s="1"/>
      <c r="W39" s="1"/>
      <c r="X39" s="1"/>
      <c r="Y39" s="1"/>
      <c r="Z39" s="1"/>
    </row>
    <row r="40" s="1" customFormat="1" ht="17.25">
      <c r="A40" s="93"/>
      <c r="B40" s="94"/>
      <c r="C40" s="60" t="s">
        <v>92</v>
      </c>
      <c r="D40" s="99" t="s">
        <v>93</v>
      </c>
      <c r="E40" s="96">
        <v>222.69</v>
      </c>
      <c r="F40" s="96">
        <v>0</v>
      </c>
      <c r="G40" s="96">
        <v>0</v>
      </c>
      <c r="H40" s="96">
        <v>0</v>
      </c>
      <c r="I40" s="97">
        <v>955.36000000000001</v>
      </c>
      <c r="J40" s="96">
        <v>48.060000000000002</v>
      </c>
      <c r="K40" s="96">
        <f t="shared" si="8"/>
        <v>732.67000000000007</v>
      </c>
      <c r="L40" s="96">
        <f t="shared" si="9"/>
        <v>955.36000000000001</v>
      </c>
      <c r="M40" s="96">
        <f t="shared" si="10"/>
        <v>955.36000000000001</v>
      </c>
      <c r="N40" s="96">
        <f t="shared" si="11"/>
        <v>48.060000000000002</v>
      </c>
      <c r="O40" s="68">
        <f t="shared" si="12"/>
        <v>4.290089361893215</v>
      </c>
      <c r="P40" s="68" t="str">
        <f t="shared" si="13"/>
        <v/>
      </c>
      <c r="Q40" s="68" t="str">
        <f t="shared" si="14"/>
        <v/>
      </c>
      <c r="R40" s="70" t="str">
        <f t="shared" si="15"/>
        <v/>
      </c>
      <c r="S40" s="1"/>
      <c r="T40" s="1"/>
      <c r="U40" s="1"/>
      <c r="V40" s="1"/>
      <c r="W40" s="1"/>
      <c r="X40" s="1"/>
      <c r="Y40" s="1"/>
      <c r="Z40" s="1"/>
    </row>
    <row r="41" s="1" customFormat="1" ht="17.25">
      <c r="A41" s="93"/>
      <c r="B41" s="94"/>
      <c r="C41" s="115" t="s">
        <v>69</v>
      </c>
      <c r="D41" s="129" t="s">
        <v>70</v>
      </c>
      <c r="E41" s="96">
        <v>505.37</v>
      </c>
      <c r="F41" s="116">
        <v>3460.9000000000001</v>
      </c>
      <c r="G41" s="116">
        <v>706</v>
      </c>
      <c r="H41" s="96">
        <v>215</v>
      </c>
      <c r="I41" s="96">
        <v>952.97000000000003</v>
      </c>
      <c r="J41" s="96">
        <v>340.64999999999998</v>
      </c>
      <c r="K41" s="96">
        <f t="shared" si="8"/>
        <v>447.60000000000002</v>
      </c>
      <c r="L41" s="97">
        <f t="shared" si="9"/>
        <v>246.97000000000003</v>
      </c>
      <c r="M41" s="96">
        <f t="shared" si="10"/>
        <v>-2507.9300000000003</v>
      </c>
      <c r="N41" s="96">
        <f t="shared" si="11"/>
        <v>125.64999999999998</v>
      </c>
      <c r="O41" s="68">
        <f t="shared" si="12"/>
        <v>1.885687713952154</v>
      </c>
      <c r="P41" s="68">
        <f t="shared" si="13"/>
        <v>1.5844186046511626</v>
      </c>
      <c r="Q41" s="68">
        <f t="shared" si="14"/>
        <v>1.349815864022663</v>
      </c>
      <c r="R41" s="70">
        <f t="shared" si="15"/>
        <v>0.27535323181831317</v>
      </c>
      <c r="S41" s="1"/>
      <c r="T41" s="1"/>
      <c r="U41" s="1"/>
      <c r="V41" s="1"/>
      <c r="W41" s="1"/>
      <c r="X41" s="1"/>
      <c r="Y41" s="1"/>
      <c r="Z41" s="1"/>
    </row>
    <row r="42" s="1" customFormat="1" ht="17.25">
      <c r="A42" s="93"/>
      <c r="B42" s="94"/>
      <c r="C42" s="4" t="s">
        <v>94</v>
      </c>
      <c r="D42" s="129" t="s">
        <v>95</v>
      </c>
      <c r="E42" s="96">
        <v>59227.300000000003</v>
      </c>
      <c r="F42" s="116">
        <v>216854</v>
      </c>
      <c r="G42" s="116">
        <v>51653.800000000003</v>
      </c>
      <c r="H42" s="96">
        <v>19800</v>
      </c>
      <c r="I42" s="100">
        <v>77372.080000000002</v>
      </c>
      <c r="J42" s="96">
        <v>6943.1300000000001</v>
      </c>
      <c r="K42" s="96">
        <f t="shared" si="8"/>
        <v>18144.779999999999</v>
      </c>
      <c r="L42" s="96">
        <f t="shared" si="9"/>
        <v>25718.279999999999</v>
      </c>
      <c r="M42" s="96">
        <f t="shared" si="10"/>
        <v>-139481.91999999998</v>
      </c>
      <c r="N42" s="96">
        <f t="shared" si="11"/>
        <v>-12856.869999999999</v>
      </c>
      <c r="O42" s="67">
        <f t="shared" si="12"/>
        <v>1.3063583854067295</v>
      </c>
      <c r="P42" s="68">
        <f t="shared" si="13"/>
        <v>0.35066313131313132</v>
      </c>
      <c r="Q42" s="69">
        <f t="shared" si="14"/>
        <v>1.497897153742803</v>
      </c>
      <c r="R42" s="70">
        <f t="shared" si="15"/>
        <v>0.35679341861344499</v>
      </c>
      <c r="S42" s="1"/>
      <c r="T42" s="1"/>
      <c r="U42" s="1"/>
      <c r="V42" s="1"/>
      <c r="W42" s="1"/>
      <c r="X42" s="1"/>
      <c r="Y42" s="1"/>
      <c r="Z42" s="1"/>
    </row>
    <row r="43" s="1" customFormat="1" ht="34.5">
      <c r="A43" s="93"/>
      <c r="B43" s="94"/>
      <c r="C43" s="115" t="s">
        <v>96</v>
      </c>
      <c r="D43" s="129" t="s">
        <v>97</v>
      </c>
      <c r="E43" s="96">
        <v>11201</v>
      </c>
      <c r="F43" s="116">
        <v>0</v>
      </c>
      <c r="G43" s="116">
        <v>0</v>
      </c>
      <c r="H43" s="96">
        <v>0</v>
      </c>
      <c r="I43" s="97">
        <v>5235.21</v>
      </c>
      <c r="J43" s="96">
        <v>0</v>
      </c>
      <c r="K43" s="96">
        <f t="shared" si="8"/>
        <v>-5965.79</v>
      </c>
      <c r="L43" s="96">
        <f t="shared" si="9"/>
        <v>5235.21</v>
      </c>
      <c r="M43" s="96">
        <f t="shared" si="10"/>
        <v>5235.21</v>
      </c>
      <c r="N43" s="97">
        <f t="shared" si="11"/>
        <v>0</v>
      </c>
      <c r="O43" s="68">
        <f t="shared" si="12"/>
        <v>0.46738773323810373</v>
      </c>
      <c r="P43" s="68" t="str">
        <f t="shared" si="13"/>
        <v/>
      </c>
      <c r="Q43" s="68" t="str">
        <f t="shared" si="14"/>
        <v/>
      </c>
      <c r="R43" s="70" t="str">
        <f t="shared" si="15"/>
        <v/>
      </c>
      <c r="S43" s="1"/>
      <c r="T43" s="1"/>
      <c r="U43" s="1"/>
      <c r="V43" s="1"/>
      <c r="W43" s="1"/>
      <c r="X43" s="1"/>
      <c r="Y43" s="1"/>
      <c r="Z43" s="1"/>
    </row>
    <row r="44" s="1" customFormat="1" ht="34.5">
      <c r="A44" s="93"/>
      <c r="B44" s="94"/>
      <c r="C44" s="4" t="s">
        <v>98</v>
      </c>
      <c r="D44" s="129" t="s">
        <v>99</v>
      </c>
      <c r="E44" s="96">
        <v>23748.889999999999</v>
      </c>
      <c r="F44" s="116">
        <v>101764.89999999999</v>
      </c>
      <c r="G44" s="116">
        <v>21300</v>
      </c>
      <c r="H44" s="96">
        <v>7100</v>
      </c>
      <c r="I44" s="96">
        <v>36455</v>
      </c>
      <c r="J44" s="96">
        <v>319.06999999999999</v>
      </c>
      <c r="K44" s="96">
        <f t="shared" si="8"/>
        <v>12706.110000000001</v>
      </c>
      <c r="L44" s="96">
        <f t="shared" si="9"/>
        <v>15155</v>
      </c>
      <c r="M44" s="96">
        <f t="shared" si="10"/>
        <v>-65309.899999999994</v>
      </c>
      <c r="N44" s="96">
        <f t="shared" si="11"/>
        <v>-6780.9300000000003</v>
      </c>
      <c r="O44" s="68">
        <f t="shared" si="12"/>
        <v>1.5350191103668425</v>
      </c>
      <c r="P44" s="68">
        <f t="shared" si="13"/>
        <v>0.044939436619718311</v>
      </c>
      <c r="Q44" s="69">
        <f t="shared" si="14"/>
        <v>1.7115023474178404</v>
      </c>
      <c r="R44" s="70">
        <f t="shared" si="15"/>
        <v>0.35822764037502125</v>
      </c>
      <c r="S44" s="1"/>
      <c r="T44" s="1"/>
      <c r="U44" s="1"/>
      <c r="V44" s="1"/>
      <c r="W44" s="1"/>
      <c r="X44" s="1"/>
      <c r="Y44" s="1"/>
      <c r="Z44" s="1"/>
    </row>
    <row r="45" s="1" customFormat="1" ht="34.5">
      <c r="A45" s="93"/>
      <c r="B45" s="94"/>
      <c r="C45" s="115" t="s">
        <v>100</v>
      </c>
      <c r="D45" s="130" t="s">
        <v>101</v>
      </c>
      <c r="E45" s="96">
        <v>3764.7399999999998</v>
      </c>
      <c r="F45" s="116">
        <v>0</v>
      </c>
      <c r="G45" s="116">
        <v>0</v>
      </c>
      <c r="H45" s="96">
        <v>0</v>
      </c>
      <c r="I45" s="96">
        <v>304.58999999999997</v>
      </c>
      <c r="J45" s="96">
        <v>0</v>
      </c>
      <c r="K45" s="96">
        <f t="shared" si="8"/>
        <v>-3460.1499999999996</v>
      </c>
      <c r="L45" s="96">
        <f t="shared" si="9"/>
        <v>304.58999999999997</v>
      </c>
      <c r="M45" s="96">
        <f t="shared" si="10"/>
        <v>304.58999999999997</v>
      </c>
      <c r="N45" s="97">
        <f t="shared" si="11"/>
        <v>0</v>
      </c>
      <c r="O45" s="68">
        <f t="shared" si="12"/>
        <v>0.080905985539506051</v>
      </c>
      <c r="P45" s="68" t="str">
        <f t="shared" si="13"/>
        <v/>
      </c>
      <c r="Q45" s="68" t="str">
        <f t="shared" si="14"/>
        <v/>
      </c>
      <c r="R45" s="70"/>
      <c r="S45" s="1"/>
      <c r="T45" s="1"/>
      <c r="U45" s="1"/>
      <c r="V45" s="1"/>
      <c r="W45" s="1"/>
      <c r="X45" s="1"/>
      <c r="Y45" s="1"/>
      <c r="Z45" s="1"/>
    </row>
    <row r="46" s="1" customFormat="1" ht="17.25">
      <c r="A46" s="93"/>
      <c r="B46" s="94"/>
      <c r="C46" s="71" t="s">
        <v>102</v>
      </c>
      <c r="D46" s="150" t="s">
        <v>103</v>
      </c>
      <c r="E46" s="116">
        <v>2445.4000000000001</v>
      </c>
      <c r="F46" s="116">
        <v>8380.6000000000004</v>
      </c>
      <c r="G46" s="116">
        <v>2093.8000000000002</v>
      </c>
      <c r="H46" s="96">
        <v>0</v>
      </c>
      <c r="I46" s="100">
        <v>13031.029999999999</v>
      </c>
      <c r="J46" s="96">
        <v>8993.8199999999997</v>
      </c>
      <c r="K46" s="96">
        <f t="shared" si="8"/>
        <v>10585.629999999999</v>
      </c>
      <c r="L46" s="96">
        <f t="shared" si="9"/>
        <v>10937.23</v>
      </c>
      <c r="M46" s="97">
        <f t="shared" si="10"/>
        <v>4650.4299999999985</v>
      </c>
      <c r="N46" s="96">
        <f t="shared" si="11"/>
        <v>8993.8199999999997</v>
      </c>
      <c r="O46" s="67">
        <f t="shared" si="12"/>
        <v>5.3287928355279295</v>
      </c>
      <c r="P46" s="68" t="str">
        <f t="shared" si="13"/>
        <v/>
      </c>
      <c r="Q46" s="68">
        <f t="shared" si="14"/>
        <v>6.2236268984621255</v>
      </c>
      <c r="R46" s="70">
        <f t="shared" si="15"/>
        <v>1.5549041834713504</v>
      </c>
      <c r="S46" s="1"/>
      <c r="T46" s="1"/>
      <c r="U46" s="1"/>
      <c r="V46" s="1"/>
      <c r="W46" s="1"/>
      <c r="X46" s="1"/>
      <c r="Y46" s="1"/>
      <c r="Z46" s="1"/>
    </row>
    <row r="47" s="1" customFormat="1" ht="17.25">
      <c r="A47" s="93"/>
      <c r="B47" s="94"/>
      <c r="C47" s="71" t="s">
        <v>104</v>
      </c>
      <c r="D47" s="95" t="s">
        <v>105</v>
      </c>
      <c r="E47" s="96">
        <v>21629.049999999999</v>
      </c>
      <c r="F47" s="116">
        <v>77364.100000000006</v>
      </c>
      <c r="G47" s="116">
        <v>26800</v>
      </c>
      <c r="H47" s="97">
        <v>7300</v>
      </c>
      <c r="I47" s="96">
        <v>58154.540000000001</v>
      </c>
      <c r="J47" s="96">
        <v>29537</v>
      </c>
      <c r="K47" s="96">
        <f t="shared" si="8"/>
        <v>36525.490000000005</v>
      </c>
      <c r="L47" s="97">
        <f t="shared" si="9"/>
        <v>31354.540000000001</v>
      </c>
      <c r="M47" s="96">
        <f t="shared" si="10"/>
        <v>-19209.560000000005</v>
      </c>
      <c r="N47" s="97">
        <f t="shared" si="11"/>
        <v>22237</v>
      </c>
      <c r="O47" s="68">
        <f t="shared" si="12"/>
        <v>2.6887237303533906</v>
      </c>
      <c r="P47" s="67">
        <f t="shared" si="13"/>
        <v>4.0461643835616439</v>
      </c>
      <c r="Q47" s="68">
        <f t="shared" si="14"/>
        <v>2.1699455223880597</v>
      </c>
      <c r="R47" s="70">
        <f t="shared" si="15"/>
        <v>0.75169930238960958</v>
      </c>
      <c r="S47" s="1"/>
      <c r="T47" s="1"/>
      <c r="U47" s="1"/>
      <c r="V47" s="1"/>
      <c r="W47" s="1"/>
      <c r="X47" s="1"/>
      <c r="Y47" s="1"/>
      <c r="Z47" s="1"/>
    </row>
    <row r="48" s="101" customFormat="1" ht="17.25">
      <c r="A48" s="102"/>
      <c r="B48" s="149"/>
      <c r="C48" s="104"/>
      <c r="D48" s="123" t="s">
        <v>56</v>
      </c>
      <c r="E48" s="151">
        <f>SUM(E35:E47)</f>
        <v>330083.47000000003</v>
      </c>
      <c r="F48" s="151">
        <f>SUM(F35:F47)</f>
        <v>968792.00000000012</v>
      </c>
      <c r="G48" s="151">
        <f>SUM(G35:G47)</f>
        <v>267456.79999999999</v>
      </c>
      <c r="H48" s="151">
        <f>SUM(H35:H47)</f>
        <v>48690.800000000003</v>
      </c>
      <c r="I48" s="152">
        <f>SUM(I35:I47)</f>
        <v>414011.62000000005</v>
      </c>
      <c r="J48" s="106">
        <f>SUM(J35:J47)</f>
        <v>63306.800000000003</v>
      </c>
      <c r="K48" s="107">
        <f>SUM(K35:K47)</f>
        <v>83928.150000000009</v>
      </c>
      <c r="L48" s="151">
        <f t="shared" si="9"/>
        <v>146554.82000000007</v>
      </c>
      <c r="M48" s="153">
        <f>SUM(M35:M47)</f>
        <v>-554780.38</v>
      </c>
      <c r="N48" s="151">
        <f>SUM(N35:N47)</f>
        <v>14616</v>
      </c>
      <c r="O48" s="124">
        <f t="shared" si="12"/>
        <v>1.2542634140388793</v>
      </c>
      <c r="P48" s="108">
        <f t="shared" si="13"/>
        <v>1.3001799107839673</v>
      </c>
      <c r="Q48" s="125">
        <f t="shared" si="14"/>
        <v>1.5479569784727853</v>
      </c>
      <c r="R48" s="109">
        <f t="shared" si="15"/>
        <v>0.42734830593151057</v>
      </c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</row>
    <row r="49" ht="17.25">
      <c r="A49" s="154" t="s">
        <v>106</v>
      </c>
      <c r="B49" s="155" t="s">
        <v>107</v>
      </c>
      <c r="C49" s="126" t="s">
        <v>108</v>
      </c>
      <c r="D49" s="156" t="s">
        <v>109</v>
      </c>
      <c r="E49" s="50">
        <v>176020.57999999999</v>
      </c>
      <c r="F49" s="91">
        <f>672351.5-9496.39</f>
        <v>662855.10999999999</v>
      </c>
      <c r="G49" s="91">
        <v>240793.06</v>
      </c>
      <c r="H49" s="53">
        <v>60373.300000000003</v>
      </c>
      <c r="I49" s="50">
        <v>212035.09</v>
      </c>
      <c r="J49" s="50">
        <v>29977.950000000001</v>
      </c>
      <c r="K49" s="50">
        <f t="shared" ref="K49:K83" si="16">I49-E49</f>
        <v>36014.510000000009</v>
      </c>
      <c r="L49" s="50">
        <f t="shared" si="9"/>
        <v>-28757.970000000001</v>
      </c>
      <c r="M49" s="50">
        <f t="shared" ref="M49:M83" si="17">I49-F49</f>
        <v>-450820.02000000002</v>
      </c>
      <c r="N49" s="50">
        <f t="shared" ref="N49:N83" si="18">J49-H49</f>
        <v>-30395.350000000002</v>
      </c>
      <c r="O49" s="55">
        <f t="shared" si="12"/>
        <v>1.2046039730127012</v>
      </c>
      <c r="P49" s="55">
        <f t="shared" si="13"/>
        <v>0.49654317388646968</v>
      </c>
      <c r="Q49" s="55">
        <f t="shared" si="14"/>
        <v>0.88056977223513</v>
      </c>
      <c r="R49" s="57">
        <f t="shared" si="15"/>
        <v>0.31988150472280436</v>
      </c>
      <c r="S49" s="1"/>
      <c r="T49" s="1"/>
      <c r="U49" s="1"/>
      <c r="V49" s="1"/>
      <c r="W49" s="1"/>
      <c r="X49" s="1"/>
      <c r="Y49" s="1"/>
      <c r="Z49" s="1"/>
    </row>
    <row r="50" ht="17.25">
      <c r="A50" s="93"/>
      <c r="B50" s="157"/>
      <c r="C50" s="60" t="s">
        <v>110</v>
      </c>
      <c r="D50" s="150" t="s">
        <v>111</v>
      </c>
      <c r="E50" s="96">
        <v>127285.97</v>
      </c>
      <c r="F50" s="116">
        <f>494433.2-6983.53</f>
        <v>487449.66999999998</v>
      </c>
      <c r="G50" s="116">
        <v>188072.75</v>
      </c>
      <c r="H50" s="96">
        <v>50407.699999999997</v>
      </c>
      <c r="I50" s="97">
        <v>159286.5</v>
      </c>
      <c r="J50" s="96">
        <v>27741.34</v>
      </c>
      <c r="K50" s="96">
        <f t="shared" si="16"/>
        <v>32000.529999999999</v>
      </c>
      <c r="L50" s="96">
        <f t="shared" si="9"/>
        <v>-28786.25</v>
      </c>
      <c r="M50" s="96">
        <f t="shared" si="17"/>
        <v>-328163.16999999998</v>
      </c>
      <c r="N50" s="96">
        <f t="shared" si="18"/>
        <v>-22666.359999999997</v>
      </c>
      <c r="O50" s="68">
        <f t="shared" si="12"/>
        <v>1.2514065768599634</v>
      </c>
      <c r="P50" s="68">
        <f t="shared" si="13"/>
        <v>0.55033933307808136</v>
      </c>
      <c r="Q50" s="68">
        <f t="shared" si="14"/>
        <v>0.84694087793154516</v>
      </c>
      <c r="R50" s="70">
        <f t="shared" si="15"/>
        <v>0.32677527507609144</v>
      </c>
      <c r="S50" s="1"/>
      <c r="T50" s="1"/>
      <c r="U50" s="1"/>
      <c r="V50" s="1"/>
      <c r="W50" s="1"/>
      <c r="X50" s="1"/>
      <c r="Y50" s="1"/>
      <c r="Z50" s="1"/>
    </row>
    <row r="51" ht="17.25">
      <c r="A51" s="93"/>
      <c r="B51" s="157"/>
      <c r="C51" s="60" t="s">
        <v>112</v>
      </c>
      <c r="D51" s="150" t="s">
        <v>113</v>
      </c>
      <c r="E51" s="96">
        <v>1016822.63</v>
      </c>
      <c r="F51" s="116">
        <f>4658773.5-65801.97</f>
        <v>4592971.5300000003</v>
      </c>
      <c r="G51" s="116">
        <v>1430352.3999999999</v>
      </c>
      <c r="H51" s="96">
        <v>374029.20000000001</v>
      </c>
      <c r="I51" s="96">
        <v>1166443.01</v>
      </c>
      <c r="J51" s="96">
        <v>186167.69999999998</v>
      </c>
      <c r="K51" s="96">
        <f t="shared" si="16"/>
        <v>149620.38</v>
      </c>
      <c r="L51" s="96">
        <f t="shared" si="9"/>
        <v>-263909.3899999999</v>
      </c>
      <c r="M51" s="96">
        <f t="shared" si="17"/>
        <v>-3426528.5200000005</v>
      </c>
      <c r="N51" s="98">
        <f t="shared" si="18"/>
        <v>-187861.50000000003</v>
      </c>
      <c r="O51" s="68">
        <f t="shared" si="12"/>
        <v>1.1471450138752322</v>
      </c>
      <c r="P51" s="68">
        <f t="shared" si="13"/>
        <v>0.49773573827925727</v>
      </c>
      <c r="Q51" s="68">
        <f t="shared" si="14"/>
        <v>0.81549344762871034</v>
      </c>
      <c r="R51" s="70">
        <f t="shared" si="15"/>
        <v>0.25396260403120763</v>
      </c>
      <c r="S51" s="1"/>
      <c r="T51" s="1"/>
      <c r="U51" s="1"/>
      <c r="V51" s="1"/>
      <c r="W51" s="1"/>
      <c r="X51" s="1"/>
      <c r="Y51" s="1"/>
      <c r="Z51" s="1"/>
    </row>
    <row r="52" s="1" customFormat="1" ht="17.25">
      <c r="A52" s="93"/>
      <c r="B52" s="157"/>
      <c r="C52" s="60"/>
      <c r="D52" s="158" t="s">
        <v>114</v>
      </c>
      <c r="E52" s="159">
        <f>E49+E50+E51</f>
        <v>1320129.1799999999</v>
      </c>
      <c r="F52" s="160">
        <f>F49+F50+F51</f>
        <v>5743276.3100000005</v>
      </c>
      <c r="G52" s="160">
        <f>G49+G50+G51</f>
        <v>1859218.21</v>
      </c>
      <c r="H52" s="160">
        <f>H49+H50+H51</f>
        <v>484810.20000000001</v>
      </c>
      <c r="I52" s="159">
        <f>I51+I50+I49</f>
        <v>1537764.6000000001</v>
      </c>
      <c r="J52" s="159">
        <f>J51+J50+J49</f>
        <v>243886.98999999999</v>
      </c>
      <c r="K52" s="159">
        <f t="shared" si="16"/>
        <v>217635.42000000016</v>
      </c>
      <c r="L52" s="159">
        <f t="shared" si="9"/>
        <v>-321453.60999999987</v>
      </c>
      <c r="M52" s="159">
        <f t="shared" si="17"/>
        <v>-4205511.7100000009</v>
      </c>
      <c r="N52" s="161">
        <f t="shared" si="18"/>
        <v>-240923.21000000002</v>
      </c>
      <c r="O52" s="162">
        <f t="shared" si="12"/>
        <v>1.1648591844625389</v>
      </c>
      <c r="P52" s="162">
        <f t="shared" si="13"/>
        <v>0.50305663948489532</v>
      </c>
      <c r="Q52" s="162">
        <f t="shared" si="14"/>
        <v>0.8271028068297589</v>
      </c>
      <c r="R52" s="163">
        <f t="shared" si="15"/>
        <v>0.26775041230777907</v>
      </c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ht="34.5">
      <c r="A53" s="154"/>
      <c r="B53" s="157"/>
      <c r="C53" s="164" t="s">
        <v>115</v>
      </c>
      <c r="D53" s="165" t="s">
        <v>116</v>
      </c>
      <c r="E53" s="96">
        <v>639.91999999999996</v>
      </c>
      <c r="F53" s="166">
        <v>2266.5999999999999</v>
      </c>
      <c r="G53" s="166">
        <v>800</v>
      </c>
      <c r="H53" s="97">
        <v>200</v>
      </c>
      <c r="I53" s="96">
        <v>508.81</v>
      </c>
      <c r="J53" s="167">
        <v>128.06</v>
      </c>
      <c r="K53" s="168">
        <f t="shared" si="16"/>
        <v>-131.10999999999996</v>
      </c>
      <c r="L53" s="168">
        <f t="shared" si="9"/>
        <v>-291.19</v>
      </c>
      <c r="M53" s="168">
        <f t="shared" si="17"/>
        <v>-1757.79</v>
      </c>
      <c r="N53" s="169">
        <f t="shared" si="18"/>
        <v>-71.939999999999998</v>
      </c>
      <c r="O53" s="79">
        <f t="shared" si="12"/>
        <v>0.7951150143767971</v>
      </c>
      <c r="P53" s="79">
        <f t="shared" si="13"/>
        <v>0.64029999999999998</v>
      </c>
      <c r="Q53" s="79">
        <f t="shared" si="14"/>
        <v>0.63601249999999998</v>
      </c>
      <c r="R53" s="80">
        <f t="shared" si="15"/>
        <v>0.22448160240007059</v>
      </c>
      <c r="S53" s="1"/>
      <c r="T53" s="1"/>
      <c r="U53" s="1"/>
      <c r="V53" s="1"/>
      <c r="W53" s="1"/>
      <c r="X53" s="1"/>
      <c r="Y53" s="1"/>
      <c r="Z53" s="1"/>
    </row>
    <row r="54" s="1" customFormat="1" ht="17.25">
      <c r="A54" s="10"/>
      <c r="B54" s="157"/>
      <c r="C54" s="71" t="s">
        <v>117</v>
      </c>
      <c r="D54" s="128" t="s">
        <v>118</v>
      </c>
      <c r="E54" s="96">
        <v>0</v>
      </c>
      <c r="F54" s="96">
        <v>11763.299999999999</v>
      </c>
      <c r="G54" s="96">
        <v>11763.299999999999</v>
      </c>
      <c r="H54" s="96">
        <v>0</v>
      </c>
      <c r="I54" s="96">
        <v>11728.389999999999</v>
      </c>
      <c r="J54" s="96">
        <v>0</v>
      </c>
      <c r="K54" s="96">
        <f t="shared" si="16"/>
        <v>11728.389999999999</v>
      </c>
      <c r="L54" s="96">
        <f t="shared" si="9"/>
        <v>-34.909999999999854</v>
      </c>
      <c r="M54" s="96">
        <f t="shared" si="17"/>
        <v>-34.909999999999854</v>
      </c>
      <c r="N54" s="98">
        <f t="shared" si="18"/>
        <v>0</v>
      </c>
      <c r="O54" s="68" t="str">
        <f t="shared" si="12"/>
        <v/>
      </c>
      <c r="P54" s="68" t="str">
        <f t="shared" si="13"/>
        <v/>
      </c>
      <c r="Q54" s="68">
        <f t="shared" si="14"/>
        <v>0.9970322953592955</v>
      </c>
      <c r="R54" s="70">
        <f t="shared" si="15"/>
        <v>0.9970322953592955</v>
      </c>
      <c r="S54" s="1"/>
      <c r="T54" s="1"/>
      <c r="U54" s="1"/>
      <c r="V54" s="1"/>
      <c r="W54" s="1"/>
      <c r="X54" s="1"/>
      <c r="Y54" s="1"/>
      <c r="Z54" s="1"/>
      <c r="AA54" s="1"/>
    </row>
    <row r="55" ht="17.25">
      <c r="A55" s="170"/>
      <c r="B55" s="157"/>
      <c r="C55" s="171" t="s">
        <v>119</v>
      </c>
      <c r="D55" s="128" t="s">
        <v>103</v>
      </c>
      <c r="E55" s="96">
        <v>27247.860000000001</v>
      </c>
      <c r="F55" s="51">
        <v>151922.42999999999</v>
      </c>
      <c r="G55" s="51">
        <v>40293</v>
      </c>
      <c r="H55" s="116">
        <v>13293</v>
      </c>
      <c r="I55" s="116">
        <v>35987</v>
      </c>
      <c r="J55" s="52">
        <v>3880.4500000000003</v>
      </c>
      <c r="K55" s="52">
        <f t="shared" si="16"/>
        <v>8739.1399999999994</v>
      </c>
      <c r="L55" s="52">
        <f t="shared" si="9"/>
        <v>-4306</v>
      </c>
      <c r="M55" s="52">
        <f t="shared" si="17"/>
        <v>-115935.42999999999</v>
      </c>
      <c r="N55" s="172">
        <f t="shared" si="18"/>
        <v>-9412.5499999999993</v>
      </c>
      <c r="O55" s="173">
        <f t="shared" si="12"/>
        <v>1.3207275727341523</v>
      </c>
      <c r="P55" s="173">
        <f t="shared" si="13"/>
        <v>0.29191679831490258</v>
      </c>
      <c r="Q55" s="173">
        <f t="shared" si="14"/>
        <v>0.89313280222371128</v>
      </c>
      <c r="R55" s="174">
        <f t="shared" si="15"/>
        <v>0.23687746437441792</v>
      </c>
      <c r="S55" s="1"/>
      <c r="T55" s="1"/>
      <c r="U55" s="1"/>
      <c r="V55" s="1"/>
      <c r="W55" s="1"/>
      <c r="X55" s="1"/>
      <c r="Y55" s="1"/>
      <c r="Z55" s="1"/>
    </row>
    <row r="56" s="101" customFormat="1" ht="17.25">
      <c r="A56" s="102"/>
      <c r="B56" s="175"/>
      <c r="C56" s="104"/>
      <c r="D56" s="105" t="s">
        <v>56</v>
      </c>
      <c r="E56" s="106">
        <f>E52+E53+E54+E55</f>
        <v>1348016.96</v>
      </c>
      <c r="F56" s="106">
        <f>F52+F53+F54+F55</f>
        <v>5909228.6399999997</v>
      </c>
      <c r="G56" s="106">
        <f>G52+G53+G54+G55</f>
        <v>1912074.51</v>
      </c>
      <c r="H56" s="106">
        <f>H52+H53+H54+H55</f>
        <v>498303.20000000001</v>
      </c>
      <c r="I56" s="176">
        <f>I52+I53+I54+I55</f>
        <v>1585988.8</v>
      </c>
      <c r="J56" s="106">
        <f>J52+J53+J54+J55</f>
        <v>247895.5</v>
      </c>
      <c r="K56" s="106">
        <f t="shared" si="16"/>
        <v>237971.84000000008</v>
      </c>
      <c r="L56" s="107">
        <f t="shared" si="9"/>
        <v>-326085.70999999996</v>
      </c>
      <c r="M56" s="106">
        <f t="shared" si="17"/>
        <v>-4323239.8399999999</v>
      </c>
      <c r="N56" s="107">
        <f t="shared" si="18"/>
        <v>-250407.70000000001</v>
      </c>
      <c r="O56" s="108">
        <f t="shared" si="12"/>
        <v>1.1765347522037113</v>
      </c>
      <c r="P56" s="124">
        <f t="shared" si="13"/>
        <v>0.49747924556775874</v>
      </c>
      <c r="Q56" s="108">
        <f t="shared" si="14"/>
        <v>0.82945972644130905</v>
      </c>
      <c r="R56" s="109">
        <f t="shared" si="15"/>
        <v>0.26839184885558942</v>
      </c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</row>
    <row r="57" ht="17.25">
      <c r="A57" s="110">
        <v>991</v>
      </c>
      <c r="B57" s="88" t="s">
        <v>120</v>
      </c>
      <c r="C57" s="111" t="s">
        <v>69</v>
      </c>
      <c r="D57" s="112" t="s">
        <v>121</v>
      </c>
      <c r="E57" s="91">
        <v>19248.470000000001</v>
      </c>
      <c r="F57" s="91">
        <v>80120.600000000006</v>
      </c>
      <c r="G57" s="91">
        <v>24120.599999999999</v>
      </c>
      <c r="H57" s="50">
        <v>6500</v>
      </c>
      <c r="I57" s="92">
        <v>24087.799999999999</v>
      </c>
      <c r="J57" s="177">
        <v>4403.9799999999996</v>
      </c>
      <c r="K57" s="50">
        <f t="shared" si="16"/>
        <v>4839.3299999999981</v>
      </c>
      <c r="L57" s="50">
        <f t="shared" si="9"/>
        <v>-32.799999999999272</v>
      </c>
      <c r="M57" s="53">
        <f t="shared" si="17"/>
        <v>-56032.800000000003</v>
      </c>
      <c r="N57" s="50">
        <f t="shared" si="18"/>
        <v>-2096.0200000000004</v>
      </c>
      <c r="O57" s="56">
        <f t="shared" si="12"/>
        <v>1.2514137487291197</v>
      </c>
      <c r="P57" s="55">
        <f t="shared" si="13"/>
        <v>0.67753538461538454</v>
      </c>
      <c r="Q57" s="113">
        <f t="shared" si="14"/>
        <v>0.99864016649668752</v>
      </c>
      <c r="R57" s="57">
        <f t="shared" si="15"/>
        <v>0.30064427874978467</v>
      </c>
      <c r="S57" s="1"/>
      <c r="T57" s="1"/>
      <c r="U57" s="1"/>
      <c r="V57" s="1"/>
      <c r="W57" s="1"/>
      <c r="X57" s="1"/>
      <c r="Y57" s="1"/>
      <c r="Z57" s="1"/>
    </row>
    <row r="58" ht="17.25">
      <c r="A58" s="114"/>
      <c r="B58" s="94"/>
      <c r="C58" s="60" t="s">
        <v>122</v>
      </c>
      <c r="D58" s="95" t="s">
        <v>123</v>
      </c>
      <c r="E58" s="96">
        <v>1813.8399999999999</v>
      </c>
      <c r="F58" s="116">
        <v>0</v>
      </c>
      <c r="G58" s="116">
        <v>0</v>
      </c>
      <c r="H58" s="97">
        <v>0</v>
      </c>
      <c r="I58" s="96">
        <v>0</v>
      </c>
      <c r="J58" s="96">
        <v>0</v>
      </c>
      <c r="K58" s="97">
        <f t="shared" si="16"/>
        <v>-1813.8399999999999</v>
      </c>
      <c r="L58" s="96">
        <f t="shared" si="9"/>
        <v>0</v>
      </c>
      <c r="M58" s="96">
        <f t="shared" si="17"/>
        <v>0</v>
      </c>
      <c r="N58" s="97">
        <f t="shared" si="18"/>
        <v>0</v>
      </c>
      <c r="O58" s="68">
        <f t="shared" si="12"/>
        <v>0</v>
      </c>
      <c r="P58" s="67" t="str">
        <f t="shared" si="13"/>
        <v/>
      </c>
      <c r="Q58" s="68" t="str">
        <f t="shared" si="14"/>
        <v/>
      </c>
      <c r="R58" s="70" t="str">
        <f t="shared" si="15"/>
        <v/>
      </c>
      <c r="S58" s="1"/>
      <c r="T58" s="1"/>
      <c r="U58" s="1"/>
      <c r="V58" s="1"/>
      <c r="W58" s="1"/>
      <c r="X58" s="1"/>
      <c r="Y58" s="1"/>
      <c r="Z58" s="1"/>
    </row>
    <row r="59" s="101" customFormat="1" ht="17.25">
      <c r="A59" s="178"/>
      <c r="B59" s="103"/>
      <c r="C59" s="122"/>
      <c r="D59" s="123" t="s">
        <v>56</v>
      </c>
      <c r="E59" s="106">
        <f>SUM(E57:E58)</f>
        <v>21062.310000000001</v>
      </c>
      <c r="F59" s="106">
        <f>SUM(F57:F58)</f>
        <v>80120.600000000006</v>
      </c>
      <c r="G59" s="106">
        <f>SUM(G57:G58)</f>
        <v>24120.599999999999</v>
      </c>
      <c r="H59" s="106">
        <f>SUM(H57:H58)</f>
        <v>6500</v>
      </c>
      <c r="I59" s="179">
        <f>SUM(I57:I58)</f>
        <v>24087.799999999999</v>
      </c>
      <c r="J59" s="106">
        <f>SUM(J57:J58)</f>
        <v>4403.9799999999996</v>
      </c>
      <c r="K59" s="106">
        <f t="shared" si="16"/>
        <v>3025.489999999998</v>
      </c>
      <c r="L59" s="107">
        <f t="shared" si="9"/>
        <v>-32.799999999999272</v>
      </c>
      <c r="M59" s="106">
        <f t="shared" si="17"/>
        <v>-56032.800000000003</v>
      </c>
      <c r="N59" s="106">
        <f t="shared" si="18"/>
        <v>-2096.0200000000004</v>
      </c>
      <c r="O59" s="124">
        <f t="shared" si="12"/>
        <v>1.1436447379228583</v>
      </c>
      <c r="P59" s="108">
        <f t="shared" si="13"/>
        <v>0.67753538461538454</v>
      </c>
      <c r="Q59" s="125">
        <f t="shared" si="14"/>
        <v>0.99864016649668752</v>
      </c>
      <c r="R59" s="109">
        <f t="shared" si="15"/>
        <v>0.30064427874978467</v>
      </c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</row>
    <row r="60" ht="17.25">
      <c r="A60" s="154" t="s">
        <v>124</v>
      </c>
      <c r="B60" s="88" t="s">
        <v>125</v>
      </c>
      <c r="C60" s="126" t="s">
        <v>126</v>
      </c>
      <c r="D60" s="127" t="s">
        <v>127</v>
      </c>
      <c r="E60" s="50">
        <v>37909.529999999999</v>
      </c>
      <c r="F60" s="91">
        <v>3503</v>
      </c>
      <c r="G60" s="91">
        <v>1185.0999999999999</v>
      </c>
      <c r="H60" s="53">
        <v>386.30000000000001</v>
      </c>
      <c r="I60" s="50">
        <v>1138.55</v>
      </c>
      <c r="J60" s="50">
        <v>271.88</v>
      </c>
      <c r="K60" s="50">
        <f t="shared" si="16"/>
        <v>-36770.979999999996</v>
      </c>
      <c r="L60" s="50">
        <f t="shared" si="9"/>
        <v>-46.549999999999955</v>
      </c>
      <c r="M60" s="53">
        <f t="shared" si="17"/>
        <v>-2364.4499999999998</v>
      </c>
      <c r="N60" s="50">
        <f t="shared" si="18"/>
        <v>-114.42000000000002</v>
      </c>
      <c r="O60" s="55">
        <f t="shared" si="12"/>
        <v>0.030033345177320848</v>
      </c>
      <c r="P60" s="56">
        <f t="shared" si="13"/>
        <v>0.70380533264302347</v>
      </c>
      <c r="Q60" s="55">
        <f t="shared" si="14"/>
        <v>0.96072061429415245</v>
      </c>
      <c r="R60" s="57">
        <f t="shared" si="15"/>
        <v>0.32502141021981157</v>
      </c>
      <c r="S60" s="1"/>
      <c r="T60" s="1"/>
      <c r="U60" s="1"/>
      <c r="V60" s="1"/>
      <c r="W60" s="1"/>
      <c r="X60" s="1"/>
      <c r="Y60" s="1"/>
      <c r="Z60" s="1"/>
    </row>
    <row r="61" ht="17.25">
      <c r="A61" s="93"/>
      <c r="B61" s="94"/>
      <c r="C61" s="71" t="s">
        <v>104</v>
      </c>
      <c r="D61" s="150" t="s">
        <v>128</v>
      </c>
      <c r="E61" s="96">
        <v>9322.3600000000006</v>
      </c>
      <c r="F61" s="116">
        <v>62240.599999999999</v>
      </c>
      <c r="G61" s="116">
        <v>4100</v>
      </c>
      <c r="H61" s="100">
        <v>2000</v>
      </c>
      <c r="I61" s="96">
        <v>56321.389999999999</v>
      </c>
      <c r="J61" s="96">
        <v>2781.1599999999999</v>
      </c>
      <c r="K61" s="96">
        <f t="shared" si="16"/>
        <v>46999.029999999999</v>
      </c>
      <c r="L61" s="96">
        <f t="shared" si="9"/>
        <v>52221.389999999999</v>
      </c>
      <c r="M61" s="96">
        <f t="shared" si="17"/>
        <v>-5919.2099999999991</v>
      </c>
      <c r="N61" s="97">
        <f t="shared" si="18"/>
        <v>781.15999999999985</v>
      </c>
      <c r="O61" s="68">
        <f t="shared" si="12"/>
        <v>6.0415377651152706</v>
      </c>
      <c r="P61" s="68">
        <f t="shared" si="13"/>
        <v>1.3905799999999999</v>
      </c>
      <c r="Q61" s="69">
        <f t="shared" si="14"/>
        <v>13.736924390243903</v>
      </c>
      <c r="R61" s="70">
        <f t="shared" si="15"/>
        <v>0.90489792836187311</v>
      </c>
      <c r="S61" s="1"/>
      <c r="T61" s="1"/>
      <c r="U61" s="1"/>
      <c r="V61" s="1"/>
      <c r="W61" s="1"/>
      <c r="X61" s="1"/>
      <c r="Y61" s="1"/>
      <c r="Z61" s="1"/>
    </row>
    <row r="62" s="101" customFormat="1" ht="17.25">
      <c r="A62" s="102"/>
      <c r="B62" s="103"/>
      <c r="C62" s="104"/>
      <c r="D62" s="105" t="s">
        <v>56</v>
      </c>
      <c r="E62" s="106">
        <f>SUM(E60:E61)</f>
        <v>47231.889999999999</v>
      </c>
      <c r="F62" s="106">
        <f>SUM(F60:F61)</f>
        <v>65743.600000000006</v>
      </c>
      <c r="G62" s="106">
        <f>SUM(G60:G61)</f>
        <v>5285.1000000000004</v>
      </c>
      <c r="H62" s="106">
        <f>SUM(H60:H61)</f>
        <v>2386.3000000000002</v>
      </c>
      <c r="I62" s="106">
        <f>SUM(I60:I61)</f>
        <v>57459.940000000002</v>
      </c>
      <c r="J62" s="106">
        <f>SUM(J60:J61)</f>
        <v>3053.04</v>
      </c>
      <c r="K62" s="106">
        <f t="shared" si="16"/>
        <v>10228.050000000003</v>
      </c>
      <c r="L62" s="107">
        <f t="shared" si="9"/>
        <v>52174.840000000004</v>
      </c>
      <c r="M62" s="106">
        <f t="shared" si="17"/>
        <v>-8283.6600000000035</v>
      </c>
      <c r="N62" s="106">
        <f t="shared" si="18"/>
        <v>666.73999999999978</v>
      </c>
      <c r="O62" s="124">
        <f t="shared" si="12"/>
        <v>1.2165496659142796</v>
      </c>
      <c r="P62" s="108">
        <f t="shared" si="13"/>
        <v>1.2794032602774168</v>
      </c>
      <c r="Q62" s="108">
        <f t="shared" si="14"/>
        <v>10.872062969480236</v>
      </c>
      <c r="R62" s="109">
        <f t="shared" si="15"/>
        <v>0.87400051107636334</v>
      </c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1"/>
    </row>
    <row r="63" ht="17.25">
      <c r="A63" s="117"/>
      <c r="B63" s="88" t="s">
        <v>129</v>
      </c>
      <c r="C63" s="48" t="s">
        <v>130</v>
      </c>
      <c r="D63" s="180" t="s">
        <v>131</v>
      </c>
      <c r="E63" s="91">
        <v>576.72000000000003</v>
      </c>
      <c r="F63" s="91">
        <v>793.5</v>
      </c>
      <c r="G63" s="91">
        <v>116.59999999999999</v>
      </c>
      <c r="H63" s="52">
        <v>21.300000000000001</v>
      </c>
      <c r="I63" s="92">
        <v>1083.3900000000001</v>
      </c>
      <c r="J63" s="50">
        <v>13.119999999999999</v>
      </c>
      <c r="K63" s="50">
        <f t="shared" si="16"/>
        <v>506.67000000000007</v>
      </c>
      <c r="L63" s="50">
        <f t="shared" si="9"/>
        <v>966.79000000000008</v>
      </c>
      <c r="M63" s="53">
        <f t="shared" si="17"/>
        <v>289.8900000000001</v>
      </c>
      <c r="N63" s="50">
        <f t="shared" si="18"/>
        <v>-8.1800000000000015</v>
      </c>
      <c r="O63" s="55">
        <f t="shared" si="12"/>
        <v>1.8785372451102789</v>
      </c>
      <c r="P63" s="56">
        <f t="shared" si="13"/>
        <v>0.61596244131455391</v>
      </c>
      <c r="Q63" s="55">
        <f t="shared" si="14"/>
        <v>9.2915094339622648</v>
      </c>
      <c r="R63" s="57">
        <f t="shared" si="15"/>
        <v>1.3653308128544426</v>
      </c>
      <c r="S63" s="1"/>
      <c r="T63" s="1"/>
      <c r="U63" s="1"/>
      <c r="V63" s="1"/>
      <c r="W63" s="1"/>
      <c r="X63" s="1"/>
      <c r="Y63" s="1"/>
      <c r="Z63" s="1"/>
    </row>
    <row r="64" ht="17.25">
      <c r="A64" s="114"/>
      <c r="B64" s="94"/>
      <c r="C64" s="60" t="s">
        <v>132</v>
      </c>
      <c r="D64" s="99" t="s">
        <v>133</v>
      </c>
      <c r="E64" s="96">
        <v>257.25</v>
      </c>
      <c r="F64" s="98">
        <v>44.399999999999999</v>
      </c>
      <c r="G64" s="98">
        <v>44.399999999999999</v>
      </c>
      <c r="H64" s="181">
        <v>0</v>
      </c>
      <c r="I64" s="98">
        <v>879.5</v>
      </c>
      <c r="J64" s="96">
        <v>96.810000000000002</v>
      </c>
      <c r="K64" s="96">
        <f t="shared" si="16"/>
        <v>622.25</v>
      </c>
      <c r="L64" s="96">
        <f t="shared" si="9"/>
        <v>835.10000000000002</v>
      </c>
      <c r="M64" s="96">
        <f t="shared" si="17"/>
        <v>835.10000000000002</v>
      </c>
      <c r="N64" s="97">
        <f t="shared" si="18"/>
        <v>96.810000000000002</v>
      </c>
      <c r="O64" s="68">
        <f t="shared" si="12"/>
        <v>3.4188532555879494</v>
      </c>
      <c r="P64" s="68" t="str">
        <f t="shared" si="13"/>
        <v/>
      </c>
      <c r="Q64" s="69">
        <f t="shared" si="14"/>
        <v>19.808558558558559</v>
      </c>
      <c r="R64" s="182">
        <f t="shared" si="15"/>
        <v>19.808558558558559</v>
      </c>
      <c r="S64" s="1"/>
      <c r="T64" s="1"/>
      <c r="U64" s="1"/>
      <c r="V64" s="1"/>
      <c r="W64" s="1"/>
      <c r="X64" s="1"/>
      <c r="Y64" s="1"/>
      <c r="Z64" s="1"/>
    </row>
    <row r="65" ht="13.5">
      <c r="A65" s="114"/>
      <c r="B65" s="94"/>
      <c r="C65" s="71" t="s">
        <v>52</v>
      </c>
      <c r="D65" s="99" t="s">
        <v>53</v>
      </c>
      <c r="E65" s="96">
        <v>0</v>
      </c>
      <c r="F65" s="96">
        <v>445</v>
      </c>
      <c r="G65" s="96">
        <v>445</v>
      </c>
      <c r="H65" s="96">
        <v>445</v>
      </c>
      <c r="I65" s="96">
        <v>10423</v>
      </c>
      <c r="J65" s="96">
        <v>10423</v>
      </c>
      <c r="K65" s="96">
        <f t="shared" si="16"/>
        <v>10423</v>
      </c>
      <c r="L65" s="96">
        <f t="shared" si="9"/>
        <v>9978</v>
      </c>
      <c r="M65" s="97">
        <f t="shared" si="17"/>
        <v>9978</v>
      </c>
      <c r="N65" s="96">
        <f t="shared" si="18"/>
        <v>9978</v>
      </c>
      <c r="O65" s="67" t="str">
        <f t="shared" si="12"/>
        <v/>
      </c>
      <c r="P65" s="68">
        <f t="shared" si="13"/>
        <v>23.42247191011236</v>
      </c>
      <c r="Q65" s="68">
        <f t="shared" si="14"/>
        <v>23.42247191011236</v>
      </c>
      <c r="R65" s="70">
        <f t="shared" si="15"/>
        <v>23.42247191011236</v>
      </c>
      <c r="S65" s="1"/>
      <c r="T65" s="1"/>
      <c r="U65" s="1"/>
      <c r="V65" s="1"/>
      <c r="W65" s="1"/>
      <c r="X65" s="1"/>
      <c r="Y65" s="1"/>
      <c r="Z65" s="1"/>
    </row>
    <row r="66" ht="13.5">
      <c r="A66" s="114"/>
      <c r="B66" s="94"/>
      <c r="C66" s="60" t="s">
        <v>134</v>
      </c>
      <c r="D66" s="99" t="s">
        <v>135</v>
      </c>
      <c r="E66" s="96">
        <v>24407.779999999999</v>
      </c>
      <c r="F66" s="96">
        <v>1508.599999999255</v>
      </c>
      <c r="G66" s="96">
        <v>328</v>
      </c>
      <c r="H66" s="96">
        <v>103</v>
      </c>
      <c r="I66" s="97">
        <v>34782.769999999997</v>
      </c>
      <c r="J66" s="96">
        <v>4707.21</v>
      </c>
      <c r="K66" s="96">
        <f t="shared" si="16"/>
        <v>10374.989999999998</v>
      </c>
      <c r="L66" s="96">
        <f t="shared" si="9"/>
        <v>34454.769999999997</v>
      </c>
      <c r="M66" s="96">
        <f t="shared" si="17"/>
        <v>33274.17000000074</v>
      </c>
      <c r="N66" s="97">
        <f t="shared" si="18"/>
        <v>4604.21</v>
      </c>
      <c r="O66" s="68">
        <f t="shared" si="12"/>
        <v>1.4250689739091387</v>
      </c>
      <c r="P66" s="183">
        <f t="shared" si="13"/>
        <v>45.701067961165052</v>
      </c>
      <c r="Q66" s="184">
        <f t="shared" si="14"/>
        <v>106.04503048780487</v>
      </c>
      <c r="R66" s="182">
        <f t="shared" si="15"/>
        <v>23.056323743879872</v>
      </c>
      <c r="S66" s="1"/>
      <c r="T66" s="1"/>
      <c r="U66" s="1"/>
      <c r="V66" s="1"/>
      <c r="W66" s="1"/>
      <c r="X66" s="1"/>
      <c r="Y66" s="1"/>
      <c r="Z66" s="1"/>
    </row>
    <row r="67" ht="13.5">
      <c r="A67" s="114"/>
      <c r="B67" s="94"/>
      <c r="C67" s="71" t="s">
        <v>102</v>
      </c>
      <c r="D67" s="99" t="s">
        <v>103</v>
      </c>
      <c r="E67" s="96">
        <v>32028.509999999998</v>
      </c>
      <c r="F67" s="96">
        <v>101553.59999999998</v>
      </c>
      <c r="G67" s="96">
        <v>34728.699999999997</v>
      </c>
      <c r="H67" s="96">
        <v>9649.1000000000004</v>
      </c>
      <c r="I67" s="96">
        <v>33221.550000000003</v>
      </c>
      <c r="J67" s="96">
        <v>7298.4200000000001</v>
      </c>
      <c r="K67" s="96">
        <f t="shared" si="16"/>
        <v>1193.0400000000045</v>
      </c>
      <c r="L67" s="96">
        <f t="shared" si="9"/>
        <v>-1507.1499999999942</v>
      </c>
      <c r="M67" s="97">
        <f t="shared" si="17"/>
        <v>-68332.049999999974</v>
      </c>
      <c r="N67" s="96">
        <f t="shared" si="18"/>
        <v>-2350.6800000000003</v>
      </c>
      <c r="O67" s="67">
        <f t="shared" si="12"/>
        <v>1.03724931319003</v>
      </c>
      <c r="P67" s="68">
        <f t="shared" si="13"/>
        <v>0.75638349690644724</v>
      </c>
      <c r="Q67" s="69">
        <f t="shared" si="14"/>
        <v>0.95660217629799005</v>
      </c>
      <c r="R67" s="70">
        <f t="shared" si="15"/>
        <v>0.32713315923807734</v>
      </c>
      <c r="S67" s="1"/>
      <c r="T67" s="1"/>
      <c r="U67" s="1"/>
      <c r="V67" s="1"/>
      <c r="W67" s="1"/>
      <c r="X67" s="1"/>
      <c r="Y67" s="1"/>
      <c r="Z67" s="1"/>
    </row>
    <row r="68" ht="13.5">
      <c r="A68" s="114"/>
      <c r="B68" s="94"/>
      <c r="C68" s="60" t="s">
        <v>136</v>
      </c>
      <c r="D68" s="99" t="s">
        <v>137</v>
      </c>
      <c r="E68" s="96">
        <v>14.800000000000001</v>
      </c>
      <c r="F68" s="116">
        <v>0</v>
      </c>
      <c r="G68" s="116">
        <v>0</v>
      </c>
      <c r="H68" s="97">
        <v>0</v>
      </c>
      <c r="I68" s="96">
        <v>514.25999999999999</v>
      </c>
      <c r="J68" s="97">
        <v>-499.56</v>
      </c>
      <c r="K68" s="96">
        <f t="shared" si="16"/>
        <v>499.45999999999998</v>
      </c>
      <c r="L68" s="96">
        <f t="shared" si="9"/>
        <v>514.25999999999999</v>
      </c>
      <c r="M68" s="96">
        <f t="shared" si="17"/>
        <v>514.25999999999999</v>
      </c>
      <c r="N68" s="97">
        <f t="shared" si="18"/>
        <v>-499.56</v>
      </c>
      <c r="O68" s="68">
        <f t="shared" si="12"/>
        <v>34.747297297297294</v>
      </c>
      <c r="P68" s="67" t="str">
        <f t="shared" si="13"/>
        <v/>
      </c>
      <c r="Q68" s="68" t="str">
        <f t="shared" si="14"/>
        <v/>
      </c>
      <c r="R68" s="70" t="str">
        <f t="shared" si="15"/>
        <v/>
      </c>
      <c r="S68" s="1"/>
      <c r="T68" s="1"/>
      <c r="U68" s="1"/>
      <c r="V68" s="1"/>
      <c r="W68" s="1"/>
      <c r="X68" s="1"/>
      <c r="Y68" s="1"/>
      <c r="Z68" s="1"/>
    </row>
    <row r="69" ht="13.5">
      <c r="A69" s="114"/>
      <c r="B69" s="94"/>
      <c r="C69" s="71" t="s">
        <v>138</v>
      </c>
      <c r="D69" s="99" t="s">
        <v>139</v>
      </c>
      <c r="E69" s="96">
        <v>39073.25</v>
      </c>
      <c r="F69" s="96">
        <v>0</v>
      </c>
      <c r="G69" s="96">
        <v>0</v>
      </c>
      <c r="H69" s="96">
        <v>0</v>
      </c>
      <c r="I69" s="97">
        <v>298.09999999999997</v>
      </c>
      <c r="J69" s="96">
        <v>171.89999999999839</v>
      </c>
      <c r="K69" s="96">
        <f t="shared" si="16"/>
        <v>-38775.150000000001</v>
      </c>
      <c r="L69" s="96">
        <f t="shared" si="9"/>
        <v>298.09999999999997</v>
      </c>
      <c r="M69" s="96">
        <f t="shared" si="17"/>
        <v>298.09999999999997</v>
      </c>
      <c r="N69" s="96">
        <f t="shared" si="18"/>
        <v>171.89999999999839</v>
      </c>
      <c r="O69" s="67">
        <f t="shared" si="12"/>
        <v>0.0076292604275303424</v>
      </c>
      <c r="P69" s="68" t="str">
        <f t="shared" si="13"/>
        <v/>
      </c>
      <c r="Q69" s="69" t="str">
        <f t="shared" si="14"/>
        <v/>
      </c>
      <c r="R69" s="70" t="str">
        <f t="shared" si="15"/>
        <v/>
      </c>
      <c r="S69" s="1"/>
      <c r="T69" s="1"/>
      <c r="U69" s="1"/>
      <c r="V69" s="1"/>
      <c r="W69" s="1"/>
      <c r="X69" s="1"/>
      <c r="Y69" s="1"/>
      <c r="Z69" s="1"/>
    </row>
    <row r="70" ht="13.5">
      <c r="A70" s="114"/>
      <c r="B70" s="94"/>
      <c r="C70" s="60" t="s">
        <v>140</v>
      </c>
      <c r="D70" s="95" t="s">
        <v>141</v>
      </c>
      <c r="E70" s="96">
        <v>5859.4399999999996</v>
      </c>
      <c r="F70" s="116">
        <v>0</v>
      </c>
      <c r="G70" s="116">
        <v>0</v>
      </c>
      <c r="H70" s="97">
        <v>0</v>
      </c>
      <c r="I70" s="96">
        <v>2498.52</v>
      </c>
      <c r="J70" s="96">
        <v>0.34000000000000002</v>
      </c>
      <c r="K70" s="96">
        <f t="shared" si="16"/>
        <v>-3360.9199999999996</v>
      </c>
      <c r="L70" s="97">
        <f t="shared" si="9"/>
        <v>2498.52</v>
      </c>
      <c r="M70" s="96">
        <f t="shared" si="17"/>
        <v>2498.52</v>
      </c>
      <c r="N70" s="97">
        <f t="shared" si="18"/>
        <v>0.34000000000000002</v>
      </c>
      <c r="O70" s="68">
        <f t="shared" si="12"/>
        <v>0.42640934969894739</v>
      </c>
      <c r="P70" s="67" t="str">
        <f t="shared" si="13"/>
        <v/>
      </c>
      <c r="Q70" s="68" t="str">
        <f t="shared" si="14"/>
        <v/>
      </c>
      <c r="R70" s="70" t="str">
        <f t="shared" si="15"/>
        <v/>
      </c>
      <c r="S70" s="1"/>
      <c r="T70" s="1"/>
      <c r="U70" s="1"/>
      <c r="V70" s="1"/>
      <c r="W70" s="1"/>
      <c r="X70" s="1"/>
      <c r="Y70" s="1"/>
      <c r="Z70" s="1"/>
    </row>
    <row r="71" s="101" customFormat="1" ht="13.5">
      <c r="A71" s="178"/>
      <c r="B71" s="103"/>
      <c r="C71" s="122"/>
      <c r="D71" s="123" t="s">
        <v>56</v>
      </c>
      <c r="E71" s="106">
        <f>SUM(E63:E70)</f>
        <v>102217.75</v>
      </c>
      <c r="F71" s="106">
        <f>SUM(F63:F70)</f>
        <v>104345.09999999923</v>
      </c>
      <c r="G71" s="106">
        <f>SUM(G63:G70)</f>
        <v>35662.699999999997</v>
      </c>
      <c r="H71" s="106">
        <f>SUM(H63:H70)</f>
        <v>10218.4</v>
      </c>
      <c r="I71" s="176">
        <f>SUM(I63:I70)</f>
        <v>83701.089999999997</v>
      </c>
      <c r="J71" s="106">
        <f>SUM(J63:J70)</f>
        <v>22211.239999999994</v>
      </c>
      <c r="K71" s="107">
        <f t="shared" si="16"/>
        <v>-18516.660000000003</v>
      </c>
      <c r="L71" s="106">
        <f t="shared" si="9"/>
        <v>48038.389999999999</v>
      </c>
      <c r="M71" s="107">
        <f t="shared" si="17"/>
        <v>-20644.009999999238</v>
      </c>
      <c r="N71" s="106">
        <f t="shared" si="18"/>
        <v>11992.839999999995</v>
      </c>
      <c r="O71" s="124">
        <f t="shared" si="12"/>
        <v>0.81885083559362237</v>
      </c>
      <c r="P71" s="108">
        <f t="shared" si="13"/>
        <v>2.1736514522821571</v>
      </c>
      <c r="Q71" s="125">
        <f t="shared" si="14"/>
        <v>2.3470205564917968</v>
      </c>
      <c r="R71" s="109">
        <f t="shared" si="15"/>
        <v>0.80215640216934581</v>
      </c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1"/>
    </row>
    <row r="72" s="34" customFormat="1" ht="13.5">
      <c r="A72" s="185"/>
      <c r="B72" s="186" t="s">
        <v>142</v>
      </c>
      <c r="C72" s="187"/>
      <c r="D72" s="188"/>
      <c r="E72" s="86">
        <f>E5+E17</f>
        <v>6963116.4500000002</v>
      </c>
      <c r="F72" s="86">
        <f>F5+F17</f>
        <v>36906035.540000007</v>
      </c>
      <c r="G72" s="86">
        <f>G5+G17</f>
        <v>9995753.6099999994</v>
      </c>
      <c r="H72" s="86">
        <f>H5+H17</f>
        <v>3380635.5999999996</v>
      </c>
      <c r="I72" s="86">
        <f>I5+I17</f>
        <v>7820967.6799999997</v>
      </c>
      <c r="J72" s="86">
        <f>J5+J17</f>
        <v>973853.26000000001</v>
      </c>
      <c r="K72" s="86">
        <f t="shared" si="16"/>
        <v>857851.22999999952</v>
      </c>
      <c r="L72" s="86">
        <f t="shared" si="9"/>
        <v>-2174785.9299999997</v>
      </c>
      <c r="M72" s="86">
        <f t="shared" si="17"/>
        <v>-29085067.860000007</v>
      </c>
      <c r="N72" s="85">
        <f t="shared" si="18"/>
        <v>-2406782.3399999999</v>
      </c>
      <c r="O72" s="43">
        <f t="shared" si="12"/>
        <v>1.1231993226251442</v>
      </c>
      <c r="P72" s="42">
        <f t="shared" si="13"/>
        <v>0.28806809583381304</v>
      </c>
      <c r="Q72" s="43">
        <f t="shared" si="14"/>
        <v>0.78242901787572172</v>
      </c>
      <c r="R72" s="45">
        <f t="shared" si="15"/>
        <v>0.21191568169177563</v>
      </c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</row>
    <row r="73" s="34" customFormat="1" ht="13.5">
      <c r="A73" s="189"/>
      <c r="B73" s="190" t="s">
        <v>143</v>
      </c>
      <c r="C73" s="191"/>
      <c r="D73" s="192"/>
      <c r="E73" s="193">
        <f>SUM(E74:E82)</f>
        <v>8079469.8400000008</v>
      </c>
      <c r="F73" s="160">
        <f>SUM(F74:F82)</f>
        <v>29457747.170000002</v>
      </c>
      <c r="G73" s="160">
        <f>SUM(G74:G82)</f>
        <v>8357629.9699999988</v>
      </c>
      <c r="H73" s="160">
        <f>SUM(H74:H82)</f>
        <v>2429363.8300000001</v>
      </c>
      <c r="I73" s="194">
        <f>SUM(I74:I82)</f>
        <v>8284374.4100000001</v>
      </c>
      <c r="J73" s="160">
        <f>SUM(J74:J82)</f>
        <v>2408614.7100000004</v>
      </c>
      <c r="K73" s="193">
        <f t="shared" si="16"/>
        <v>204904.56999999937</v>
      </c>
      <c r="L73" s="193">
        <f t="shared" si="9"/>
        <v>-73255.559999998659</v>
      </c>
      <c r="M73" s="194">
        <f t="shared" si="17"/>
        <v>-21173372.760000002</v>
      </c>
      <c r="N73" s="193">
        <f t="shared" si="18"/>
        <v>-20749.119999999646</v>
      </c>
      <c r="O73" s="195">
        <f t="shared" si="12"/>
        <v>1.0253611405275076</v>
      </c>
      <c r="P73" s="196">
        <f t="shared" si="13"/>
        <v>0.99145903147821224</v>
      </c>
      <c r="Q73" s="197">
        <f t="shared" si="14"/>
        <v>0.99123488832803652</v>
      </c>
      <c r="R73" s="198">
        <f t="shared" si="15"/>
        <v>0.28122905537178589</v>
      </c>
      <c r="S73" s="34"/>
      <c r="T73" s="34"/>
      <c r="U73" s="34"/>
      <c r="V73" s="34"/>
      <c r="W73" s="34"/>
      <c r="X73" s="34"/>
      <c r="Y73" s="34"/>
      <c r="Z73" s="34"/>
    </row>
    <row r="74" ht="13.5">
      <c r="A74" s="199"/>
      <c r="B74" s="200"/>
      <c r="C74" s="60" t="s">
        <v>144</v>
      </c>
      <c r="D74" s="201" t="s">
        <v>145</v>
      </c>
      <c r="E74" s="96">
        <v>191981.5</v>
      </c>
      <c r="F74" s="116">
        <v>599211.69999999995</v>
      </c>
      <c r="G74" s="116">
        <v>237727.29999999999</v>
      </c>
      <c r="H74" s="96">
        <v>0</v>
      </c>
      <c r="I74" s="96">
        <v>236970.5</v>
      </c>
      <c r="J74" s="96">
        <v>0</v>
      </c>
      <c r="K74" s="96">
        <f t="shared" si="16"/>
        <v>44989</v>
      </c>
      <c r="L74" s="96">
        <f t="shared" ref="L74:L83" si="19">I74-G74</f>
        <v>-756.79999999998836</v>
      </c>
      <c r="M74" s="96">
        <f t="shared" si="17"/>
        <v>-362241.19999999995</v>
      </c>
      <c r="N74" s="96">
        <f t="shared" si="18"/>
        <v>0</v>
      </c>
      <c r="O74" s="68">
        <f t="shared" ref="O74:O83" si="20">IFERROR(I74/E74,"")</f>
        <v>1.2343402879964998</v>
      </c>
      <c r="P74" s="68" t="str">
        <f t="shared" ref="P74:P83" si="21">IFERROR(J74/H74,"")</f>
        <v/>
      </c>
      <c r="Q74" s="68">
        <f t="shared" ref="Q74:Q83" si="22">IFERROR(I74/G74,"")</f>
        <v>0.99681652044169944</v>
      </c>
      <c r="R74" s="70">
        <f t="shared" ref="R74:R83" si="23">IFERROR(I74/F74,"")</f>
        <v>0.39547041554762702</v>
      </c>
      <c r="S74" s="1"/>
      <c r="T74" s="1"/>
      <c r="U74" s="1"/>
      <c r="V74" s="1"/>
      <c r="W74" s="1"/>
      <c r="X74" s="1"/>
      <c r="Y74" s="1"/>
      <c r="Z74" s="1"/>
    </row>
    <row r="75" ht="13.5">
      <c r="A75" s="202"/>
      <c r="B75" s="203"/>
      <c r="C75" s="71" t="s">
        <v>146</v>
      </c>
      <c r="D75" s="204" t="s">
        <v>147</v>
      </c>
      <c r="E75" s="96">
        <v>803464.45999999996</v>
      </c>
      <c r="F75" s="116">
        <v>7995040.5199999996</v>
      </c>
      <c r="G75" s="116">
        <v>995688.38</v>
      </c>
      <c r="H75" s="97">
        <v>209266.66</v>
      </c>
      <c r="I75" s="96">
        <v>974752.42000000004</v>
      </c>
      <c r="J75" s="96">
        <v>188330.70999999999</v>
      </c>
      <c r="K75" s="96">
        <f t="shared" si="16"/>
        <v>171287.96000000008</v>
      </c>
      <c r="L75" s="96">
        <f t="shared" si="19"/>
        <v>-20935.959999999963</v>
      </c>
      <c r="M75" s="96">
        <f t="shared" si="17"/>
        <v>-7020288.0999999996</v>
      </c>
      <c r="N75" s="96">
        <f t="shared" si="18"/>
        <v>-20935.950000000012</v>
      </c>
      <c r="O75" s="68">
        <f t="shared" si="20"/>
        <v>1.2131867288815739</v>
      </c>
      <c r="P75" s="68">
        <f t="shared" si="21"/>
        <v>0.89995563555131042</v>
      </c>
      <c r="Q75" s="68">
        <f t="shared" si="22"/>
        <v>0.97897338120989219</v>
      </c>
      <c r="R75" s="70">
        <f t="shared" si="23"/>
        <v>0.12191963474876799</v>
      </c>
      <c r="S75" s="1"/>
      <c r="T75" s="1"/>
      <c r="U75" s="1"/>
      <c r="V75" s="1"/>
      <c r="W75" s="1"/>
      <c r="X75" s="1"/>
      <c r="Y75" s="1"/>
      <c r="Z75" s="1"/>
    </row>
    <row r="76" ht="13.5">
      <c r="A76" s="202"/>
      <c r="B76" s="203"/>
      <c r="C76" s="60" t="s">
        <v>148</v>
      </c>
      <c r="D76" s="201" t="s">
        <v>149</v>
      </c>
      <c r="E76" s="96">
        <v>5292233.7599999998</v>
      </c>
      <c r="F76" s="116">
        <v>17821589.800000001</v>
      </c>
      <c r="G76" s="116">
        <v>5649169.7899999991</v>
      </c>
      <c r="H76" s="96">
        <v>2060561.01</v>
      </c>
      <c r="I76" s="116">
        <v>5649169.7899999991</v>
      </c>
      <c r="J76" s="96">
        <v>2060561.01</v>
      </c>
      <c r="K76" s="96">
        <f t="shared" si="16"/>
        <v>356936.02999999933</v>
      </c>
      <c r="L76" s="96">
        <f t="shared" si="19"/>
        <v>0</v>
      </c>
      <c r="M76" s="96">
        <f t="shared" si="17"/>
        <v>-12172420.010000002</v>
      </c>
      <c r="N76" s="96">
        <f t="shared" si="18"/>
        <v>0</v>
      </c>
      <c r="O76" s="68">
        <f t="shared" si="20"/>
        <v>1.0674452501886462</v>
      </c>
      <c r="P76" s="68">
        <f t="shared" si="21"/>
        <v>1</v>
      </c>
      <c r="Q76" s="68">
        <f t="shared" si="22"/>
        <v>1</v>
      </c>
      <c r="R76" s="70">
        <f t="shared" si="23"/>
        <v>0.31698461548026424</v>
      </c>
      <c r="S76" s="1"/>
      <c r="T76" s="1"/>
      <c r="U76" s="1"/>
      <c r="V76" s="1"/>
      <c r="W76" s="1"/>
      <c r="X76" s="1"/>
      <c r="Y76" s="1"/>
      <c r="Z76" s="1"/>
    </row>
    <row r="77" ht="13.5">
      <c r="A77" s="202"/>
      <c r="B77" s="203"/>
      <c r="C77" s="71" t="s">
        <v>150</v>
      </c>
      <c r="D77" s="205" t="s">
        <v>151</v>
      </c>
      <c r="E77" s="96">
        <v>1636804</v>
      </c>
      <c r="F77" s="116">
        <v>3035872.5499999998</v>
      </c>
      <c r="G77" s="116">
        <v>1469011.8999999999</v>
      </c>
      <c r="H77" s="206">
        <v>159536.16</v>
      </c>
      <c r="I77" s="96">
        <v>1469011.8999999999</v>
      </c>
      <c r="J77" s="97">
        <v>159536.16</v>
      </c>
      <c r="K77" s="96">
        <f t="shared" si="16"/>
        <v>-167792.10000000009</v>
      </c>
      <c r="L77" s="96">
        <f t="shared" si="19"/>
        <v>0</v>
      </c>
      <c r="M77" s="96">
        <f t="shared" si="17"/>
        <v>-1566860.6499999999</v>
      </c>
      <c r="N77" s="96">
        <f t="shared" si="18"/>
        <v>0</v>
      </c>
      <c r="O77" s="68">
        <f t="shared" si="20"/>
        <v>0.89748797045950512</v>
      </c>
      <c r="P77" s="68">
        <f t="shared" si="21"/>
        <v>1</v>
      </c>
      <c r="Q77" s="68">
        <f t="shared" si="22"/>
        <v>1</v>
      </c>
      <c r="R77" s="70">
        <f t="shared" si="23"/>
        <v>0.4838845754575567</v>
      </c>
      <c r="S77" s="1"/>
      <c r="T77" s="1"/>
      <c r="U77" s="1"/>
      <c r="V77" s="1"/>
      <c r="W77" s="1"/>
      <c r="X77" s="1"/>
      <c r="Y77" s="1"/>
      <c r="Z77" s="1"/>
    </row>
    <row r="78" ht="13.5">
      <c r="A78" s="202"/>
      <c r="B78" s="203"/>
      <c r="C78" s="60" t="s">
        <v>152</v>
      </c>
      <c r="D78" s="205" t="s">
        <v>153</v>
      </c>
      <c r="E78" s="96">
        <v>7034.7799999999997</v>
      </c>
      <c r="F78" s="116">
        <v>0</v>
      </c>
      <c r="G78" s="116">
        <v>0</v>
      </c>
      <c r="H78" s="96">
        <v>0</v>
      </c>
      <c r="I78" s="100">
        <v>0</v>
      </c>
      <c r="J78" s="96">
        <v>0</v>
      </c>
      <c r="K78" s="96">
        <f t="shared" si="16"/>
        <v>-7034.7799999999997</v>
      </c>
      <c r="L78" s="96">
        <f t="shared" si="19"/>
        <v>0</v>
      </c>
      <c r="M78" s="96">
        <f t="shared" si="17"/>
        <v>0</v>
      </c>
      <c r="N78" s="96">
        <f t="shared" si="18"/>
        <v>0</v>
      </c>
      <c r="O78" s="68">
        <f t="shared" si="20"/>
        <v>0</v>
      </c>
      <c r="P78" s="68" t="str">
        <f t="shared" si="21"/>
        <v/>
      </c>
      <c r="Q78" s="68" t="str">
        <f t="shared" si="22"/>
        <v/>
      </c>
      <c r="R78" s="70" t="str">
        <f t="shared" si="23"/>
        <v/>
      </c>
      <c r="S78" s="1"/>
      <c r="T78" s="1"/>
      <c r="U78" s="1"/>
      <c r="V78" s="1"/>
      <c r="W78" s="1"/>
      <c r="X78" s="1"/>
      <c r="Y78" s="1"/>
      <c r="Z78" s="1"/>
    </row>
    <row r="79" ht="13.5">
      <c r="A79" s="202"/>
      <c r="B79" s="203"/>
      <c r="C79" s="60" t="s">
        <v>154</v>
      </c>
      <c r="D79" s="205" t="s">
        <v>155</v>
      </c>
      <c r="E79" s="96">
        <v>44836.290000000001</v>
      </c>
      <c r="F79" s="116">
        <v>0</v>
      </c>
      <c r="G79" s="116">
        <v>0</v>
      </c>
      <c r="H79" s="96">
        <v>0</v>
      </c>
      <c r="I79" s="97">
        <v>0</v>
      </c>
      <c r="J79" s="96">
        <v>0</v>
      </c>
      <c r="K79" s="96">
        <f t="shared" si="16"/>
        <v>-44836.290000000001</v>
      </c>
      <c r="L79" s="96">
        <f t="shared" si="19"/>
        <v>0</v>
      </c>
      <c r="M79" s="96">
        <f t="shared" si="17"/>
        <v>0</v>
      </c>
      <c r="N79" s="96">
        <f t="shared" si="18"/>
        <v>0</v>
      </c>
      <c r="O79" s="68">
        <f t="shared" si="20"/>
        <v>0</v>
      </c>
      <c r="P79" s="68" t="str">
        <f t="shared" si="21"/>
        <v/>
      </c>
      <c r="Q79" s="68" t="str">
        <f t="shared" si="22"/>
        <v/>
      </c>
      <c r="R79" s="70" t="str">
        <f t="shared" si="23"/>
        <v/>
      </c>
      <c r="S79" s="1"/>
      <c r="T79" s="1"/>
      <c r="U79" s="1"/>
      <c r="V79" s="1"/>
      <c r="W79" s="1"/>
      <c r="X79" s="1"/>
      <c r="Y79" s="1"/>
      <c r="Z79" s="1"/>
    </row>
    <row r="80" ht="13.5">
      <c r="A80" s="207"/>
      <c r="B80" s="203"/>
      <c r="C80" s="60" t="s">
        <v>156</v>
      </c>
      <c r="D80" s="208" t="s">
        <v>157</v>
      </c>
      <c r="E80" s="62">
        <v>-6121.1400000000003</v>
      </c>
      <c r="F80" s="116">
        <v>0</v>
      </c>
      <c r="G80" s="116">
        <v>0</v>
      </c>
      <c r="H80" s="96">
        <v>0</v>
      </c>
      <c r="I80" s="100">
        <v>0</v>
      </c>
      <c r="J80" s="62">
        <v>0</v>
      </c>
      <c r="K80" s="96">
        <f t="shared" si="16"/>
        <v>6121.1400000000003</v>
      </c>
      <c r="L80" s="96">
        <f t="shared" si="19"/>
        <v>0</v>
      </c>
      <c r="M80" s="96">
        <f t="shared" si="17"/>
        <v>0</v>
      </c>
      <c r="N80" s="96">
        <f t="shared" si="18"/>
        <v>0</v>
      </c>
      <c r="O80" s="68">
        <f t="shared" si="20"/>
        <v>0</v>
      </c>
      <c r="P80" s="68" t="str">
        <f t="shared" si="21"/>
        <v/>
      </c>
      <c r="Q80" s="68" t="str">
        <f t="shared" si="22"/>
        <v/>
      </c>
      <c r="R80" s="70" t="str">
        <f t="shared" si="23"/>
        <v/>
      </c>
      <c r="S80" s="1"/>
      <c r="T80" s="1"/>
      <c r="U80" s="1"/>
      <c r="V80" s="1"/>
      <c r="W80" s="1"/>
      <c r="X80" s="1"/>
      <c r="Y80" s="1"/>
      <c r="Z80" s="1"/>
    </row>
    <row r="81" ht="13.5">
      <c r="A81" s="202"/>
      <c r="B81" s="203"/>
      <c r="C81" s="209" t="s">
        <v>158</v>
      </c>
      <c r="D81" s="120" t="s">
        <v>159</v>
      </c>
      <c r="E81" s="96">
        <v>170864.62</v>
      </c>
      <c r="F81" s="116">
        <v>6032.6000000000004</v>
      </c>
      <c r="G81" s="116">
        <v>6032.6000000000004</v>
      </c>
      <c r="H81" s="116">
        <v>0</v>
      </c>
      <c r="I81" s="116">
        <v>117683.89</v>
      </c>
      <c r="J81" s="96">
        <v>186.83000000000001</v>
      </c>
      <c r="K81" s="96">
        <f t="shared" si="16"/>
        <v>-53180.729999999996</v>
      </c>
      <c r="L81" s="96">
        <f t="shared" si="19"/>
        <v>111651.28999999999</v>
      </c>
      <c r="M81" s="96">
        <f t="shared" si="17"/>
        <v>111651.28999999999</v>
      </c>
      <c r="N81" s="96">
        <f t="shared" si="18"/>
        <v>186.83000000000001</v>
      </c>
      <c r="O81" s="68">
        <f t="shared" si="20"/>
        <v>0.68875516768772849</v>
      </c>
      <c r="P81" s="68" t="str">
        <f t="shared" si="21"/>
        <v/>
      </c>
      <c r="Q81" s="68">
        <f t="shared" si="22"/>
        <v>19.507988263766865</v>
      </c>
      <c r="R81" s="70">
        <f t="shared" si="23"/>
        <v>19.507988263766865</v>
      </c>
      <c r="S81" s="1"/>
      <c r="T81" s="1"/>
      <c r="U81" s="1"/>
      <c r="V81" s="1"/>
      <c r="W81" s="1"/>
      <c r="X81" s="1"/>
      <c r="Y81" s="1"/>
      <c r="Z81" s="1"/>
    </row>
    <row r="82" ht="13.5">
      <c r="A82" s="202"/>
      <c r="B82" s="200"/>
      <c r="C82" s="210" t="s">
        <v>160</v>
      </c>
      <c r="D82" s="211" t="s">
        <v>161</v>
      </c>
      <c r="E82" s="212">
        <v>-61628.43</v>
      </c>
      <c r="F82" s="213">
        <v>0</v>
      </c>
      <c r="G82" s="213">
        <v>0</v>
      </c>
      <c r="H82" s="168">
        <v>0</v>
      </c>
      <c r="I82" s="97">
        <v>-163214.09</v>
      </c>
      <c r="J82" s="168">
        <v>0</v>
      </c>
      <c r="K82" s="168">
        <f t="shared" si="16"/>
        <v>-101585.66</v>
      </c>
      <c r="L82" s="168">
        <f t="shared" si="19"/>
        <v>-163214.09</v>
      </c>
      <c r="M82" s="168">
        <f t="shared" si="17"/>
        <v>-163214.09</v>
      </c>
      <c r="N82" s="97">
        <f t="shared" si="18"/>
        <v>0</v>
      </c>
      <c r="O82" s="79">
        <f t="shared" si="20"/>
        <v>2.6483570975278781</v>
      </c>
      <c r="P82" s="67" t="str">
        <f t="shared" si="21"/>
        <v/>
      </c>
      <c r="Q82" s="79" t="str">
        <f t="shared" si="22"/>
        <v/>
      </c>
      <c r="R82" s="80" t="str">
        <f t="shared" si="23"/>
        <v/>
      </c>
      <c r="S82" s="1"/>
      <c r="T82" s="1"/>
      <c r="U82" s="1"/>
      <c r="V82" s="1"/>
      <c r="W82" s="1"/>
      <c r="X82" s="1"/>
      <c r="Y82" s="1"/>
      <c r="Z82" s="1"/>
    </row>
    <row r="83" s="34" customFormat="1" ht="13.5">
      <c r="A83" s="214"/>
      <c r="B83" s="186" t="s">
        <v>162</v>
      </c>
      <c r="C83" s="187"/>
      <c r="D83" s="188"/>
      <c r="E83" s="86">
        <f>E72+E73</f>
        <v>15042586.290000001</v>
      </c>
      <c r="F83" s="86">
        <f>F72+F73</f>
        <v>66363782.710000008</v>
      </c>
      <c r="G83" s="86">
        <f>G72+G73</f>
        <v>18353383.579999998</v>
      </c>
      <c r="H83" s="86">
        <f>H72+H73</f>
        <v>5809999.4299999997</v>
      </c>
      <c r="I83" s="86">
        <f>I72+I73</f>
        <v>16105342.09</v>
      </c>
      <c r="J83" s="86">
        <f>J72+J73</f>
        <v>3382467.9700000007</v>
      </c>
      <c r="K83" s="86">
        <f t="shared" si="16"/>
        <v>1062755.7999999989</v>
      </c>
      <c r="L83" s="86">
        <f t="shared" si="19"/>
        <v>-2248041.4899999984</v>
      </c>
      <c r="M83" s="86">
        <f t="shared" si="17"/>
        <v>-50258440.620000005</v>
      </c>
      <c r="N83" s="86">
        <f t="shared" si="18"/>
        <v>-2427531.459999999</v>
      </c>
      <c r="O83" s="43">
        <f t="shared" si="20"/>
        <v>1.0706498057921394</v>
      </c>
      <c r="P83" s="43">
        <f t="shared" si="21"/>
        <v>0.58218043060978419</v>
      </c>
      <c r="Q83" s="43">
        <f t="shared" si="22"/>
        <v>0.87751351241578535</v>
      </c>
      <c r="R83" s="45">
        <f t="shared" si="23"/>
        <v>0.24268270180405449</v>
      </c>
      <c r="S83" s="34"/>
      <c r="T83" s="34"/>
      <c r="U83" s="34"/>
      <c r="V83" s="34"/>
      <c r="W83" s="34"/>
      <c r="X83" s="34"/>
      <c r="Y83" s="34"/>
      <c r="Z83" s="34"/>
    </row>
    <row r="84" ht="13.5">
      <c r="A84" s="215"/>
      <c r="B84" s="216" t="s">
        <v>163</v>
      </c>
      <c r="C84" s="4"/>
      <c r="D84" s="217"/>
      <c r="E84" s="218"/>
      <c r="F84" s="218"/>
      <c r="G84" s="218"/>
      <c r="H84" s="218"/>
      <c r="I84" s="219"/>
      <c r="J84" s="219"/>
      <c r="K84" s="219"/>
      <c r="L84" s="219"/>
      <c r="M84" s="218"/>
      <c r="N84" s="218"/>
      <c r="O84" s="218"/>
      <c r="S84" s="1"/>
      <c r="T84" s="1"/>
      <c r="U84" s="1"/>
      <c r="V84" s="1"/>
      <c r="W84" s="1"/>
      <c r="X84" s="1"/>
      <c r="Y84" s="1"/>
      <c r="Z84" s="1"/>
    </row>
    <row r="85" ht="12.75">
      <c r="E85" s="5"/>
      <c r="F85" s="1"/>
      <c r="G85" s="1"/>
      <c r="H85" s="5"/>
      <c r="I85" s="6"/>
      <c r="J85" s="6"/>
      <c r="S85" s="1"/>
      <c r="T85" s="1"/>
      <c r="U85" s="1"/>
      <c r="V85" s="1"/>
      <c r="W85" s="1"/>
      <c r="X85" s="1"/>
      <c r="Y85" s="1"/>
      <c r="Z85" s="1"/>
    </row>
    <row r="86" ht="12.75">
      <c r="E86" s="5"/>
      <c r="I86" s="6"/>
      <c r="J86" s="6"/>
      <c r="S86" s="1"/>
      <c r="T86" s="1"/>
      <c r="U86" s="1"/>
      <c r="V86" s="1"/>
      <c r="W86" s="1"/>
      <c r="X86" s="1"/>
      <c r="Y86" s="1"/>
      <c r="Z86" s="1"/>
    </row>
    <row r="87" ht="12.75">
      <c r="E87" s="5"/>
      <c r="I87" s="6"/>
      <c r="J87" s="6"/>
      <c r="S87" s="1"/>
      <c r="T87" s="1"/>
      <c r="U87" s="1"/>
      <c r="V87" s="1"/>
      <c r="W87" s="1"/>
      <c r="X87" s="1"/>
      <c r="Y87" s="1"/>
      <c r="Z87" s="1"/>
    </row>
    <row r="88" ht="12.75">
      <c r="E88" s="5"/>
      <c r="I88" s="6"/>
      <c r="J88" s="6"/>
      <c r="S88" s="1"/>
      <c r="T88" s="1"/>
      <c r="U88" s="1"/>
      <c r="V88" s="1"/>
      <c r="W88" s="1"/>
      <c r="X88" s="1"/>
      <c r="Y88" s="1"/>
      <c r="Z88" s="1"/>
    </row>
    <row r="89" ht="12.75">
      <c r="E89" s="5"/>
      <c r="I89" s="6"/>
      <c r="J89" s="6"/>
      <c r="S89" s="1"/>
      <c r="T89" s="1"/>
      <c r="U89" s="1"/>
      <c r="V89" s="1"/>
      <c r="W89" s="1"/>
      <c r="X89" s="1"/>
      <c r="Y89" s="1"/>
      <c r="Z89" s="1"/>
    </row>
    <row r="90" ht="12.75">
      <c r="E90" s="5"/>
      <c r="I90" s="6"/>
      <c r="J90" s="6"/>
      <c r="S90" s="1"/>
      <c r="T90" s="1"/>
      <c r="U90" s="1"/>
      <c r="V90" s="1"/>
      <c r="W90" s="1"/>
      <c r="X90" s="1"/>
      <c r="Y90" s="1"/>
      <c r="Z90" s="1"/>
    </row>
    <row r="91" ht="12.75">
      <c r="E91" s="5"/>
      <c r="I91" s="6"/>
      <c r="J91" s="6"/>
      <c r="S91" s="1"/>
      <c r="T91" s="1"/>
      <c r="U91" s="1"/>
      <c r="V91" s="1"/>
      <c r="W91" s="1"/>
      <c r="X91" s="1"/>
      <c r="Y91" s="1"/>
      <c r="Z91" s="1"/>
    </row>
    <row r="92" ht="12.75">
      <c r="S92" s="1"/>
      <c r="T92" s="1"/>
      <c r="U92" s="1"/>
      <c r="V92" s="1"/>
      <c r="W92" s="1"/>
      <c r="X92" s="1"/>
      <c r="Y92" s="1"/>
      <c r="Z92" s="1"/>
    </row>
    <row r="93" ht="12.75">
      <c r="I93" s="6"/>
      <c r="S93" s="1"/>
      <c r="T93" s="1"/>
      <c r="U93" s="1"/>
      <c r="V93" s="1"/>
      <c r="W93" s="1"/>
      <c r="X93" s="1"/>
      <c r="Y93" s="1"/>
      <c r="Z93" s="1"/>
    </row>
    <row r="94" ht="12.75">
      <c r="I94" s="6"/>
      <c r="U94" s="1"/>
      <c r="V94" s="1"/>
      <c r="W94" s="1"/>
    </row>
    <row r="95" ht="12.75">
      <c r="I95" s="6"/>
    </row>
  </sheetData>
  <autoFilter ref="A4:R84"/>
  <mergeCells count="37">
    <mergeCell ref="A1:R1"/>
    <mergeCell ref="A3:A4"/>
    <mergeCell ref="B3:B4"/>
    <mergeCell ref="C3:C4"/>
    <mergeCell ref="D3:D4"/>
    <mergeCell ref="E3:E4"/>
    <mergeCell ref="F3:H3"/>
    <mergeCell ref="I3:J3"/>
    <mergeCell ref="K3:N3"/>
    <mergeCell ref="O3:O4"/>
    <mergeCell ref="P3:P4"/>
    <mergeCell ref="Q3:Q4"/>
    <mergeCell ref="R3:R4"/>
    <mergeCell ref="B5:D5"/>
    <mergeCell ref="A6:A16"/>
    <mergeCell ref="A17:D17"/>
    <mergeCell ref="A18:A21"/>
    <mergeCell ref="B18:B21"/>
    <mergeCell ref="A22:A25"/>
    <mergeCell ref="B22:B25"/>
    <mergeCell ref="A26:A34"/>
    <mergeCell ref="B26:B34"/>
    <mergeCell ref="A35:A48"/>
    <mergeCell ref="B35:B48"/>
    <mergeCell ref="A49:A56"/>
    <mergeCell ref="B49:B56"/>
    <mergeCell ref="A57:A59"/>
    <mergeCell ref="B57:B59"/>
    <mergeCell ref="A60:A62"/>
    <mergeCell ref="B60:B62"/>
    <mergeCell ref="A63:A71"/>
    <mergeCell ref="B63:B71"/>
    <mergeCell ref="B72:D72"/>
    <mergeCell ref="B73:D73"/>
    <mergeCell ref="A74:A82"/>
    <mergeCell ref="B74:B82"/>
    <mergeCell ref="B83:D83"/>
  </mergeCells>
  <printOptions headings="0" gridLines="0"/>
  <pageMargins left="0.32677165354330712" right="0" top="0.70866141732283461" bottom="0.60629921259842545" header="0.19685039370078738" footer="0.15748031496062992"/>
  <pageSetup paperSize="9" scale="53" firstPageNumber="1" fitToWidth="1" fitToHeight="2" pageOrder="downThenOver" orientation="landscape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Р7-Офис/2025.4.1.1604</Application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Юрьева Ольга Ивановна</dc:creator>
  <dc:language>ru-RU</dc:language>
  <cp:lastModifiedBy>bogdanova-aa</cp:lastModifiedBy>
  <cp:revision>278</cp:revision>
  <dcterms:created xsi:type="dcterms:W3CDTF">2015-02-26T11:08:47Z</dcterms:created>
  <dcterms:modified xsi:type="dcterms:W3CDTF">2026-04-20T05:36:13Z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