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05." sheetId="1" state="visible" r:id="rId1"/>
  </sheets>
  <definedNames>
    <definedName name="_xlnm._FilterDatabase" localSheetId="0" hidden="1">'на 01.05.'!$A$4:$R$84</definedName>
    <definedName name="_xlnm.Print_Area" localSheetId="0" hidden="0">'на 01.05.'!$A$1:$R$84</definedName>
    <definedName name="Print_Titles" localSheetId="0" hidden="0">'на 01.05.'!$3:$4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01.05.'!$A$4:$R$84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<sst xmlns="http://schemas.openxmlformats.org/spreadsheetml/2006/main" count="164" uniqueCount="164">
  <si>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</si>
  <si>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</si>
  <si>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</si>
  <si>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</si>
  <si>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</si>
  <si>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</si>
  <si>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01.05.2025 (по 30.04.2025 вкл.)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</si>
  <si>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</si>
  <si>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</si>
  <si>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</si>
  <si>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</si>
  <si>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</si>
  <si>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</si>
  <si>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</si>
  <si>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</si>
  <si>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апрель</t>
  </si>
  <si>
    <t>апрель</t>
  </si>
  <si>
    <t xml:space="preserve">с нач. года на 01.05.2026 (по 30.04.2026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</si>
  <si>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</si>
  <si>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</si>
  <si>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</si>
  <si>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апрель от плана апреля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</si>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</sst>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name val="Times New Roman"/>
    </font>
    <font>
      <b/>
      <sz val="16.000000"/>
      <name val="Times New Roman"/>
    </font>
    <font>
      <b/>
      <sz val="7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3">
    <xf fontId="0" fillId="0" borderId="0" numFmtId="0" xfId="0"/>
    <xf fontId="5" fillId="3" borderId="0" numFmtId="0" xfId="0" applyFont="1" applyFill="1" applyAlignment="1">
      <alignment vertical="center"/>
    </xf>
    <xf fontId="5" fillId="3" borderId="1" numFmtId="0" xfId="0" applyFont="1" applyFill="1" applyBorder="1" applyAlignment="1">
      <alignment vertical="center"/>
    </xf>
    <xf fontId="6" fillId="3" borderId="0" numFmtId="0" xfId="0" applyFont="1" applyFill="1" applyAlignment="1">
      <alignment vertical="center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2" numFmtId="0" xfId="0" applyFont="1" applyFill="1" applyBorder="1" applyAlignment="1">
      <alignment horizontal="center" vertical="center" wrapText="1"/>
    </xf>
    <xf fontId="8" fillId="3" borderId="3" numFmtId="0" xfId="0" applyFont="1" applyFill="1" applyBorder="1" applyAlignment="1">
      <alignment horizontal="center" vertical="center" wrapText="1"/>
    </xf>
    <xf fontId="9" fillId="3" borderId="3" numFmtId="0" xfId="0" applyFont="1" applyFill="1" applyBorder="1" applyAlignment="1">
      <alignment horizontal="left" vertical="center"/>
    </xf>
    <xf fontId="5" fillId="3" borderId="1" numFmtId="49" xfId="0" applyNumberFormat="1" applyFont="1" applyFill="1" applyBorder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4" numFmtId="49" xfId="0" applyNumberFormat="1" applyFont="1" applyFill="1" applyBorder="1" applyAlignment="1">
      <alignment horizontal="center" vertical="center" wrapText="1"/>
    </xf>
    <xf fontId="11" fillId="3" borderId="5" numFmtId="0" xfId="0" applyFont="1" applyFill="1" applyBorder="1" applyAlignment="1">
      <alignment horizontal="center" vertical="center" wrapText="1"/>
    </xf>
    <xf fontId="9" fillId="3" borderId="6" numFmtId="49" xfId="0" applyNumberFormat="1" applyFont="1" applyFill="1" applyBorder="1" applyAlignment="1">
      <alignment horizontal="center" vertical="center" wrapText="1"/>
    </xf>
    <xf fontId="11" fillId="3" borderId="6" numFmtId="0" xfId="0" applyFont="1" applyFill="1" applyBorder="1" applyAlignment="1">
      <alignment horizontal="center" vertical="center" wrapText="1"/>
    </xf>
    <xf fontId="12" fillId="3" borderId="6" numFmtId="162" xfId="0" applyNumberFormat="1" applyFont="1" applyFill="1" applyBorder="1" applyAlignment="1">
      <alignment horizontal="center" vertical="center" wrapText="1"/>
    </xf>
    <xf fontId="11" fillId="3" borderId="7" numFmtId="162" xfId="0" applyNumberFormat="1" applyFont="1" applyFill="1" applyBorder="1" applyAlignment="1">
      <alignment horizontal="center" vertical="center" wrapText="1"/>
    </xf>
    <xf fontId="11" fillId="3" borderId="8" numFmtId="162" xfId="0" applyNumberFormat="1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horizontal="center" vertical="center" wrapText="1"/>
    </xf>
    <xf fontId="11" fillId="3" borderId="7" numFmtId="163" xfId="0" applyNumberFormat="1" applyFont="1" applyFill="1" applyBorder="1" applyAlignment="1">
      <alignment horizontal="center" vertical="center" wrapText="1"/>
    </xf>
    <xf fontId="11" fillId="3" borderId="9" numFmtId="163" xfId="0" applyNumberFormat="1" applyFont="1" applyFill="1" applyBorder="1" applyAlignment="1">
      <alignment horizontal="center" vertical="center" wrapText="1"/>
    </xf>
    <xf fontId="11" fillId="3" borderId="6" numFmtId="164" xfId="105" applyNumberFormat="1" applyFont="1" applyFill="1" applyBorder="1" applyAlignment="1" applyProtection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6" numFmtId="163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3" fillId="3" borderId="0" numFmtId="0" xfId="0" applyFont="1" applyFill="1" applyAlignment="1">
      <alignment vertical="center"/>
    </xf>
    <xf fontId="13" fillId="3" borderId="10" numFmtId="49" xfId="0" applyNumberFormat="1" applyFont="1" applyFill="1" applyBorder="1" applyAlignment="1">
      <alignment horizontal="center" vertical="center" wrapText="1"/>
    </xf>
    <xf fontId="13" fillId="3" borderId="11" numFmtId="0" xfId="0" applyFont="1" applyFill="1" applyBorder="1" applyAlignment="1">
      <alignment horizontal="center" vertical="center" wrapText="1"/>
    </xf>
    <xf fontId="9" fillId="3" borderId="12" numFmtId="0" xfId="0" applyFont="1" applyFill="1" applyBorder="1" applyAlignment="1">
      <alignment horizontal="left" vertical="center"/>
    </xf>
    <xf fontId="13" fillId="3" borderId="13" numFmtId="0" xfId="0" applyFont="1" applyFill="1" applyBorder="1" applyAlignment="1">
      <alignment horizontal="center" vertical="center" wrapText="1"/>
    </xf>
    <xf fontId="13" fillId="3" borderId="13" numFmtId="162" xfId="0" applyNumberFormat="1" applyFont="1" applyFill="1" applyBorder="1" applyAlignment="1">
      <alignment vertical="center" wrapText="1"/>
    </xf>
    <xf fontId="13" fillId="3" borderId="14" numFmtId="162" xfId="0" applyNumberFormat="1" applyFont="1" applyFill="1" applyBorder="1" applyAlignment="1">
      <alignment vertical="center" wrapText="1"/>
    </xf>
    <xf fontId="13" fillId="3" borderId="12" numFmtId="164" xfId="0" applyNumberFormat="1" applyFont="1" applyFill="1" applyBorder="1" applyAlignment="1">
      <alignment horizontal="right" vertical="center" wrapText="1"/>
    </xf>
    <xf fontId="13" fillId="3" borderId="14" numFmtId="164" xfId="0" applyNumberFormat="1" applyFont="1" applyFill="1" applyBorder="1" applyAlignment="1">
      <alignment horizontal="right" vertical="center" wrapText="1"/>
    </xf>
    <xf fontId="13" fillId="3" borderId="13" numFmtId="164" xfId="0" applyNumberFormat="1" applyFont="1" applyFill="1" applyBorder="1" applyAlignment="1">
      <alignment horizontal="right" vertical="center" wrapText="1"/>
    </xf>
    <xf fontId="13" fillId="3" borderId="15" numFmtId="164" xfId="0" applyNumberFormat="1" applyFont="1" applyFill="1" applyBorder="1" applyAlignment="1">
      <alignment horizontal="right" vertical="center" wrapText="1"/>
    </xf>
    <xf fontId="5" fillId="3" borderId="16" numFmtId="49" xfId="0" applyNumberFormat="1" applyFont="1" applyFill="1" applyBorder="1" applyAlignment="1">
      <alignment horizontal="center" vertical="center" wrapText="1"/>
    </xf>
    <xf fontId="6" fillId="3" borderId="17" numFmtId="0" xfId="0" applyFont="1" applyFill="1" applyBorder="1" applyAlignment="1">
      <alignment horizontal="center" vertical="center" wrapText="1"/>
    </xf>
    <xf fontId="7" fillId="3" borderId="18" numFmtId="49" xfId="0" applyNumberFormat="1" applyFont="1" applyFill="1" applyBorder="1" applyAlignment="1">
      <alignment horizontal="left" vertical="center"/>
    </xf>
    <xf fontId="5" fillId="3" borderId="19" numFmtId="0" xfId="0" applyFont="1" applyFill="1" applyBorder="1" applyAlignment="1">
      <alignment vertical="center" wrapText="1"/>
    </xf>
    <xf fontId="5" fillId="3" borderId="17" numFmtId="162" xfId="0" applyNumberFormat="1" applyFont="1" applyFill="1" applyBorder="1" applyAlignment="1">
      <alignment horizontal="right" vertical="center" wrapText="1"/>
    </xf>
    <xf fontId="5" fillId="3" borderId="20" numFmtId="162" xfId="0" applyNumberFormat="1" applyFont="1" applyFill="1" applyBorder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7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22" numFmtId="164" xfId="0" applyNumberFormat="1" applyFont="1" applyFill="1" applyBorder="1" applyAlignment="1">
      <alignment horizontal="right" vertical="center" wrapText="1"/>
    </xf>
    <xf fontId="5" fillId="3" borderId="23" numFmtId="49" xfId="0" applyNumberFormat="1" applyFont="1" applyFill="1" applyBorder="1" applyAlignment="1">
      <alignment horizontal="center" vertical="center" wrapText="1"/>
    </xf>
    <xf fontId="6" fillId="3" borderId="23" numFmtId="0" xfId="0" applyFont="1" applyFill="1" applyBorder="1" applyAlignment="1">
      <alignment horizontal="center" vertical="center" wrapText="1"/>
    </xf>
    <xf fontId="7" fillId="3" borderId="23" numFmtId="49" xfId="0" applyNumberFormat="1" applyFont="1" applyFill="1" applyBorder="1" applyAlignment="1">
      <alignment horizontal="left" vertical="center"/>
    </xf>
    <xf fontId="5" fillId="3" borderId="23" numFmtId="0" xfId="0" applyFont="1" applyFill="1" applyBorder="1" applyAlignment="1">
      <alignment vertical="center" wrapText="1"/>
    </xf>
    <xf fontId="5" fillId="3" borderId="23" numFmtId="162" xfId="0" applyNumberFormat="1" applyFont="1" applyFill="1" applyBorder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8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24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5" fillId="3" borderId="25" numFmtId="164" xfId="0" applyNumberFormat="1" applyFont="1" applyFill="1" applyBorder="1" applyAlignment="1">
      <alignment horizontal="right"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/>
    </xf>
    <xf fontId="5" fillId="3" borderId="6" numFmtId="49" xfId="0" applyNumberFormat="1" applyFont="1" applyFill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</xf>
    <xf fontId="5" fillId="3" borderId="2" numFmtId="0" xfId="0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vertical="center" wrapText="1"/>
    </xf>
    <xf fontId="5" fillId="3" borderId="27" numFmtId="162" xfId="0" applyNumberFormat="1" applyFont="1" applyFill="1" applyBorder="1" applyAlignment="1">
      <alignment vertical="center" wrapText="1"/>
    </xf>
    <xf fontId="5" fillId="3" borderId="6" numFmtId="164" xfId="0" applyNumberFormat="1" applyFont="1" applyFill="1" applyBorder="1" applyAlignment="1">
      <alignment horizontal="right" vertical="center" wrapText="1"/>
    </xf>
    <xf fontId="5" fillId="3" borderId="28" numFmtId="164" xfId="0" applyNumberFormat="1" applyFont="1" applyFill="1" applyBorder="1" applyAlignment="1">
      <alignment horizontal="right" vertical="center" wrapText="1"/>
    </xf>
    <xf fontId="13" fillId="3" borderId="29" numFmtId="165" xfId="0" applyNumberFormat="1" applyFont="1" applyFill="1" applyBorder="1" applyAlignment="1">
      <alignment horizontal="center" vertical="center" wrapText="1"/>
    </xf>
    <xf fontId="13" fillId="3" borderId="12" numFmtId="165" xfId="0" applyNumberFormat="1" applyFont="1" applyFill="1" applyBorder="1" applyAlignment="1">
      <alignment horizontal="center" vertical="center" wrapText="1"/>
    </xf>
    <xf fontId="9" fillId="3" borderId="12" numFmtId="165" xfId="0" applyNumberFormat="1" applyFont="1" applyFill="1" applyBorder="1" applyAlignment="1">
      <alignment horizontal="left" vertical="center"/>
    </xf>
    <xf fontId="13" fillId="3" borderId="13" numFmtId="165" xfId="0" applyNumberFormat="1" applyFont="1" applyFill="1" applyBorder="1" applyAlignment="1">
      <alignment horizontal="center" vertical="center" wrapText="1"/>
    </xf>
    <xf fontId="13" fillId="3" borderId="12" numFmtId="162" xfId="0" applyNumberFormat="1" applyFont="1" applyFill="1" applyBorder="1" applyAlignment="1">
      <alignment horizontal="right" vertical="center" wrapText="1"/>
    </xf>
    <xf fontId="13" fillId="3" borderId="14" numFmtId="162" xfId="0" applyNumberFormat="1" applyFont="1" applyFill="1" applyBorder="1" applyAlignment="1">
      <alignment horizontal="right" vertical="center" wrapText="1"/>
    </xf>
    <xf fontId="5" fillId="3" borderId="30" numFmtId="49" xfId="0" applyNumberFormat="1" applyFont="1" applyFill="1" applyBorder="1" applyAlignment="1">
      <alignment horizontal="center" vertical="center" wrapText="1"/>
    </xf>
    <xf fontId="6" fillId="3" borderId="31" numFmtId="0" xfId="0" applyFont="1" applyFill="1" applyBorder="1" applyAlignment="1">
      <alignment horizontal="center" vertical="center" wrapText="1"/>
    </xf>
    <xf fontId="7" fillId="3" borderId="17" numFmtId="0" xfId="0" applyFont="1" applyFill="1" applyBorder="1" applyAlignment="1">
      <alignment horizontal="left" vertical="center"/>
    </xf>
    <xf fontId="5" fillId="3" borderId="17" numFmtId="165" xfId="0" applyNumberFormat="1" applyFont="1" applyFill="1" applyBorder="1" applyAlignment="1">
      <alignment vertical="center" wrapText="1"/>
    </xf>
    <xf fontId="5" fillId="3" borderId="32" numFmtId="162" xfId="0" applyNumberFormat="1" applyFont="1" applyFill="1" applyBorder="1" applyAlignment="1">
      <alignment horizontal="right" vertical="center" wrapText="1"/>
    </xf>
    <xf fontId="5" fillId="3" borderId="33" numFmtId="162" xfId="0" applyNumberFormat="1" applyFont="1" applyFill="1" applyBorder="1" applyAlignment="1">
      <alignment horizontal="right" vertical="center" wrapText="1"/>
    </xf>
    <xf fontId="5" fillId="3" borderId="26" numFmtId="49" xfId="0" applyNumberFormat="1" applyFont="1" applyFill="1" applyBorder="1" applyAlignment="1">
      <alignment horizontal="center" vertical="center" wrapText="1"/>
    </xf>
    <xf fontId="6" fillId="3" borderId="34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23" numFmtId="165" xfId="0" applyNumberFormat="1" applyFont="1" applyFill="1" applyBorder="1" applyAlignment="1">
      <alignment vertical="center" wrapText="1"/>
    </xf>
    <xf fontId="5" fillId="3" borderId="8" numFmtId="162" xfId="0" applyNumberFormat="1" applyFont="1" applyFill="1" applyBorder="1" applyAlignment="1">
      <alignment horizontal="right" vertical="center" wrapText="1"/>
    </xf>
    <xf fontId="14" fillId="3" borderId="0" numFmtId="0" xfId="0" applyFont="1" applyFill="1" applyAlignment="1">
      <alignment vertical="center"/>
    </xf>
    <xf fontId="14" fillId="3" borderId="26" numFmtId="49" xfId="0" applyNumberFormat="1" applyFont="1" applyFill="1" applyBorder="1" applyAlignment="1">
      <alignment horizontal="center" vertical="center" wrapText="1"/>
    </xf>
    <xf fontId="14" fillId="3" borderId="35" numFmtId="0" xfId="0" applyFont="1" applyFill="1" applyBorder="1" applyAlignment="1">
      <alignment horizontal="center" vertical="center" wrapText="1"/>
    </xf>
    <xf fontId="15" fillId="3" borderId="36" numFmtId="49" xfId="0" applyNumberFormat="1" applyFont="1" applyFill="1" applyBorder="1" applyAlignment="1">
      <alignment horizontal="left" vertical="center"/>
    </xf>
    <xf fontId="14" fillId="3" borderId="37" numFmtId="0" xfId="0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horizontal="right" vertical="center" wrapText="1"/>
    </xf>
    <xf fontId="14" fillId="3" borderId="37" numFmtId="162" xfId="0" applyNumberFormat="1" applyFont="1" applyFill="1" applyBorder="1" applyAlignment="1">
      <alignment horizontal="right" vertical="center" wrapText="1"/>
    </xf>
    <xf fontId="14" fillId="3" borderId="36" numFmtId="164" xfId="0" applyNumberFormat="1" applyFont="1" applyFill="1" applyBorder="1" applyAlignment="1">
      <alignment horizontal="right" vertical="center" wrapText="1"/>
    </xf>
    <xf fontId="14" fillId="3" borderId="38" numFmtId="164" xfId="0" applyNumberFormat="1" applyFont="1" applyFill="1" applyBorder="1" applyAlignment="1">
      <alignment horizontal="right" vertical="center" wrapText="1"/>
    </xf>
    <xf fontId="5" fillId="3" borderId="28" numFmtId="1" xfId="0" applyNumberFormat="1" applyFont="1" applyFill="1" applyBorder="1" applyAlignment="1">
      <alignment horizontal="center" vertical="center" wrapText="1"/>
    </xf>
    <xf fontId="7" fillId="3" borderId="18" numFmtId="0" xfId="0" applyFont="1" applyFill="1" applyBorder="1" applyAlignment="1">
      <alignment horizontal="left" vertical="center"/>
    </xf>
    <xf fontId="5" fillId="3" borderId="39" numFmtId="0" xfId="0" applyFont="1" applyFill="1" applyBorder="1" applyAlignment="1">
      <alignment horizontal="left" vertical="center" wrapText="1"/>
    </xf>
    <xf fontId="5" fillId="3" borderId="40" numFmtId="164" xfId="0" applyNumberFormat="1" applyFont="1" applyFill="1" applyBorder="1" applyAlignment="1">
      <alignment horizontal="right" vertical="center" wrapText="1"/>
    </xf>
    <xf fontId="5" fillId="3" borderId="26" numFmtId="0" xfId="0" applyFont="1" applyFill="1" applyBorder="1" applyAlignment="1">
      <alignment horizontal="center" vertical="center" wrapText="1"/>
    </xf>
    <xf fontId="7" fillId="3" borderId="23" numFmtId="0" xfId="0" applyFont="1" applyFill="1" applyBorder="1" applyAlignment="1">
      <alignment horizontal="left" vertical="center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28" numFmtId="0" xfId="0" applyFont="1" applyFill="1" applyBorder="1" applyAlignment="1">
      <alignment horizontal="center" vertical="center" wrapText="1"/>
    </xf>
    <xf fontId="6" fillId="3" borderId="41" numFmtId="0" xfId="0" applyFont="1" applyFill="1" applyBorder="1" applyAlignment="1">
      <alignment horizontal="center" vertical="center" wrapText="1"/>
    </xf>
    <xf fontId="7" fillId="3" borderId="23" numFmtId="166" xfId="0" applyNumberFormat="1" applyFont="1" applyFill="1" applyBorder="1" applyAlignment="1">
      <alignment vertical="center"/>
    </xf>
    <xf fontId="16" fillId="3" borderId="7" numFmtId="165" xfId="0" applyNumberFormat="1" applyFont="1" applyFill="1" applyBorder="1" applyAlignment="1">
      <alignment vertical="center" wrapText="1"/>
    </xf>
    <xf fontId="14" fillId="3" borderId="28" numFmtId="0" xfId="0" applyFont="1" applyFill="1" applyBorder="1" applyAlignment="1">
      <alignment horizontal="center" vertical="center" wrapText="1"/>
    </xf>
    <xf fontId="15" fillId="3" borderId="37" numFmtId="49" xfId="0" applyNumberFormat="1" applyFont="1" applyFill="1" applyBorder="1" applyAlignment="1">
      <alignment horizontal="left" vertical="center"/>
    </xf>
    <xf fontId="14" fillId="3" borderId="36" numFmtId="0" xfId="0" applyFont="1" applyFill="1" applyBorder="1" applyAlignment="1">
      <alignment vertical="center" wrapText="1"/>
    </xf>
    <xf fontId="14" fillId="3" borderId="37" numFmtId="164" xfId="0" applyNumberFormat="1" applyFont="1" applyFill="1" applyBorder="1" applyAlignment="1">
      <alignment horizontal="right" vertical="center" wrapText="1"/>
    </xf>
    <xf fontId="14" fillId="3" borderId="42" numFmtId="164" xfId="0" applyNumberFormat="1" applyFont="1" applyFill="1" applyBorder="1" applyAlignment="1">
      <alignment horizontal="right" vertical="center" wrapText="1"/>
    </xf>
    <xf fontId="7" fillId="3" borderId="17" numFmtId="49" xfId="0" applyNumberFormat="1" applyFont="1" applyFill="1" applyBorder="1" applyAlignment="1">
      <alignment horizontal="left" vertical="center"/>
    </xf>
    <xf fontId="5" fillId="3" borderId="18" numFmtId="165" xfId="0" applyNumberFormat="1" applyFont="1" applyFill="1" applyBorder="1" applyAlignment="1">
      <alignment vertical="center" wrapText="1"/>
    </xf>
    <xf fontId="5" fillId="3" borderId="23" numFmtId="165" xfId="0" applyNumberFormat="1" applyFont="1" applyFill="1" applyBorder="1" applyAlignment="1">
      <alignment horizontal="left" vertical="center" wrapText="1"/>
    </xf>
    <xf fontId="5" fillId="3" borderId="23" numFmtId="0" xfId="0" applyFont="1" applyFill="1" applyBorder="1" applyAlignment="1">
      <alignment horizontal="left" vertical="center" wrapText="1"/>
    </xf>
    <xf fontId="5" fillId="3" borderId="0" numFmtId="0" xfId="0" applyFont="1" applyFill="1" applyAlignment="1">
      <alignment horizontal="left" vertical="center" wrapText="1"/>
    </xf>
    <xf fontId="17" fillId="3" borderId="0" numFmtId="0" xfId="0" applyFont="1" applyFill="1" applyAlignment="1">
      <alignment vertical="center"/>
    </xf>
    <xf fontId="14" fillId="3" borderId="30" numFmtId="49" xfId="0" applyNumberFormat="1" applyFont="1" applyFill="1" applyBorder="1" applyAlignment="1">
      <alignment horizontal="center" vertical="center" wrapText="1"/>
    </xf>
    <xf fontId="18" fillId="3" borderId="34" numFmtId="0" xfId="0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left" vertical="center"/>
    </xf>
    <xf fontId="17" fillId="3" borderId="7" numFmtId="0" xfId="0" applyFont="1" applyFill="1" applyBorder="1" applyAlignment="1">
      <alignment horizontal="left" vertical="center" wrapText="1"/>
    </xf>
    <xf fontId="17" fillId="3" borderId="23" numFmtId="162" xfId="0" applyNumberFormat="1" applyFont="1" applyFill="1" applyBorder="1" applyAlignment="1">
      <alignment horizontal="right" vertical="center" wrapText="1"/>
    </xf>
    <xf fontId="17" fillId="3" borderId="9" numFmtId="162" xfId="0" applyNumberFormat="1" applyFont="1" applyFill="1" applyBorder="1" applyAlignment="1">
      <alignment horizontal="right" vertical="center" wrapText="1"/>
    </xf>
    <xf fontId="17" fillId="3" borderId="8" numFmtId="162" xfId="0" applyNumberFormat="1" applyFont="1" applyFill="1" applyBorder="1" applyAlignment="1">
      <alignment horizontal="righ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3" borderId="0" numFmtId="164" xfId="0" applyNumberFormat="1" applyFont="1" applyFill="1" applyAlignment="1">
      <alignment horizontal="right" vertical="center" wrapText="1"/>
    </xf>
    <xf fontId="17" fillId="3" borderId="23" numFmtId="164" xfId="0" applyNumberFormat="1" applyFont="1" applyFill="1" applyBorder="1" applyAlignment="1">
      <alignment horizontal="right" vertical="center" wrapText="1"/>
    </xf>
    <xf fontId="17" fillId="3" borderId="25" numFmtId="164" xfId="0" applyNumberFormat="1" applyFont="1" applyFill="1" applyBorder="1" applyAlignment="1">
      <alignment horizontal="right" vertical="center" wrapText="1"/>
    </xf>
    <xf fontId="17" fillId="3" borderId="26" numFmtId="164" xfId="0" applyNumberFormat="1" applyFont="1" applyFill="1" applyBorder="1" applyAlignment="1">
      <alignment horizontal="right" vertical="center" wrapText="1"/>
    </xf>
    <xf fontId="15" fillId="3" borderId="23" numFmtId="0" xfId="0" applyFont="1" applyFill="1" applyBorder="1" applyAlignment="1">
      <alignment horizontal="left" vertical="center"/>
    </xf>
    <xf fontId="17" fillId="3" borderId="23" numFmtId="0" xfId="0" applyFont="1" applyFill="1" applyBorder="1" applyAlignment="1">
      <alignment horizontal="left" vertical="center" wrapText="1"/>
    </xf>
    <xf fontId="14" fillId="3" borderId="23" numFmtId="164" xfId="0" applyNumberFormat="1" applyFont="1" applyFill="1" applyBorder="1" applyAlignment="1">
      <alignment horizontal="right" vertical="center" wrapText="1"/>
    </xf>
    <xf fontId="17" fillId="3" borderId="0" numFmtId="164" xfId="0" applyNumberFormat="1" applyFont="1" applyFill="1" applyAlignment="1">
      <alignment horizontal="right" vertical="center" wrapText="1"/>
    </xf>
    <xf fontId="17" fillId="3" borderId="3" numFmtId="162" xfId="0" applyNumberFormat="1" applyFont="1" applyFill="1" applyBorder="1" applyAlignment="1">
      <alignment horizontal="right" vertical="center" wrapText="1"/>
    </xf>
    <xf fontId="14" fillId="3" borderId="35" numFmtId="49" xfId="0" applyNumberFormat="1" applyFont="1" applyFill="1" applyBorder="1" applyAlignment="1">
      <alignment horizontal="center" vertical="center" wrapText="1"/>
    </xf>
    <xf fontId="5" fillId="3" borderId="7" numFmtId="165" xfId="0" applyNumberFormat="1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vertical="center" wrapText="1"/>
    </xf>
    <xf fontId="14" fillId="3" borderId="37" numFmtId="162" xfId="0" applyNumberFormat="1" applyFont="1" applyFill="1" applyBorder="1" applyAlignment="1">
      <alignment vertical="center" wrapText="1"/>
    </xf>
    <xf fontId="5" fillId="3" borderId="28" numFmtId="49" xfId="0" applyNumberFormat="1" applyFont="1" applyFill="1" applyBorder="1" applyAlignment="1">
      <alignment horizontal="center" vertical="center" wrapText="1"/>
    </xf>
    <xf fontId="6" fillId="3" borderId="43" numFmtId="0" xfId="0" applyFont="1" applyFill="1" applyBorder="1" applyAlignment="1">
      <alignment horizontal="center" vertical="center" wrapText="1"/>
    </xf>
    <xf fontId="5" fillId="3" borderId="39" numFmtId="165" xfId="0" applyNumberFormat="1" applyFont="1" applyFill="1" applyBorder="1" applyAlignment="1">
      <alignment vertical="center" wrapText="1"/>
    </xf>
    <xf fontId="6" fillId="3" borderId="44" numFmtId="0" xfId="0" applyFont="1" applyFill="1" applyBorder="1" applyAlignment="1">
      <alignment horizontal="center" vertical="center" wrapText="1"/>
    </xf>
    <xf fontId="19" fillId="3" borderId="23" numFmtId="165" xfId="0" applyNumberFormat="1" applyFont="1" applyFill="1" applyBorder="1" applyAlignment="1">
      <alignment horizontal="right" vertical="center" wrapText="1"/>
    </xf>
    <xf fontId="13" fillId="3" borderId="23" numFmtId="162" xfId="0" applyNumberFormat="1" applyFont="1" applyFill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3" borderId="23" numFmtId="164" xfId="0" applyNumberFormat="1" applyFont="1" applyFill="1" applyBorder="1" applyAlignment="1">
      <alignment horizontal="right" vertical="center" wrapText="1"/>
    </xf>
    <xf fontId="13" fillId="3" borderId="26" numFmtId="164" xfId="0" applyNumberFormat="1" applyFont="1" applyFill="1" applyBorder="1" applyAlignment="1">
      <alignment horizontal="right" vertical="center" wrapText="1"/>
    </xf>
    <xf fontId="7" fillId="3" borderId="6" numFmtId="49" xfId="0" applyNumberFormat="1" applyFont="1" applyFill="1" applyBorder="1" applyAlignment="1">
      <alignment horizontal="left" vertical="center"/>
    </xf>
    <xf fontId="5" fillId="3" borderId="1" numFmtId="165" xfId="0" applyNumberFormat="1" applyFont="1" applyFill="1" applyBorder="1" applyAlignment="1">
      <alignment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5" fillId="3" borderId="24" numFmtId="162" xfId="0" applyNumberFormat="1" applyFont="1" applyFill="1" applyBorder="1" applyAlignment="1">
      <alignment horizontal="righ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45" numFmtId="49" xfId="0" applyNumberFormat="1" applyFont="1" applyFill="1" applyBorder="1" applyAlignment="1">
      <alignment horizontal="center" vertical="center" wrapText="1"/>
    </xf>
    <xf fontId="7" fillId="3" borderId="21" numFmtId="166" xfId="0" applyNumberFormat="1" applyFont="1" applyFill="1" applyBorder="1" applyAlignment="1">
      <alignment vertical="center"/>
    </xf>
    <xf fontId="5" fillId="3" borderId="21" numFmtId="164" xfId="0" applyNumberFormat="1" applyFont="1" applyFill="1" applyBorder="1" applyAlignment="1">
      <alignment horizontal="right" vertical="center" wrapText="1"/>
    </xf>
    <xf fontId="5" fillId="3" borderId="45" numFmtId="164" xfId="0" applyNumberFormat="1" applyFont="1" applyFill="1" applyBorder="1" applyAlignment="1">
      <alignment horizontal="right" vertical="center" wrapText="1"/>
    </xf>
    <xf fontId="18" fillId="3" borderId="46" numFmtId="0" xfId="0" applyFont="1" applyFill="1" applyBorder="1" applyAlignment="1">
      <alignment horizontal="center" vertical="center" wrapText="1"/>
    </xf>
    <xf fontId="14" fillId="3" borderId="0" numFmtId="162" xfId="0" applyNumberFormat="1" applyFont="1" applyFill="1" applyAlignment="1">
      <alignment horizontal="right"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14" fillId="3" borderId="26" numFmtId="0" xfId="0" applyFont="1" applyFill="1" applyBorder="1" applyAlignment="1">
      <alignment horizontal="center" vertical="center" wrapText="1"/>
    </xf>
    <xf fontId="14" fillId="3" borderId="27" numFmtId="162" xfId="0" applyNumberFormat="1" applyFont="1" applyFill="1" applyBorder="1" applyAlignment="1">
      <alignment horizontal="right" vertical="center" wrapText="1"/>
    </xf>
    <xf fontId="5" fillId="3" borderId="39" numFmtId="165" xfId="0" applyNumberFormat="1" applyFont="1" applyFill="1" applyBorder="1" applyAlignment="1">
      <alignment horizontal="left" vertical="center" wrapText="1"/>
    </xf>
    <xf fontId="5" fillId="3" borderId="23" numFmtId="4" xfId="0" applyNumberFormat="1" applyFont="1" applyFill="1" applyBorder="1" applyAlignment="1">
      <alignment horizontal="right" vertical="center" wrapText="1"/>
    </xf>
    <xf fontId="5" fillId="3" borderId="0" numFmtId="4" xfId="0" applyNumberFormat="1" applyFont="1" applyFill="1" applyAlignment="1">
      <alignment horizontal="right" vertical="center" wrapText="1"/>
    </xf>
    <xf fontId="10" fillId="3" borderId="26" numFmtId="164" xfId="0" applyNumberFormat="1" applyFont="1" applyFill="1" applyBorder="1" applyAlignment="1">
      <alignment horizontal="right" vertical="center" wrapText="1"/>
    </xf>
    <xf fontId="10" fillId="3" borderId="0" numFmtId="164" xfId="0" applyNumberFormat="1" applyFont="1" applyFill="1" applyAlignment="1">
      <alignment horizontal="right" vertical="center" wrapText="1"/>
    </xf>
    <xf fontId="10" fillId="3" borderId="23" numFmtId="164" xfId="0" applyNumberFormat="1" applyFont="1" applyFill="1" applyBorder="1" applyAlignment="1">
      <alignment horizontal="right" vertical="center" wrapText="1"/>
    </xf>
    <xf fontId="13" fillId="3" borderId="26" numFmtId="0" xfId="0" applyFont="1" applyFill="1" applyBorder="1" applyAlignment="1">
      <alignment vertical="center"/>
    </xf>
    <xf fontId="13" fillId="3" borderId="11" numFmtId="167" xfId="0" applyNumberFormat="1" applyFont="1" applyFill="1" applyBorder="1" applyAlignment="1">
      <alignment horizontal="center" vertical="center" wrapText="1"/>
    </xf>
    <xf fontId="9" fillId="3" borderId="12" numFmtId="167" xfId="0" applyNumberFormat="1" applyFont="1" applyFill="1" applyBorder="1" applyAlignment="1">
      <alignment horizontal="left" vertical="center"/>
    </xf>
    <xf fontId="13" fillId="3" borderId="13" numFmtId="167" xfId="0" applyNumberFormat="1" applyFont="1" applyFill="1" applyBorder="1" applyAlignment="1">
      <alignment horizontal="center" vertical="center" wrapText="1"/>
    </xf>
    <xf fontId="13" fillId="3" borderId="26" numFmtId="49" xfId="0" applyNumberFormat="1" applyFont="1" applyFill="1" applyBorder="1" applyAlignment="1">
      <alignment vertical="center" wrapText="1"/>
    </xf>
    <xf fontId="13" fillId="3" borderId="47" numFmtId="165" xfId="0" applyNumberFormat="1" applyFont="1" applyFill="1" applyBorder="1" applyAlignment="1">
      <alignment horizontal="center" vertical="center" wrapText="1"/>
    </xf>
    <xf fontId="9" fillId="3" borderId="33" numFmtId="165" xfId="0" applyNumberFormat="1" applyFont="1" applyFill="1" applyBorder="1" applyAlignment="1">
      <alignment horizontal="left" vertical="center"/>
    </xf>
    <xf fontId="13" fillId="3" borderId="32" numFmtId="165" xfId="0" applyNumberFormat="1" applyFont="1" applyFill="1" applyBorder="1" applyAlignment="1">
      <alignment horizontal="center" vertical="center" wrapText="1"/>
    </xf>
    <xf fontId="13" fillId="3" borderId="17" numFmtId="162" xfId="0" applyNumberFormat="1" applyFont="1" applyFill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17" numFmtId="164" xfId="0" applyNumberFormat="1" applyFont="1" applyFill="1" applyBorder="1" applyAlignment="1">
      <alignment horizontal="right" vertical="center" wrapText="1"/>
    </xf>
    <xf fontId="13" fillId="3" borderId="25" numFmtId="164" xfId="0" applyNumberFormat="1" applyFont="1" applyFill="1" applyBorder="1" applyAlignment="1">
      <alignment horizontal="right" vertical="center" wrapText="1"/>
    </xf>
    <xf fontId="13" fillId="3" borderId="22" numFmtId="164" xfId="0" applyNumberFormat="1" applyFont="1" applyFill="1" applyBorder="1" applyAlignment="1">
      <alignment horizontal="right" vertical="center" wrapText="1"/>
    </xf>
    <xf fontId="5" fillId="3" borderId="2" numFmtId="49" xfId="0" applyNumberFormat="1" applyFont="1" applyFill="1" applyBorder="1" applyAlignment="1">
      <alignment horizontal="center" vertical="center" wrapText="1"/>
    </xf>
    <xf fontId="12" fillId="3" borderId="41" numFmtId="0" xfId="0" applyFont="1" applyFill="1" applyBorder="1" applyAlignment="1">
      <alignment horizontal="center" vertical="center" wrapText="1"/>
    </xf>
    <xf fontId="16" fillId="3" borderId="0" numFmtId="162" xfId="0" applyNumberFormat="1" applyFont="1" applyFill="1" applyAlignment="1">
      <alignment vertical="center" wrapText="1"/>
    </xf>
    <xf fontId="5" fillId="3" borderId="7" numFmtId="49" xfId="0" applyNumberFormat="1" applyFont="1" applyFill="1" applyBorder="1" applyAlignment="1">
      <alignment horizontal="center" vertical="center" wrapText="1"/>
    </xf>
    <xf fontId="12" fillId="3" borderId="34" numFmtId="0" xfId="0" applyFont="1" applyFill="1" applyBorder="1" applyAlignment="1">
      <alignment horizontal="center" vertical="center" wrapText="1"/>
    </xf>
    <xf fontId="16" fillId="3" borderId="7" numFmtId="162" xfId="0" applyNumberFormat="1" applyFont="1" applyFill="1" applyBorder="1" applyAlignment="1">
      <alignment vertical="center" wrapText="1"/>
    </xf>
    <xf fontId="16" fillId="3" borderId="7" numFmtId="0" xfId="0" applyFont="1" applyFill="1" applyBorder="1" applyAlignment="1">
      <alignment horizontal="left" vertical="center" wrapText="1"/>
    </xf>
    <xf fontId="5" fillId="3" borderId="2" numFmtId="162" xfId="0" applyNumberFormat="1" applyFont="1" applyFill="1" applyBorder="1" applyAlignment="1">
      <alignment horizontal="right" vertical="center" wrapText="1"/>
    </xf>
    <xf fontId="13" fillId="3" borderId="7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center" wrapText="1"/>
    </xf>
    <xf fontId="7" fillId="3" borderId="20" numFmtId="49" xfId="0" applyNumberFormat="1" applyFont="1" applyFill="1" applyBorder="1" applyAlignment="1">
      <alignment horizontal="left" vertical="center"/>
    </xf>
    <xf fontId="7" fillId="3" borderId="25" numFmtId="49" xfId="0" applyNumberFormat="1" applyFont="1" applyFill="1" applyBorder="1" applyAlignment="1">
      <alignment horizontal="left" vertical="center"/>
    </xf>
    <xf fontId="16" fillId="3" borderId="0" numFmtId="165" xfId="0" applyNumberFormat="1" applyFont="1" applyFill="1" applyAlignment="1">
      <alignment vertical="center" wrapText="1"/>
    </xf>
    <xf fontId="5" fillId="3" borderId="36" numFmtId="162" xfId="0" applyNumberFormat="1" applyFont="1" applyFill="1" applyBorder="1" applyAlignment="1">
      <alignment horizontal="right" vertical="center" wrapText="1"/>
    </xf>
    <xf fontId="5" fillId="3" borderId="48" numFmtId="162" xfId="0" applyNumberFormat="1" applyFont="1" applyFill="1" applyBorder="1" applyAlignment="1">
      <alignment horizontal="right" vertical="center" wrapText="1"/>
    </xf>
    <xf fontId="13" fillId="3" borderId="49" numFmtId="0" xfId="0" applyFont="1" applyFill="1" applyBorder="1" applyAlignment="1">
      <alignment vertical="center"/>
    </xf>
    <xf fontId="5" fillId="3" borderId="1" numFmtId="167" xfId="0" applyNumberFormat="1" applyFont="1" applyFill="1" applyBorder="1" applyAlignment="1">
      <alignment horizontal="left" vertical="center"/>
    </xf>
    <xf fontId="10" fillId="3" borderId="0" numFmtId="168" xfId="0" applyNumberFormat="1" applyFont="1" applyFill="1" applyAlignment="1">
      <alignment horizontal="left" vertical="center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2" width="8.28515625"/>
    <col customWidth="1" min="2" max="2" style="3" width="11.140625"/>
    <col customWidth="1" hidden="1" min="3" max="3" style="4" width="7.28125"/>
    <col customWidth="1" min="4" max="4" style="1" width="74.140625"/>
    <col customWidth="1" min="5" max="5" style="5" width="15.7109375"/>
    <col customWidth="1" min="6" max="6" style="1" width="16.140625"/>
    <col customWidth="1" min="7" max="7" style="1" width="15.8515625"/>
    <col customWidth="1" min="8" max="8" style="5" width="14.8515625"/>
    <col customWidth="1" min="9" max="9" style="6" width="16.28125"/>
    <col customWidth="1" min="10" max="10" style="6" width="15.28515625"/>
    <col customWidth="1" min="11" max="11" style="6" width="14.421875"/>
    <col customWidth="1" min="12" max="12" style="6" width="15.7109375"/>
    <col customWidth="1" min="13" max="13" style="1" width="16.57421875"/>
    <col customWidth="1" min="14" max="14" style="1" width="16.42187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customWidth="1" min="19" max="27" style="1" width="9.140625"/>
    <col min="28" max="16384" style="1" width="9.140625"/>
  </cols>
  <sheetData>
    <row r="1" ht="17.25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  <c r="T1" s="1"/>
      <c r="U1" s="1"/>
      <c r="V1" s="1"/>
      <c r="W1" s="1"/>
      <c r="X1" s="1"/>
      <c r="Y1" s="1"/>
      <c r="Z1" s="1"/>
    </row>
    <row r="2" ht="15">
      <c r="A2" s="10"/>
      <c r="B2" s="11"/>
      <c r="C2" s="4"/>
      <c r="D2" s="12"/>
      <c r="E2" s="13"/>
      <c r="F2" s="12"/>
      <c r="G2" s="12"/>
      <c r="H2" s="14"/>
      <c r="I2" s="15"/>
      <c r="J2" s="15"/>
      <c r="K2" s="15"/>
      <c r="L2" s="15"/>
      <c r="M2" s="12"/>
      <c r="N2" s="12"/>
      <c r="O2" s="12"/>
      <c r="P2" s="14"/>
      <c r="Q2" s="14"/>
      <c r="R2" s="16" t="s">
        <v>1</v>
      </c>
      <c r="S2" s="1"/>
      <c r="T2" s="1"/>
      <c r="U2" s="1"/>
      <c r="V2" s="1"/>
      <c r="W2" s="1"/>
      <c r="X2" s="1"/>
      <c r="Y2" s="1"/>
      <c r="Z2" s="1"/>
    </row>
    <row r="3" s="17" customFormat="1" ht="18.75" customHeight="1">
      <c r="A3" s="18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3" t="s">
        <v>7</v>
      </c>
      <c r="G3" s="24"/>
      <c r="H3" s="25"/>
      <c r="I3" s="26" t="s">
        <v>8</v>
      </c>
      <c r="J3" s="27"/>
      <c r="K3" s="23" t="s">
        <v>9</v>
      </c>
      <c r="L3" s="24"/>
      <c r="M3" s="24"/>
      <c r="N3" s="25"/>
      <c r="O3" s="21" t="s">
        <v>10</v>
      </c>
      <c r="P3" s="28" t="s">
        <v>11</v>
      </c>
      <c r="Q3" s="28" t="s">
        <v>12</v>
      </c>
      <c r="R3" s="21" t="s">
        <v>13</v>
      </c>
      <c r="S3" s="17"/>
      <c r="T3" s="17"/>
      <c r="U3" s="17"/>
      <c r="V3" s="17"/>
      <c r="W3" s="17"/>
      <c r="X3" s="17"/>
      <c r="Y3" s="17"/>
      <c r="Z3" s="17"/>
    </row>
    <row r="4" s="17" customFormat="1" ht="62.25" customHeight="1">
      <c r="A4" s="18"/>
      <c r="B4" s="19"/>
      <c r="C4" s="20"/>
      <c r="D4" s="21"/>
      <c r="E4" s="22"/>
      <c r="F4" s="29" t="s">
        <v>14</v>
      </c>
      <c r="G4" s="29" t="s">
        <v>15</v>
      </c>
      <c r="H4" s="30" t="s">
        <v>16</v>
      </c>
      <c r="I4" s="31" t="s">
        <v>17</v>
      </c>
      <c r="J4" s="31" t="s">
        <v>16</v>
      </c>
      <c r="K4" s="32" t="s">
        <v>18</v>
      </c>
      <c r="L4" s="33" t="s">
        <v>19</v>
      </c>
      <c r="M4" s="32" t="s">
        <v>20</v>
      </c>
      <c r="N4" s="33" t="s">
        <v>21</v>
      </c>
      <c r="O4" s="21"/>
      <c r="P4" s="28"/>
      <c r="Q4" s="28"/>
      <c r="R4" s="21"/>
      <c r="S4" s="17"/>
      <c r="T4" s="17"/>
      <c r="U4" s="17"/>
      <c r="V4" s="17"/>
      <c r="W4" s="17"/>
      <c r="X4" s="17"/>
      <c r="Y4" s="17"/>
      <c r="Z4" s="17"/>
    </row>
    <row r="5" s="34" customFormat="1" ht="23.25" customHeight="1">
      <c r="A5" s="35"/>
      <c r="B5" s="36" t="s">
        <v>22</v>
      </c>
      <c r="C5" s="37"/>
      <c r="D5" s="38"/>
      <c r="E5" s="39">
        <f>SUM(E6:E16)</f>
        <v>6965222.3699999992</v>
      </c>
      <c r="F5" s="40">
        <f>SUM(F6:F16)</f>
        <v>28873554.000000004</v>
      </c>
      <c r="G5" s="40">
        <f>SUM(G6:G16)</f>
        <v>7484848.2999999998</v>
      </c>
      <c r="H5" s="40">
        <f>SUM(H6:H16)</f>
        <v>2744599.2999999998</v>
      </c>
      <c r="I5" s="40">
        <f>SUM(I6:I16)</f>
        <v>7449554.2699999996</v>
      </c>
      <c r="J5" s="40">
        <f>SUM(J6:J16)</f>
        <v>2651684.0799999996</v>
      </c>
      <c r="K5" s="40">
        <f>SUM(K6:K16)</f>
        <v>484331.89999999991</v>
      </c>
      <c r="L5" s="40">
        <f>SUM(L6:L16)</f>
        <v>-35294.03000000005</v>
      </c>
      <c r="M5" s="40">
        <f>SUM(M6:M16)</f>
        <v>-21423999.73</v>
      </c>
      <c r="N5" s="40">
        <f>SUM(N6:N16)</f>
        <v>-92915.220000000147</v>
      </c>
      <c r="O5" s="41">
        <f t="shared" ref="O5:O9" si="0">IFERROR(I5/E5,"")</f>
        <v>1.0695357411826609</v>
      </c>
      <c r="P5" s="42">
        <f t="shared" ref="P5:P9" si="1">IFERROR(J5/H5,"")</f>
        <v>0.96614616202809633</v>
      </c>
      <c r="Q5" s="43">
        <f t="shared" ref="Q5:Q9" si="2">IFERROR(I5/G5,"")</f>
        <v>0.99528460316289902</v>
      </c>
      <c r="R5" s="44">
        <f t="shared" ref="R5:R9" si="3">IFERROR(I5/F5,"")</f>
        <v>0.25800614188333026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6" ht="18.75" customHeight="1">
      <c r="A6" s="45"/>
      <c r="B6" s="46" t="s">
        <v>23</v>
      </c>
      <c r="C6" s="47" t="s">
        <v>24</v>
      </c>
      <c r="D6" s="48" t="s">
        <v>25</v>
      </c>
      <c r="E6" s="49">
        <v>4689450.2800000003</v>
      </c>
      <c r="F6" s="50">
        <f>22841274.9-1013674.9</f>
        <v>21827600</v>
      </c>
      <c r="G6" s="50">
        <v>5316833.7000000002</v>
      </c>
      <c r="H6" s="51">
        <v>1575163.3</v>
      </c>
      <c r="I6" s="51">
        <v>5325595.2400000002</v>
      </c>
      <c r="J6" s="49">
        <v>1483313.8599999999</v>
      </c>
      <c r="K6" s="49">
        <f t="shared" ref="K6:K9" si="4">I6-E6</f>
        <v>636144.95999999996</v>
      </c>
      <c r="L6" s="52">
        <f t="shared" ref="L6:L9" si="5">I6-G6</f>
        <v>8761.5400000000373</v>
      </c>
      <c r="M6" s="51">
        <f t="shared" ref="M6:M9" si="6">I6-F6</f>
        <v>-16502004.76</v>
      </c>
      <c r="N6" s="51">
        <f t="shared" ref="N6:N9" si="7">J6-H6</f>
        <v>-91849.440000000177</v>
      </c>
      <c r="O6" s="53">
        <f t="shared" si="0"/>
        <v>1.1356544844313821</v>
      </c>
      <c r="P6" s="54">
        <f t="shared" si="1"/>
        <v>0.94168894107677592</v>
      </c>
      <c r="Q6" s="53">
        <f t="shared" si="2"/>
        <v>1.0016478867864533</v>
      </c>
      <c r="R6" s="55">
        <f t="shared" si="3"/>
        <v>0.24398446187395775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56"/>
      <c r="B7" s="57" t="s">
        <v>26</v>
      </c>
      <c r="C7" s="58" t="s">
        <v>27</v>
      </c>
      <c r="D7" s="59" t="s">
        <v>28</v>
      </c>
      <c r="E7" s="60">
        <v>27629.560000000001</v>
      </c>
      <c r="F7" s="61">
        <v>58676</v>
      </c>
      <c r="G7" s="61">
        <v>19257</v>
      </c>
      <c r="H7" s="60">
        <v>4914.5</v>
      </c>
      <c r="I7" s="62">
        <v>20585.279999999999</v>
      </c>
      <c r="J7" s="60">
        <v>5500.3400000000001</v>
      </c>
      <c r="K7" s="63">
        <f t="shared" si="4"/>
        <v>-7044.2800000000025</v>
      </c>
      <c r="L7" s="60">
        <f t="shared" si="5"/>
        <v>1328.2799999999988</v>
      </c>
      <c r="M7" s="64">
        <f t="shared" si="6"/>
        <v>-38090.720000000001</v>
      </c>
      <c r="N7" s="62">
        <f t="shared" si="7"/>
        <v>585.84000000000015</v>
      </c>
      <c r="O7" s="65">
        <f t="shared" si="0"/>
        <v>0.74504552370721788</v>
      </c>
      <c r="P7" s="66">
        <f t="shared" si="1"/>
        <v>1.1192064299521824</v>
      </c>
      <c r="Q7" s="67">
        <f t="shared" si="2"/>
        <v>1.0689764760866178</v>
      </c>
      <c r="R7" s="68">
        <f t="shared" si="3"/>
        <v>0.35082964073897333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56"/>
      <c r="B8" s="57" t="s">
        <v>23</v>
      </c>
      <c r="C8" s="69" t="s">
        <v>29</v>
      </c>
      <c r="D8" s="59" t="s">
        <v>30</v>
      </c>
      <c r="E8" s="60">
        <v>7355.8299999999999</v>
      </c>
      <c r="F8" s="61">
        <v>38381</v>
      </c>
      <c r="G8" s="61">
        <v>15900</v>
      </c>
      <c r="H8" s="60">
        <v>8000</v>
      </c>
      <c r="I8" s="63">
        <v>18316.09</v>
      </c>
      <c r="J8" s="60">
        <v>7437.0499999999993</v>
      </c>
      <c r="K8" s="60">
        <f t="shared" si="4"/>
        <v>10960.26</v>
      </c>
      <c r="L8" s="60">
        <f t="shared" si="5"/>
        <v>2416.0900000000001</v>
      </c>
      <c r="M8" s="60">
        <f t="shared" si="6"/>
        <v>-20064.91</v>
      </c>
      <c r="N8" s="63">
        <f t="shared" si="7"/>
        <v>-562.95000000000073</v>
      </c>
      <c r="O8" s="66">
        <f t="shared" si="0"/>
        <v>2.490009964884996</v>
      </c>
      <c r="P8" s="65">
        <f t="shared" si="1"/>
        <v>0.92963124999999991</v>
      </c>
      <c r="Q8" s="66">
        <f t="shared" si="2"/>
        <v>1.1519553459119496</v>
      </c>
      <c r="R8" s="68">
        <f t="shared" si="3"/>
        <v>0.47721763372502018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56"/>
      <c r="B9" s="57" t="s">
        <v>23</v>
      </c>
      <c r="C9" s="58" t="s">
        <v>31</v>
      </c>
      <c r="D9" s="59" t="s">
        <v>32</v>
      </c>
      <c r="E9" s="60">
        <v>571255.52000000002</v>
      </c>
      <c r="F9" s="61">
        <v>1319195.1000000001</v>
      </c>
      <c r="G9" s="61">
        <v>608600</v>
      </c>
      <c r="H9" s="60">
        <v>433000</v>
      </c>
      <c r="I9" s="60">
        <v>584348.33999999997</v>
      </c>
      <c r="J9" s="60">
        <v>433093.48999999999</v>
      </c>
      <c r="K9" s="60">
        <f t="shared" si="4"/>
        <v>13092.819999999949</v>
      </c>
      <c r="L9" s="60">
        <f t="shared" si="5"/>
        <v>-24251.660000000033</v>
      </c>
      <c r="M9" s="64">
        <f t="shared" si="6"/>
        <v>-734846.76000000013</v>
      </c>
      <c r="N9" s="60">
        <f t="shared" si="7"/>
        <v>93.489999999990687</v>
      </c>
      <c r="O9" s="65">
        <f t="shared" si="0"/>
        <v>1.0229193759037987</v>
      </c>
      <c r="P9" s="66">
        <f t="shared" si="1"/>
        <v>1.0002159122401848</v>
      </c>
      <c r="Q9" s="67">
        <f t="shared" si="2"/>
        <v>0.96015172527111403</v>
      </c>
      <c r="R9" s="68">
        <f t="shared" si="3"/>
        <v>0.44295824021784186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56"/>
      <c r="B10" s="57" t="s">
        <v>23</v>
      </c>
      <c r="C10" s="69" t="s">
        <v>33</v>
      </c>
      <c r="D10" s="59" t="s">
        <v>34</v>
      </c>
      <c r="E10" s="60">
        <v>157.25999999999999</v>
      </c>
      <c r="F10" s="61">
        <v>0</v>
      </c>
      <c r="G10" s="61">
        <v>0</v>
      </c>
      <c r="H10" s="60">
        <v>0</v>
      </c>
      <c r="I10" s="63">
        <v>94.969999999999999</v>
      </c>
      <c r="J10" s="60">
        <v>19.77</v>
      </c>
      <c r="K10" s="60">
        <f t="shared" ref="K10:K47" si="8">I10-E10</f>
        <v>-62.289999999999992</v>
      </c>
      <c r="L10" s="60">
        <f t="shared" ref="L10:L73" si="9">I10-G10</f>
        <v>94.969999999999999</v>
      </c>
      <c r="M10" s="60">
        <f t="shared" ref="M10:M47" si="10">I10-F10</f>
        <v>94.969999999999999</v>
      </c>
      <c r="N10" s="63">
        <f t="shared" ref="N10:N47" si="11">J10-H10</f>
        <v>19.77</v>
      </c>
      <c r="O10" s="66">
        <f t="shared" ref="O10:O73" si="12">IFERROR(I10/E10,"")</f>
        <v>0.60390436220272159</v>
      </c>
      <c r="P10" s="65" t="str">
        <f t="shared" ref="P10:P73" si="13">IFERROR(J10/H10,"")</f>
        <v/>
      </c>
      <c r="Q10" s="66" t="str">
        <f t="shared" ref="Q10:Q73" si="14">IFERROR(I10/G10,"")</f>
        <v/>
      </c>
      <c r="R10" s="68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56"/>
      <c r="B11" s="57" t="s">
        <v>23</v>
      </c>
      <c r="C11" s="58" t="s">
        <v>35</v>
      </c>
      <c r="D11" s="59" t="s">
        <v>36</v>
      </c>
      <c r="E11" s="60">
        <v>842.90999999999997</v>
      </c>
      <c r="F11" s="61">
        <v>1515.3</v>
      </c>
      <c r="G11" s="61">
        <v>963</v>
      </c>
      <c r="H11" s="60">
        <v>303</v>
      </c>
      <c r="I11" s="60">
        <v>295.41000000000003</v>
      </c>
      <c r="J11" s="60">
        <v>46.68</v>
      </c>
      <c r="K11" s="60">
        <f t="shared" si="8"/>
        <v>-547.5</v>
      </c>
      <c r="L11" s="60">
        <f t="shared" si="9"/>
        <v>-667.58999999999992</v>
      </c>
      <c r="M11" s="64">
        <f t="shared" si="10"/>
        <v>-1219.8899999999999</v>
      </c>
      <c r="N11" s="60">
        <f t="shared" si="11"/>
        <v>-256.31999999999999</v>
      </c>
      <c r="O11" s="65">
        <f t="shared" si="12"/>
        <v>0.35046446239812085</v>
      </c>
      <c r="P11" s="66">
        <f t="shared" si="13"/>
        <v>0.15405940594059406</v>
      </c>
      <c r="Q11" s="67">
        <f t="shared" si="14"/>
        <v>0.30676012461059193</v>
      </c>
      <c r="R11" s="68">
        <f t="shared" si="15"/>
        <v>0.19495149475351417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56"/>
      <c r="B12" s="57" t="s">
        <v>23</v>
      </c>
      <c r="C12" s="69" t="s">
        <v>37</v>
      </c>
      <c r="D12" s="59" t="s">
        <v>38</v>
      </c>
      <c r="E12" s="60">
        <v>286803.75</v>
      </c>
      <c r="F12" s="61">
        <v>446509.79999999999</v>
      </c>
      <c r="G12" s="61">
        <v>135215.60000000001</v>
      </c>
      <c r="H12" s="60">
        <v>127400</v>
      </c>
      <c r="I12" s="63">
        <v>115034.96000000001</v>
      </c>
      <c r="J12" s="60">
        <v>108645.91</v>
      </c>
      <c r="K12" s="60">
        <f t="shared" si="8"/>
        <v>-171768.78999999998</v>
      </c>
      <c r="L12" s="60">
        <f t="shared" si="9"/>
        <v>-20180.639999999999</v>
      </c>
      <c r="M12" s="60">
        <f t="shared" si="10"/>
        <v>-331474.83999999997</v>
      </c>
      <c r="N12" s="63">
        <f t="shared" si="11"/>
        <v>-18754.089999999997</v>
      </c>
      <c r="O12" s="66">
        <f t="shared" si="12"/>
        <v>0.4010929424737299</v>
      </c>
      <c r="P12" s="65">
        <f t="shared" si="13"/>
        <v>0.85279364207221353</v>
      </c>
      <c r="Q12" s="66">
        <f t="shared" si="14"/>
        <v>0.85075213215043233</v>
      </c>
      <c r="R12" s="68">
        <f t="shared" si="15"/>
        <v>0.25763143384534898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56"/>
      <c r="B13" s="57" t="s">
        <v>39</v>
      </c>
      <c r="C13" s="58" t="s">
        <v>40</v>
      </c>
      <c r="D13" s="59" t="s">
        <v>41</v>
      </c>
      <c r="E13" s="60">
        <v>63742.120000000003</v>
      </c>
      <c r="F13" s="61">
        <v>1866643.8</v>
      </c>
      <c r="G13" s="61">
        <v>70000</v>
      </c>
      <c r="H13" s="60">
        <v>8000</v>
      </c>
      <c r="I13" s="60">
        <v>63916.719999999994</v>
      </c>
      <c r="J13" s="60">
        <v>7408.4199999999992</v>
      </c>
      <c r="K13" s="60">
        <f t="shared" si="8"/>
        <v>174.59999999999127</v>
      </c>
      <c r="L13" s="60">
        <f t="shared" si="9"/>
        <v>-6083.2800000000061</v>
      </c>
      <c r="M13" s="64">
        <f t="shared" si="10"/>
        <v>-1802727.0800000001</v>
      </c>
      <c r="N13" s="60">
        <f t="shared" si="11"/>
        <v>-591.58000000000084</v>
      </c>
      <c r="O13" s="65">
        <f t="shared" si="12"/>
        <v>1.0027391621113322</v>
      </c>
      <c r="P13" s="66">
        <f t="shared" si="13"/>
        <v>0.92605249999999995</v>
      </c>
      <c r="Q13" s="67">
        <f t="shared" si="14"/>
        <v>0.91309599999999991</v>
      </c>
      <c r="R13" s="68">
        <f t="shared" si="15"/>
        <v>0.034241519458613361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56"/>
      <c r="B14" s="57" t="s">
        <v>39</v>
      </c>
      <c r="C14" s="69" t="s">
        <v>42</v>
      </c>
      <c r="D14" s="59" t="s">
        <v>43</v>
      </c>
      <c r="E14" s="60">
        <v>1103902.6399999999</v>
      </c>
      <c r="F14" s="61">
        <v>2628818</v>
      </c>
      <c r="G14" s="61">
        <v>1107500</v>
      </c>
      <c r="H14" s="60">
        <v>530000</v>
      </c>
      <c r="I14" s="63">
        <v>1105754.21</v>
      </c>
      <c r="J14" s="60">
        <v>549458.54000000004</v>
      </c>
      <c r="K14" s="60">
        <f t="shared" si="8"/>
        <v>1851.5700000000652</v>
      </c>
      <c r="L14" s="60">
        <f t="shared" si="9"/>
        <v>-1745.7900000000373</v>
      </c>
      <c r="M14" s="60">
        <f t="shared" si="10"/>
        <v>-1523063.79</v>
      </c>
      <c r="N14" s="63">
        <f t="shared" si="11"/>
        <v>19458.540000000037</v>
      </c>
      <c r="O14" s="66">
        <f t="shared" si="12"/>
        <v>1.0016772946570724</v>
      </c>
      <c r="P14" s="65">
        <f t="shared" si="13"/>
        <v>1.0367142264150944</v>
      </c>
      <c r="Q14" s="66">
        <f t="shared" si="14"/>
        <v>0.99842366591422116</v>
      </c>
      <c r="R14" s="68">
        <f t="shared" si="15"/>
        <v>0.42062790577362141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56"/>
      <c r="B15" s="57"/>
      <c r="C15" s="58" t="s">
        <v>44</v>
      </c>
      <c r="D15" s="59" t="s">
        <v>45</v>
      </c>
      <c r="E15" s="60">
        <v>214082.5</v>
      </c>
      <c r="F15" s="61">
        <v>686215</v>
      </c>
      <c r="G15" s="61">
        <v>210579</v>
      </c>
      <c r="H15" s="60">
        <v>57818.5</v>
      </c>
      <c r="I15" s="60">
        <v>215613.04999999999</v>
      </c>
      <c r="J15" s="60">
        <v>56760.020000000004</v>
      </c>
      <c r="K15" s="60">
        <f t="shared" si="8"/>
        <v>1530.5499999999884</v>
      </c>
      <c r="L15" s="60">
        <f t="shared" si="9"/>
        <v>5034.0499999999884</v>
      </c>
      <c r="M15" s="60">
        <f t="shared" si="10"/>
        <v>-470601.95000000001</v>
      </c>
      <c r="N15" s="60">
        <f t="shared" si="11"/>
        <v>-1058.4799999999959</v>
      </c>
      <c r="O15" s="66">
        <f t="shared" si="12"/>
        <v>1.0071493466303878</v>
      </c>
      <c r="P15" s="66">
        <f t="shared" si="13"/>
        <v>0.98169305672059992</v>
      </c>
      <c r="Q15" s="66">
        <f t="shared" si="14"/>
        <v>1.0239057550847899</v>
      </c>
      <c r="R15" s="68">
        <f t="shared" si="15"/>
        <v>0.3142062618858521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70"/>
      <c r="B16" s="71" t="s">
        <v>39</v>
      </c>
      <c r="C16" s="69" t="s">
        <v>46</v>
      </c>
      <c r="D16" s="72" t="s">
        <v>47</v>
      </c>
      <c r="E16" s="73">
        <v>0</v>
      </c>
      <c r="F16" s="73">
        <v>0</v>
      </c>
      <c r="G16" s="73">
        <v>0</v>
      </c>
      <c r="H16" s="74">
        <v>0</v>
      </c>
      <c r="I16" s="74">
        <v>0</v>
      </c>
      <c r="J16" s="73">
        <v>0</v>
      </c>
      <c r="K16" s="73">
        <f t="shared" si="8"/>
        <v>0</v>
      </c>
      <c r="L16" s="63">
        <f t="shared" si="9"/>
        <v>0</v>
      </c>
      <c r="M16" s="73">
        <f t="shared" si="10"/>
        <v>0</v>
      </c>
      <c r="N16" s="74">
        <f t="shared" si="11"/>
        <v>0</v>
      </c>
      <c r="O16" s="75" t="str">
        <f t="shared" si="12"/>
        <v/>
      </c>
      <c r="P16" s="65" t="str">
        <f t="shared" si="13"/>
        <v/>
      </c>
      <c r="Q16" s="75" t="str">
        <f t="shared" si="14"/>
        <v/>
      </c>
      <c r="R16" s="76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4" customFormat="1" ht="24" customHeight="1">
      <c r="A17" s="77" t="s">
        <v>48</v>
      </c>
      <c r="B17" s="78"/>
      <c r="C17" s="79"/>
      <c r="D17" s="80"/>
      <c r="E17" s="40">
        <f>E21+E25+E34+E48+E56+E59+E62+E71</f>
        <v>2569336.6600000001</v>
      </c>
      <c r="F17" s="40">
        <f>F21+F25+F34+F48+F56+F59+F62+F71</f>
        <v>8032481.5399999991</v>
      </c>
      <c r="G17" s="40">
        <f>G21+G25+G34+G48+G56+G59+G62+G71</f>
        <v>2510905.3100000005</v>
      </c>
      <c r="H17" s="40">
        <f>H21+H25+H34+H48+H56+H59+H62+H71</f>
        <v>636036.30000000005</v>
      </c>
      <c r="I17" s="40">
        <f>I21+I25+I34+I48+I56+I59+I62+I71</f>
        <v>2837448.2300000004</v>
      </c>
      <c r="J17" s="81">
        <f>J21+J25+J34+J48+J56+J59+J62+J71</f>
        <v>788203.83000000007</v>
      </c>
      <c r="K17" s="40">
        <f t="shared" si="8"/>
        <v>268111.5700000003</v>
      </c>
      <c r="L17" s="82">
        <f t="shared" si="9"/>
        <v>326542.91999999993</v>
      </c>
      <c r="M17" s="81">
        <f t="shared" si="10"/>
        <v>-5195033.3099999987</v>
      </c>
      <c r="N17" s="40">
        <f t="shared" si="11"/>
        <v>152167.53000000003</v>
      </c>
      <c r="O17" s="41">
        <f t="shared" si="12"/>
        <v>1.1043505018917996</v>
      </c>
      <c r="P17" s="42">
        <f t="shared" si="13"/>
        <v>1.2392434677077393</v>
      </c>
      <c r="Q17" s="43">
        <f t="shared" si="14"/>
        <v>1.1300498743220229</v>
      </c>
      <c r="R17" s="44">
        <f t="shared" si="15"/>
        <v>0.35324677882795369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ht="17.25">
      <c r="A18" s="83" t="s">
        <v>49</v>
      </c>
      <c r="B18" s="84" t="s">
        <v>26</v>
      </c>
      <c r="C18" s="85" t="s">
        <v>50</v>
      </c>
      <c r="D18" s="86" t="s">
        <v>51</v>
      </c>
      <c r="E18" s="87">
        <v>90703.100000000006</v>
      </c>
      <c r="F18" s="49">
        <f>295538.8+75672.2</f>
        <v>371211</v>
      </c>
      <c r="G18" s="49">
        <v>111000</v>
      </c>
      <c r="H18" s="49">
        <v>29000</v>
      </c>
      <c r="I18" s="88">
        <v>120474.17</v>
      </c>
      <c r="J18" s="49">
        <v>35734.190000000002</v>
      </c>
      <c r="K18" s="52">
        <f t="shared" si="8"/>
        <v>29771.069999999992</v>
      </c>
      <c r="L18" s="49">
        <f t="shared" si="9"/>
        <v>9474.1699999999983</v>
      </c>
      <c r="M18" s="49">
        <f t="shared" si="10"/>
        <v>-250736.83000000002</v>
      </c>
      <c r="N18" s="88">
        <f t="shared" si="11"/>
        <v>6734.1900000000023</v>
      </c>
      <c r="O18" s="53">
        <f t="shared" si="12"/>
        <v>1.3282254961517301</v>
      </c>
      <c r="P18" s="54">
        <f t="shared" si="13"/>
        <v>1.2322134482758622</v>
      </c>
      <c r="Q18" s="53">
        <f t="shared" si="14"/>
        <v>1.0853528828828829</v>
      </c>
      <c r="R18" s="55">
        <f t="shared" si="15"/>
        <v>0.32454364229508287</v>
      </c>
      <c r="S18" s="1"/>
      <c r="T18" s="1"/>
      <c r="U18" s="1"/>
      <c r="V18" s="1"/>
      <c r="W18" s="1"/>
      <c r="X18" s="1"/>
      <c r="Y18" s="1"/>
      <c r="Z18" s="1"/>
    </row>
    <row r="19" ht="17.25">
      <c r="A19" s="89"/>
      <c r="B19" s="90"/>
      <c r="C19" s="58" t="s">
        <v>52</v>
      </c>
      <c r="D19" s="91" t="s">
        <v>53</v>
      </c>
      <c r="E19" s="92">
        <v>647</v>
      </c>
      <c r="F19" s="92">
        <v>0</v>
      </c>
      <c r="G19" s="92">
        <v>0</v>
      </c>
      <c r="H19" s="93">
        <v>0</v>
      </c>
      <c r="I19" s="92">
        <v>0</v>
      </c>
      <c r="J19" s="92">
        <v>0</v>
      </c>
      <c r="K19" s="92">
        <f t="shared" si="8"/>
        <v>-647</v>
      </c>
      <c r="L19" s="93">
        <f t="shared" si="9"/>
        <v>0</v>
      </c>
      <c r="M19" s="92">
        <f t="shared" si="10"/>
        <v>0</v>
      </c>
      <c r="N19" s="92">
        <f t="shared" si="11"/>
        <v>0</v>
      </c>
      <c r="O19" s="65">
        <f t="shared" si="12"/>
        <v>0</v>
      </c>
      <c r="P19" s="66" t="str">
        <f t="shared" si="13"/>
        <v/>
      </c>
      <c r="Q19" s="67" t="str">
        <f t="shared" si="14"/>
        <v/>
      </c>
      <c r="R19" s="68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89"/>
      <c r="B20" s="90"/>
      <c r="C20" s="69" t="s">
        <v>54</v>
      </c>
      <c r="D20" s="94" t="s">
        <v>55</v>
      </c>
      <c r="E20" s="92">
        <v>75440.300000000003</v>
      </c>
      <c r="F20" s="92">
        <f>253415.2</f>
        <v>253415.20000000001</v>
      </c>
      <c r="G20" s="92">
        <v>79415.199999999997</v>
      </c>
      <c r="H20" s="95">
        <v>22000</v>
      </c>
      <c r="I20" s="92">
        <v>120352.93000000001</v>
      </c>
      <c r="J20" s="92">
        <v>39073.299999999996</v>
      </c>
      <c r="K20" s="92">
        <f t="shared" si="8"/>
        <v>44912.630000000005</v>
      </c>
      <c r="L20" s="92">
        <f t="shared" si="9"/>
        <v>40937.73000000001</v>
      </c>
      <c r="M20" s="92">
        <f t="shared" si="10"/>
        <v>-133062.27000000002</v>
      </c>
      <c r="N20" s="92">
        <f t="shared" si="11"/>
        <v>17073.299999999996</v>
      </c>
      <c r="O20" s="66">
        <f t="shared" si="12"/>
        <v>1.5953400238334154</v>
      </c>
      <c r="P20" s="65">
        <f t="shared" si="13"/>
        <v>1.7760590909090908</v>
      </c>
      <c r="Q20" s="66">
        <f t="shared" si="14"/>
        <v>1.5154898558462362</v>
      </c>
      <c r="R20" s="68">
        <f t="shared" si="15"/>
        <v>0.47492387986198148</v>
      </c>
      <c r="S20" s="1"/>
      <c r="T20" s="1"/>
      <c r="U20" s="1"/>
      <c r="V20" s="1"/>
      <c r="W20" s="1"/>
      <c r="X20" s="1"/>
      <c r="Y20" s="1"/>
      <c r="Z20" s="1"/>
    </row>
    <row r="21" s="96" customFormat="1" ht="17.25">
      <c r="A21" s="97"/>
      <c r="B21" s="98"/>
      <c r="C21" s="99"/>
      <c r="D21" s="100" t="s">
        <v>56</v>
      </c>
      <c r="E21" s="101">
        <f>SUM(E18:E20)</f>
        <v>166790.40000000002</v>
      </c>
      <c r="F21" s="101">
        <f>SUM(F18:F20)</f>
        <v>624626.19999999995</v>
      </c>
      <c r="G21" s="101">
        <f>SUM(G18:G20)</f>
        <v>190415.20000000001</v>
      </c>
      <c r="H21" s="101">
        <f>SUM(H18:H20)</f>
        <v>51000</v>
      </c>
      <c r="I21" s="101">
        <f>SUM(I18:I20)</f>
        <v>240827.10000000001</v>
      </c>
      <c r="J21" s="102">
        <f>SUM(J18:J20)</f>
        <v>74807.489999999991</v>
      </c>
      <c r="K21" s="101">
        <f t="shared" si="8"/>
        <v>74036.699999999983</v>
      </c>
      <c r="L21" s="101">
        <f t="shared" si="9"/>
        <v>50411.899999999994</v>
      </c>
      <c r="M21" s="101">
        <f t="shared" si="10"/>
        <v>-383799.09999999998</v>
      </c>
      <c r="N21" s="101">
        <f t="shared" si="11"/>
        <v>23807.489999999991</v>
      </c>
      <c r="O21" s="103">
        <f t="shared" si="12"/>
        <v>1.4438906555772992</v>
      </c>
      <c r="P21" s="103">
        <f t="shared" si="13"/>
        <v>1.4668135294117646</v>
      </c>
      <c r="Q21" s="103">
        <f t="shared" si="14"/>
        <v>1.2647472470685113</v>
      </c>
      <c r="R21" s="104">
        <f t="shared" si="15"/>
        <v>0.38555395210767662</v>
      </c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</row>
    <row r="22" ht="17.25">
      <c r="A22" s="105">
        <v>951</v>
      </c>
      <c r="B22" s="84" t="s">
        <v>23</v>
      </c>
      <c r="C22" s="106" t="s">
        <v>57</v>
      </c>
      <c r="D22" s="107" t="s">
        <v>58</v>
      </c>
      <c r="E22" s="87">
        <v>33357.730000000003</v>
      </c>
      <c r="F22" s="87">
        <v>119058.5</v>
      </c>
      <c r="G22" s="87">
        <v>32173.099999999999</v>
      </c>
      <c r="H22" s="49">
        <v>9357.6000000000004</v>
      </c>
      <c r="I22" s="88">
        <v>36937.730000000003</v>
      </c>
      <c r="J22" s="49">
        <v>7892.3500000000004</v>
      </c>
      <c r="K22" s="49">
        <f t="shared" si="8"/>
        <v>3580</v>
      </c>
      <c r="L22" s="49">
        <f t="shared" si="9"/>
        <v>4764.6300000000047</v>
      </c>
      <c r="M22" s="52">
        <f t="shared" si="10"/>
        <v>-82120.76999999999</v>
      </c>
      <c r="N22" s="88">
        <f t="shared" si="11"/>
        <v>-1465.25</v>
      </c>
      <c r="O22" s="54">
        <f t="shared" si="12"/>
        <v>1.1073214514296985</v>
      </c>
      <c r="P22" s="53">
        <f t="shared" si="13"/>
        <v>0.84341604684961957</v>
      </c>
      <c r="Q22" s="108">
        <f t="shared" si="14"/>
        <v>1.14809359371649</v>
      </c>
      <c r="R22" s="55">
        <f t="shared" si="15"/>
        <v>0.31024857528021943</v>
      </c>
      <c r="S22" s="1"/>
      <c r="T22" s="1"/>
      <c r="U22" s="1"/>
      <c r="V22" s="1"/>
      <c r="W22" s="1"/>
      <c r="X22" s="1"/>
      <c r="Y22" s="1"/>
      <c r="Z22" s="1"/>
    </row>
    <row r="23" ht="17.25">
      <c r="A23" s="109"/>
      <c r="B23" s="90"/>
      <c r="C23" s="110" t="s">
        <v>59</v>
      </c>
      <c r="D23" s="91" t="s">
        <v>60</v>
      </c>
      <c r="E23" s="92">
        <v>6409.0900000000001</v>
      </c>
      <c r="F23" s="111">
        <v>10589.6</v>
      </c>
      <c r="G23" s="111">
        <v>2358.6999999999998</v>
      </c>
      <c r="H23" s="92">
        <v>553.29999999999995</v>
      </c>
      <c r="I23" s="93">
        <v>5391.7699999999995</v>
      </c>
      <c r="J23" s="92">
        <v>1358.1800000000001</v>
      </c>
      <c r="K23" s="92">
        <f t="shared" si="8"/>
        <v>-1017.3200000000006</v>
      </c>
      <c r="L23" s="92">
        <f t="shared" si="9"/>
        <v>3033.0699999999997</v>
      </c>
      <c r="M23" s="92">
        <f t="shared" si="10"/>
        <v>-5197.8300000000008</v>
      </c>
      <c r="N23" s="93">
        <f t="shared" si="11"/>
        <v>804.88000000000011</v>
      </c>
      <c r="O23" s="66">
        <f t="shared" si="12"/>
        <v>0.84126919734314842</v>
      </c>
      <c r="P23" s="66">
        <f t="shared" si="13"/>
        <v>2.4546900415687696</v>
      </c>
      <c r="Q23" s="66">
        <f t="shared" si="14"/>
        <v>2.2859074914147621</v>
      </c>
      <c r="R23" s="68">
        <f t="shared" si="15"/>
        <v>0.50915709752965166</v>
      </c>
      <c r="S23" s="1"/>
      <c r="T23" s="1"/>
      <c r="U23" s="1"/>
      <c r="V23" s="1"/>
      <c r="W23" s="1"/>
      <c r="X23" s="1"/>
      <c r="Y23" s="1"/>
      <c r="Z23" s="1"/>
    </row>
    <row r="24" ht="17.25">
      <c r="A24" s="112"/>
      <c r="B24" s="113"/>
      <c r="C24" s="114" t="s">
        <v>61</v>
      </c>
      <c r="D24" s="115" t="s">
        <v>62</v>
      </c>
      <c r="E24" s="92">
        <v>1005.8</v>
      </c>
      <c r="F24" s="111">
        <v>2512.1999999999998</v>
      </c>
      <c r="G24" s="111">
        <v>850</v>
      </c>
      <c r="H24" s="111">
        <v>240</v>
      </c>
      <c r="I24" s="111">
        <v>768.50999999999999</v>
      </c>
      <c r="J24" s="92">
        <v>222.75</v>
      </c>
      <c r="K24" s="92">
        <f t="shared" si="8"/>
        <v>-237.28999999999996</v>
      </c>
      <c r="L24" s="92">
        <f t="shared" si="9"/>
        <v>-81.490000000000009</v>
      </c>
      <c r="M24" s="92">
        <f t="shared" si="10"/>
        <v>-1743.6899999999998</v>
      </c>
      <c r="N24" s="111">
        <f t="shared" si="11"/>
        <v>-17.25</v>
      </c>
      <c r="O24" s="66">
        <f t="shared" si="12"/>
        <v>0.76407834559554588</v>
      </c>
      <c r="P24" s="65">
        <f t="shared" si="13"/>
        <v>0.92812499999999998</v>
      </c>
      <c r="Q24" s="66">
        <f t="shared" si="14"/>
        <v>0.90412941176470585</v>
      </c>
      <c r="R24" s="68">
        <f t="shared" si="15"/>
        <v>0.30591115357057563</v>
      </c>
      <c r="S24" s="1"/>
      <c r="T24" s="1"/>
      <c r="U24" s="1"/>
      <c r="V24" s="1"/>
      <c r="W24" s="1"/>
      <c r="X24" s="1"/>
      <c r="Y24" s="1"/>
      <c r="Z24" s="1"/>
    </row>
    <row r="25" s="96" customFormat="1" ht="17.25">
      <c r="A25" s="116"/>
      <c r="B25" s="98"/>
      <c r="C25" s="117"/>
      <c r="D25" s="118" t="s">
        <v>56</v>
      </c>
      <c r="E25" s="101">
        <f>E22+E23+E24</f>
        <v>40772.62000000001</v>
      </c>
      <c r="F25" s="101">
        <f>F22+F23+F24</f>
        <v>132160.30000000002</v>
      </c>
      <c r="G25" s="101">
        <f>G22+G23+G24</f>
        <v>35381.799999999996</v>
      </c>
      <c r="H25" s="101">
        <f>H22+H23+H24</f>
        <v>10150.9</v>
      </c>
      <c r="I25" s="101">
        <f>I22+I23+I24</f>
        <v>43098.010000000002</v>
      </c>
      <c r="J25" s="102">
        <f>J22+J23+J24</f>
        <v>9473.2800000000007</v>
      </c>
      <c r="K25" s="101">
        <f t="shared" si="8"/>
        <v>2325.3899999999921</v>
      </c>
      <c r="L25" s="101">
        <f t="shared" si="9"/>
        <v>7716.2100000000064</v>
      </c>
      <c r="M25" s="102">
        <f t="shared" si="10"/>
        <v>-89062.290000000008</v>
      </c>
      <c r="N25" s="101">
        <f t="shared" si="11"/>
        <v>-677.61999999999898</v>
      </c>
      <c r="O25" s="119">
        <f t="shared" si="12"/>
        <v>1.0570331266423396</v>
      </c>
      <c r="P25" s="103">
        <f t="shared" si="13"/>
        <v>0.933245328000473</v>
      </c>
      <c r="Q25" s="120">
        <f t="shared" si="14"/>
        <v>1.2180841562611289</v>
      </c>
      <c r="R25" s="104">
        <f t="shared" si="15"/>
        <v>0.32610405696718303</v>
      </c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</row>
    <row r="26" ht="17.25">
      <c r="A26" s="83" t="s">
        <v>63</v>
      </c>
      <c r="B26" s="84" t="s">
        <v>64</v>
      </c>
      <c r="C26" s="121" t="s">
        <v>65</v>
      </c>
      <c r="D26" s="122" t="s">
        <v>66</v>
      </c>
      <c r="E26" s="49">
        <v>0</v>
      </c>
      <c r="F26" s="49">
        <v>66</v>
      </c>
      <c r="G26" s="49">
        <v>0</v>
      </c>
      <c r="H26" s="49">
        <v>0</v>
      </c>
      <c r="I26" s="49">
        <v>0</v>
      </c>
      <c r="J26" s="49">
        <v>0</v>
      </c>
      <c r="K26" s="49">
        <f t="shared" si="8"/>
        <v>0</v>
      </c>
      <c r="L26" s="52">
        <f t="shared" si="9"/>
        <v>0</v>
      </c>
      <c r="M26" s="49">
        <f t="shared" si="10"/>
        <v>-66</v>
      </c>
      <c r="N26" s="49">
        <f t="shared" si="11"/>
        <v>0</v>
      </c>
      <c r="O26" s="53" t="str">
        <f t="shared" si="12"/>
        <v/>
      </c>
      <c r="P26" s="54" t="str">
        <f t="shared" si="13"/>
        <v/>
      </c>
      <c r="Q26" s="53" t="str">
        <f t="shared" si="14"/>
        <v/>
      </c>
      <c r="R26" s="55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83"/>
      <c r="B27" s="90"/>
      <c r="C27" s="69" t="s">
        <v>67</v>
      </c>
      <c r="D27" s="123" t="s">
        <v>68</v>
      </c>
      <c r="E27" s="92">
        <v>26167.419999999998</v>
      </c>
      <c r="F27" s="111">
        <v>85184</v>
      </c>
      <c r="G27" s="111">
        <v>24400</v>
      </c>
      <c r="H27" s="92">
        <v>6300</v>
      </c>
      <c r="I27" s="95">
        <v>46621.589999999997</v>
      </c>
      <c r="J27" s="92">
        <v>29150.870000000003</v>
      </c>
      <c r="K27" s="92">
        <f t="shared" si="8"/>
        <v>20454.169999999998</v>
      </c>
      <c r="L27" s="92">
        <f t="shared" si="9"/>
        <v>22221.589999999997</v>
      </c>
      <c r="M27" s="93">
        <f t="shared" si="10"/>
        <v>-38562.410000000003</v>
      </c>
      <c r="N27" s="95">
        <f t="shared" si="11"/>
        <v>22850.870000000003</v>
      </c>
      <c r="O27" s="65">
        <f t="shared" si="12"/>
        <v>1.7816655214767065</v>
      </c>
      <c r="P27" s="66">
        <f t="shared" si="13"/>
        <v>4.6271222222222228</v>
      </c>
      <c r="Q27" s="67">
        <f t="shared" si="14"/>
        <v>1.910720901639344</v>
      </c>
      <c r="R27" s="68">
        <f t="shared" si="15"/>
        <v>0.54730454075882795</v>
      </c>
      <c r="S27" s="1"/>
      <c r="T27" s="1"/>
      <c r="U27" s="1"/>
      <c r="V27" s="1"/>
      <c r="W27" s="1"/>
      <c r="X27" s="1"/>
      <c r="Y27" s="1"/>
      <c r="Z27" s="1"/>
    </row>
    <row r="28" ht="17.25">
      <c r="A28" s="83"/>
      <c r="B28" s="90"/>
      <c r="C28" s="110" t="s">
        <v>69</v>
      </c>
      <c r="D28" s="124" t="s">
        <v>70</v>
      </c>
      <c r="E28" s="92">
        <v>369.50999999999999</v>
      </c>
      <c r="F28" s="111">
        <v>557</v>
      </c>
      <c r="G28" s="111">
        <v>185.59999999999999</v>
      </c>
      <c r="H28" s="93">
        <v>46.399999999999999</v>
      </c>
      <c r="I28" s="92">
        <v>252.12</v>
      </c>
      <c r="J28" s="92">
        <v>57.710000000000001</v>
      </c>
      <c r="K28" s="92">
        <f t="shared" si="8"/>
        <v>-117.38999999999999</v>
      </c>
      <c r="L28" s="93">
        <f t="shared" si="9"/>
        <v>66.52000000000001</v>
      </c>
      <c r="M28" s="92">
        <f t="shared" si="10"/>
        <v>-304.88</v>
      </c>
      <c r="N28" s="92">
        <f t="shared" si="11"/>
        <v>11.310000000000002</v>
      </c>
      <c r="O28" s="66">
        <f t="shared" si="12"/>
        <v>0.68230900381586423</v>
      </c>
      <c r="P28" s="65">
        <f t="shared" si="13"/>
        <v>1.2437500000000001</v>
      </c>
      <c r="Q28" s="66">
        <f t="shared" si="14"/>
        <v>1.3584051724137931</v>
      </c>
      <c r="R28" s="68">
        <f t="shared" si="15"/>
        <v>0.4526391382405745</v>
      </c>
      <c r="S28" s="1"/>
      <c r="T28" s="1"/>
      <c r="U28" s="1"/>
      <c r="V28" s="1"/>
      <c r="W28" s="1"/>
      <c r="X28" s="1"/>
      <c r="Y28" s="1"/>
      <c r="Z28" s="1"/>
    </row>
    <row r="29" ht="17.25">
      <c r="A29" s="83"/>
      <c r="B29" s="90"/>
      <c r="C29" s="4" t="s">
        <v>71</v>
      </c>
      <c r="D29" s="124" t="s">
        <v>72</v>
      </c>
      <c r="E29" s="92">
        <v>0</v>
      </c>
      <c r="F29" s="92">
        <v>11082.299999999999</v>
      </c>
      <c r="G29" s="92">
        <v>0</v>
      </c>
      <c r="H29" s="95">
        <v>0</v>
      </c>
      <c r="I29" s="92">
        <v>0</v>
      </c>
      <c r="J29" s="92">
        <v>0</v>
      </c>
      <c r="K29" s="92">
        <f t="shared" si="8"/>
        <v>0</v>
      </c>
      <c r="L29" s="92">
        <f t="shared" si="9"/>
        <v>0</v>
      </c>
      <c r="M29" s="93">
        <f t="shared" si="10"/>
        <v>-11082.299999999999</v>
      </c>
      <c r="N29" s="92">
        <f t="shared" si="11"/>
        <v>0</v>
      </c>
      <c r="O29" s="65" t="str">
        <f t="shared" si="12"/>
        <v/>
      </c>
      <c r="P29" s="66" t="str">
        <f t="shared" si="13"/>
        <v/>
      </c>
      <c r="Q29" s="67" t="str">
        <f t="shared" si="14"/>
        <v/>
      </c>
      <c r="R29" s="68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83"/>
      <c r="B30" s="90"/>
      <c r="C30" s="110" t="s">
        <v>73</v>
      </c>
      <c r="D30" s="125" t="s">
        <v>74</v>
      </c>
      <c r="E30" s="92">
        <f>E31+E33+E32</f>
        <v>26806.939999999999</v>
      </c>
      <c r="F30" s="92">
        <f>F31+F33+F32</f>
        <v>50575.799999999996</v>
      </c>
      <c r="G30" s="92">
        <f>G31+G33+G32</f>
        <v>15923</v>
      </c>
      <c r="H30" s="92">
        <f>H31+H33+H32</f>
        <v>2440.3000000000002</v>
      </c>
      <c r="I30" s="93">
        <f>I31+I33+I32</f>
        <v>9896.7600000000002</v>
      </c>
      <c r="J30" s="92">
        <f>J31+J33+J32</f>
        <v>2340.48</v>
      </c>
      <c r="K30" s="92">
        <f t="shared" si="8"/>
        <v>-16910.18</v>
      </c>
      <c r="L30" s="93">
        <f t="shared" si="9"/>
        <v>-6026.2399999999998</v>
      </c>
      <c r="M30" s="92">
        <f t="shared" si="10"/>
        <v>-40679.039999999994</v>
      </c>
      <c r="N30" s="93">
        <f t="shared" si="11"/>
        <v>-99.820000000000164</v>
      </c>
      <c r="O30" s="66">
        <f t="shared" si="12"/>
        <v>0.36918648678290028</v>
      </c>
      <c r="P30" s="65">
        <f t="shared" si="13"/>
        <v>0.95909519321394909</v>
      </c>
      <c r="Q30" s="66">
        <f t="shared" si="14"/>
        <v>0.62153865477611003</v>
      </c>
      <c r="R30" s="68">
        <f t="shared" si="15"/>
        <v>0.19568172920645843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126" customFormat="1" ht="17.25">
      <c r="A31" s="127"/>
      <c r="B31" s="128"/>
      <c r="C31" s="129" t="s">
        <v>75</v>
      </c>
      <c r="D31" s="130" t="s">
        <v>76</v>
      </c>
      <c r="E31" s="131">
        <v>13286.889999999999</v>
      </c>
      <c r="F31" s="132">
        <v>21192.900000000001</v>
      </c>
      <c r="G31" s="132">
        <v>6250.6999999999998</v>
      </c>
      <c r="H31" s="133">
        <v>212.5</v>
      </c>
      <c r="I31" s="131">
        <v>0</v>
      </c>
      <c r="J31" s="131">
        <v>0</v>
      </c>
      <c r="K31" s="131">
        <f t="shared" si="8"/>
        <v>-13286.889999999999</v>
      </c>
      <c r="L31" s="131">
        <f t="shared" si="9"/>
        <v>-6250.6999999999998</v>
      </c>
      <c r="M31" s="134">
        <f t="shared" si="10"/>
        <v>-21192.900000000001</v>
      </c>
      <c r="N31" s="131">
        <f t="shared" si="11"/>
        <v>-212.5</v>
      </c>
      <c r="O31" s="135">
        <f t="shared" si="12"/>
        <v>0</v>
      </c>
      <c r="P31" s="136">
        <f t="shared" si="13"/>
        <v>0</v>
      </c>
      <c r="Q31" s="137">
        <f t="shared" si="14"/>
        <v>0</v>
      </c>
      <c r="R31" s="138">
        <f t="shared" si="15"/>
        <v>0</v>
      </c>
      <c r="S31" s="126"/>
      <c r="T31" s="126"/>
      <c r="U31" s="126"/>
      <c r="V31" s="126"/>
      <c r="W31" s="126"/>
      <c r="X31" s="126"/>
      <c r="Y31" s="126"/>
      <c r="Z31" s="126"/>
    </row>
    <row r="32" s="126" customFormat="1" ht="17.25">
      <c r="A32" s="127"/>
      <c r="B32" s="128"/>
      <c r="C32" s="139" t="s">
        <v>77</v>
      </c>
      <c r="D32" s="140" t="s">
        <v>78</v>
      </c>
      <c r="E32" s="131">
        <v>0</v>
      </c>
      <c r="F32" s="132">
        <v>159.09999999999999</v>
      </c>
      <c r="G32" s="132">
        <v>0</v>
      </c>
      <c r="H32" s="131">
        <v>0</v>
      </c>
      <c r="I32" s="134">
        <v>0</v>
      </c>
      <c r="J32" s="131">
        <v>0</v>
      </c>
      <c r="K32" s="131">
        <f t="shared" si="8"/>
        <v>0</v>
      </c>
      <c r="L32" s="134">
        <f t="shared" si="9"/>
        <v>0</v>
      </c>
      <c r="M32" s="131">
        <f t="shared" si="10"/>
        <v>-159.09999999999999</v>
      </c>
      <c r="N32" s="134">
        <f t="shared" si="11"/>
        <v>0</v>
      </c>
      <c r="O32" s="141" t="str">
        <f t="shared" si="12"/>
        <v/>
      </c>
      <c r="P32" s="142" t="str">
        <f t="shared" si="13"/>
        <v/>
      </c>
      <c r="Q32" s="136" t="str">
        <f t="shared" si="14"/>
        <v/>
      </c>
      <c r="R32" s="138">
        <f t="shared" si="15"/>
        <v>0</v>
      </c>
      <c r="S32" s="126"/>
      <c r="T32" s="126"/>
      <c r="U32" s="126"/>
      <c r="V32" s="126"/>
      <c r="W32" s="126"/>
      <c r="X32" s="126"/>
      <c r="Y32" s="126"/>
      <c r="Z32" s="126"/>
    </row>
    <row r="33" s="126" customFormat="1" ht="17.25">
      <c r="A33" s="127"/>
      <c r="B33" s="128"/>
      <c r="C33" s="129" t="s">
        <v>79</v>
      </c>
      <c r="D33" s="140" t="s">
        <v>80</v>
      </c>
      <c r="E33" s="131">
        <v>13520.049999999999</v>
      </c>
      <c r="F33" s="132">
        <v>29223.799999999999</v>
      </c>
      <c r="G33" s="132">
        <v>9672.2999999999993</v>
      </c>
      <c r="H33" s="131">
        <v>2227.8000000000002</v>
      </c>
      <c r="I33" s="143">
        <v>9896.7600000000002</v>
      </c>
      <c r="J33" s="131">
        <v>2340.48</v>
      </c>
      <c r="K33" s="131">
        <f t="shared" si="8"/>
        <v>-3623.2899999999991</v>
      </c>
      <c r="L33" s="131">
        <f t="shared" si="9"/>
        <v>224.46000000000095</v>
      </c>
      <c r="M33" s="134">
        <f t="shared" si="10"/>
        <v>-19327.040000000001</v>
      </c>
      <c r="N33" s="143">
        <f t="shared" si="11"/>
        <v>112.67999999999984</v>
      </c>
      <c r="O33" s="135">
        <f t="shared" si="12"/>
        <v>0.73200616861624035</v>
      </c>
      <c r="P33" s="136">
        <f t="shared" si="13"/>
        <v>1.0505790465930513</v>
      </c>
      <c r="Q33" s="137">
        <f t="shared" si="14"/>
        <v>1.0232064762259236</v>
      </c>
      <c r="R33" s="138">
        <f t="shared" si="15"/>
        <v>0.33865411069060153</v>
      </c>
      <c r="S33" s="126"/>
      <c r="T33" s="126"/>
      <c r="U33" s="126"/>
      <c r="V33" s="126"/>
      <c r="W33" s="126"/>
      <c r="X33" s="126"/>
      <c r="Y33" s="126"/>
      <c r="Z33" s="126"/>
    </row>
    <row r="34" s="96" customFormat="1" ht="17.25">
      <c r="A34" s="127"/>
      <c r="B34" s="144"/>
      <c r="C34" s="99"/>
      <c r="D34" s="100" t="s">
        <v>56</v>
      </c>
      <c r="E34" s="101">
        <f>SUM(E26:E30)</f>
        <v>53343.869999999995</v>
      </c>
      <c r="F34" s="101">
        <f>SUM(F26:F30)</f>
        <v>147465.10000000001</v>
      </c>
      <c r="G34" s="101">
        <f>SUM(G26:G30)</f>
        <v>40508.599999999999</v>
      </c>
      <c r="H34" s="101">
        <f>SUM(H26:H30)</f>
        <v>8786.7000000000007</v>
      </c>
      <c r="I34" s="101">
        <f>SUM(I26:I30)</f>
        <v>56770.470000000001</v>
      </c>
      <c r="J34" s="102">
        <f>SUM(J26:J30)</f>
        <v>31549.060000000001</v>
      </c>
      <c r="K34" s="101">
        <f t="shared" si="8"/>
        <v>3426.6000000000058</v>
      </c>
      <c r="L34" s="102">
        <f t="shared" si="9"/>
        <v>16261.870000000003</v>
      </c>
      <c r="M34" s="101">
        <f t="shared" si="10"/>
        <v>-90694.630000000005</v>
      </c>
      <c r="N34" s="101">
        <f t="shared" si="11"/>
        <v>22762.360000000001</v>
      </c>
      <c r="O34" s="103">
        <f t="shared" si="12"/>
        <v>1.0642360593635221</v>
      </c>
      <c r="P34" s="119">
        <f t="shared" si="13"/>
        <v>3.59054707683203</v>
      </c>
      <c r="Q34" s="103">
        <f t="shared" si="14"/>
        <v>1.401442409759903</v>
      </c>
      <c r="R34" s="104">
        <f t="shared" si="15"/>
        <v>0.38497563152230596</v>
      </c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</row>
    <row r="35" ht="17.25">
      <c r="A35" s="83" t="s">
        <v>81</v>
      </c>
      <c r="B35" s="84" t="s">
        <v>39</v>
      </c>
      <c r="C35" s="106" t="s">
        <v>82</v>
      </c>
      <c r="D35" s="107" t="s">
        <v>83</v>
      </c>
      <c r="E35" s="87">
        <v>99862.520000000004</v>
      </c>
      <c r="F35" s="87">
        <v>306696.20000000001</v>
      </c>
      <c r="G35" s="87">
        <v>107950</v>
      </c>
      <c r="H35" s="49">
        <v>8200</v>
      </c>
      <c r="I35" s="88">
        <v>95491.270000000004</v>
      </c>
      <c r="J35" s="49">
        <v>9199.4799999999996</v>
      </c>
      <c r="K35" s="49">
        <f t="shared" si="8"/>
        <v>-4371.25</v>
      </c>
      <c r="L35" s="49">
        <f t="shared" si="9"/>
        <v>-12458.729999999996</v>
      </c>
      <c r="M35" s="52">
        <f t="shared" si="10"/>
        <v>-211204.92999999999</v>
      </c>
      <c r="N35" s="88">
        <f t="shared" si="11"/>
        <v>999.47999999999956</v>
      </c>
      <c r="O35" s="54">
        <f t="shared" si="12"/>
        <v>0.95622732132135257</v>
      </c>
      <c r="P35" s="53">
        <f t="shared" si="13"/>
        <v>1.1218878048780487</v>
      </c>
      <c r="Q35" s="108">
        <f t="shared" si="14"/>
        <v>0.88458795738767948</v>
      </c>
      <c r="R35" s="55">
        <f t="shared" si="15"/>
        <v>0.31135459128610005</v>
      </c>
      <c r="S35" s="1"/>
      <c r="T35" s="1"/>
      <c r="U35" s="1"/>
      <c r="V35" s="1"/>
      <c r="W35" s="1"/>
      <c r="X35" s="1"/>
      <c r="Y35" s="1"/>
      <c r="Z35" s="1"/>
    </row>
    <row r="36" ht="34.5">
      <c r="A36" s="89"/>
      <c r="B36" s="90"/>
      <c r="C36" s="58" t="s">
        <v>84</v>
      </c>
      <c r="D36" s="124" t="s">
        <v>85</v>
      </c>
      <c r="E36" s="92">
        <v>73230.479999999996</v>
      </c>
      <c r="F36" s="111">
        <v>106559.10000000001</v>
      </c>
      <c r="G36" s="111">
        <v>29158.5</v>
      </c>
      <c r="H36" s="92">
        <v>3945.8000000000002</v>
      </c>
      <c r="I36" s="92">
        <v>115028.73</v>
      </c>
      <c r="J36" s="92">
        <v>28091.68</v>
      </c>
      <c r="K36" s="92">
        <f t="shared" si="8"/>
        <v>41798.25</v>
      </c>
      <c r="L36" s="93">
        <f t="shared" si="9"/>
        <v>85870.229999999996</v>
      </c>
      <c r="M36" s="92">
        <f t="shared" si="10"/>
        <v>8469.6299999999901</v>
      </c>
      <c r="N36" s="92">
        <f t="shared" si="11"/>
        <v>24145.880000000001</v>
      </c>
      <c r="O36" s="66">
        <f t="shared" si="12"/>
        <v>1.570776676596958</v>
      </c>
      <c r="P36" s="65">
        <f t="shared" si="13"/>
        <v>7.1193877033808093</v>
      </c>
      <c r="Q36" s="66">
        <f t="shared" si="14"/>
        <v>3.9449467565203968</v>
      </c>
      <c r="R36" s="68">
        <f t="shared" si="15"/>
        <v>1.0794829348220845</v>
      </c>
      <c r="S36" s="1"/>
      <c r="T36" s="1"/>
      <c r="U36" s="1"/>
      <c r="V36" s="1"/>
      <c r="W36" s="1"/>
      <c r="X36" s="1"/>
      <c r="Y36" s="1"/>
      <c r="Z36" s="1"/>
    </row>
    <row r="37" ht="34.5">
      <c r="A37" s="89"/>
      <c r="B37" s="90"/>
      <c r="C37" s="69" t="s">
        <v>86</v>
      </c>
      <c r="D37" s="94" t="s">
        <v>87</v>
      </c>
      <c r="E37" s="92">
        <v>24606.790000000001</v>
      </c>
      <c r="F37" s="111">
        <v>58127.599999999999</v>
      </c>
      <c r="G37" s="111">
        <v>21100</v>
      </c>
      <c r="H37" s="92">
        <v>2130</v>
      </c>
      <c r="I37" s="95">
        <v>26462.689999999999</v>
      </c>
      <c r="J37" s="92">
        <v>1285.8600000000001</v>
      </c>
      <c r="K37" s="92">
        <f t="shared" si="8"/>
        <v>1855.8999999999978</v>
      </c>
      <c r="L37" s="92">
        <f t="shared" si="9"/>
        <v>5362.6899999999987</v>
      </c>
      <c r="M37" s="93">
        <f t="shared" si="10"/>
        <v>-31664.91</v>
      </c>
      <c r="N37" s="95">
        <f t="shared" si="11"/>
        <v>-844.13999999999987</v>
      </c>
      <c r="O37" s="65">
        <f t="shared" si="12"/>
        <v>1.0754222716575383</v>
      </c>
      <c r="P37" s="66">
        <f t="shared" si="13"/>
        <v>0.60369014084507044</v>
      </c>
      <c r="Q37" s="67">
        <f t="shared" si="14"/>
        <v>1.2541559241706159</v>
      </c>
      <c r="R37" s="68">
        <f t="shared" si="15"/>
        <v>0.45525172207350723</v>
      </c>
      <c r="S37" s="1"/>
      <c r="T37" s="1"/>
      <c r="U37" s="1"/>
      <c r="V37" s="1"/>
      <c r="W37" s="1"/>
      <c r="X37" s="1"/>
      <c r="Y37" s="1"/>
      <c r="Z37" s="1"/>
    </row>
    <row r="38" ht="34.5">
      <c r="A38" s="89"/>
      <c r="B38" s="90"/>
      <c r="C38" s="58" t="s">
        <v>88</v>
      </c>
      <c r="D38" s="124" t="s">
        <v>89</v>
      </c>
      <c r="E38" s="92">
        <v>10778.75</v>
      </c>
      <c r="F38" s="111">
        <v>86367.300000000003</v>
      </c>
      <c r="G38" s="111">
        <v>4610</v>
      </c>
      <c r="H38" s="92">
        <v>0</v>
      </c>
      <c r="I38" s="92">
        <v>4539.1499999999996</v>
      </c>
      <c r="J38" s="92">
        <v>197.84999999999999</v>
      </c>
      <c r="K38" s="92">
        <f t="shared" si="8"/>
        <v>-6239.6000000000004</v>
      </c>
      <c r="L38" s="92">
        <f t="shared" si="9"/>
        <v>-70.850000000000364</v>
      </c>
      <c r="M38" s="92">
        <f t="shared" si="10"/>
        <v>-81828.150000000009</v>
      </c>
      <c r="N38" s="92">
        <f t="shared" si="11"/>
        <v>197.84999999999999</v>
      </c>
      <c r="O38" s="66">
        <f t="shared" si="12"/>
        <v>0.42112025977038148</v>
      </c>
      <c r="P38" s="66" t="str">
        <f t="shared" si="13"/>
        <v/>
      </c>
      <c r="Q38" s="66">
        <f t="shared" si="14"/>
        <v>0.98463123644251616</v>
      </c>
      <c r="R38" s="68">
        <f t="shared" si="15"/>
        <v>0.052556349451702199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89"/>
      <c r="B39" s="90"/>
      <c r="C39" s="69" t="s">
        <v>90</v>
      </c>
      <c r="D39" s="94" t="s">
        <v>91</v>
      </c>
      <c r="E39" s="92">
        <v>2033.0799999999999</v>
      </c>
      <c r="F39" s="92">
        <v>3217.3000000000002</v>
      </c>
      <c r="G39" s="92">
        <v>2084.6999999999998</v>
      </c>
      <c r="H39" s="92">
        <v>0</v>
      </c>
      <c r="I39" s="95">
        <v>2064.02</v>
      </c>
      <c r="J39" s="92">
        <v>385.21999999999997</v>
      </c>
      <c r="K39" s="92">
        <f t="shared" si="8"/>
        <v>30.940000000000055</v>
      </c>
      <c r="L39" s="92">
        <f t="shared" si="9"/>
        <v>-20.679999999999836</v>
      </c>
      <c r="M39" s="93">
        <f t="shared" si="10"/>
        <v>-1153.2800000000002</v>
      </c>
      <c r="N39" s="95">
        <f t="shared" si="11"/>
        <v>385.21999999999997</v>
      </c>
      <c r="O39" s="65">
        <f t="shared" si="12"/>
        <v>1.0152182894918056</v>
      </c>
      <c r="P39" s="66" t="str">
        <f t="shared" si="13"/>
        <v/>
      </c>
      <c r="Q39" s="67">
        <f t="shared" si="14"/>
        <v>0.99008010744951325</v>
      </c>
      <c r="R39" s="68">
        <f t="shared" si="15"/>
        <v>0.64153793553600846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89"/>
      <c r="B40" s="90"/>
      <c r="C40" s="58" t="s">
        <v>92</v>
      </c>
      <c r="D40" s="94" t="s">
        <v>93</v>
      </c>
      <c r="E40" s="92">
        <v>223.81999999999999</v>
      </c>
      <c r="F40" s="92">
        <v>0</v>
      </c>
      <c r="G40" s="92">
        <v>0</v>
      </c>
      <c r="H40" s="92">
        <v>0</v>
      </c>
      <c r="I40" s="93">
        <v>1056.0999999999999</v>
      </c>
      <c r="J40" s="92">
        <v>148.80999999999997</v>
      </c>
      <c r="K40" s="92">
        <f t="shared" si="8"/>
        <v>832.27999999999997</v>
      </c>
      <c r="L40" s="92">
        <f t="shared" si="9"/>
        <v>1056.0999999999999</v>
      </c>
      <c r="M40" s="92">
        <f t="shared" si="10"/>
        <v>1056.0999999999999</v>
      </c>
      <c r="N40" s="93">
        <f t="shared" si="11"/>
        <v>148.80999999999997</v>
      </c>
      <c r="O40" s="66">
        <f t="shared" si="12"/>
        <v>4.7185238137789289</v>
      </c>
      <c r="P40" s="66" t="str">
        <f t="shared" si="13"/>
        <v/>
      </c>
      <c r="Q40" s="66" t="str">
        <f t="shared" si="14"/>
        <v/>
      </c>
      <c r="R40" s="68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89"/>
      <c r="B41" s="90"/>
      <c r="C41" s="110" t="s">
        <v>69</v>
      </c>
      <c r="D41" s="124" t="s">
        <v>70</v>
      </c>
      <c r="E41" s="92">
        <v>635.13999999999999</v>
      </c>
      <c r="F41" s="111">
        <v>3460.9000000000001</v>
      </c>
      <c r="G41" s="111">
        <v>706</v>
      </c>
      <c r="H41" s="92">
        <v>215</v>
      </c>
      <c r="I41" s="92">
        <v>968.50999999999999</v>
      </c>
      <c r="J41" s="92">
        <v>356.19</v>
      </c>
      <c r="K41" s="92">
        <f t="shared" si="8"/>
        <v>333.37</v>
      </c>
      <c r="L41" s="93">
        <f t="shared" si="9"/>
        <v>262.50999999999999</v>
      </c>
      <c r="M41" s="92">
        <f t="shared" si="10"/>
        <v>-2492.3900000000003</v>
      </c>
      <c r="N41" s="92">
        <f t="shared" si="11"/>
        <v>141.19</v>
      </c>
      <c r="O41" s="66">
        <f t="shared" si="12"/>
        <v>1.5248764052020027</v>
      </c>
      <c r="P41" s="66">
        <f t="shared" si="13"/>
        <v>1.6566976744186046</v>
      </c>
      <c r="Q41" s="66">
        <f t="shared" si="14"/>
        <v>1.3718271954674222</v>
      </c>
      <c r="R41" s="68">
        <f t="shared" si="15"/>
        <v>0.27984339333699326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89"/>
      <c r="B42" s="90"/>
      <c r="C42" s="4" t="s">
        <v>94</v>
      </c>
      <c r="D42" s="124" t="s">
        <v>95</v>
      </c>
      <c r="E42" s="92">
        <v>64903.589999999997</v>
      </c>
      <c r="F42" s="111">
        <v>216854</v>
      </c>
      <c r="G42" s="111">
        <v>51653.800000000003</v>
      </c>
      <c r="H42" s="92">
        <v>19800</v>
      </c>
      <c r="I42" s="95">
        <v>77516.119999999995</v>
      </c>
      <c r="J42" s="92">
        <v>7087.1699999999992</v>
      </c>
      <c r="K42" s="92">
        <f t="shared" si="8"/>
        <v>12612.529999999999</v>
      </c>
      <c r="L42" s="92">
        <f t="shared" si="9"/>
        <v>25862.319999999992</v>
      </c>
      <c r="M42" s="92">
        <f t="shared" si="10"/>
        <v>-139337.88</v>
      </c>
      <c r="N42" s="95">
        <f t="shared" si="11"/>
        <v>-12712.830000000002</v>
      </c>
      <c r="O42" s="65">
        <f t="shared" si="12"/>
        <v>1.1943271550926535</v>
      </c>
      <c r="P42" s="66">
        <f t="shared" si="13"/>
        <v>0.35793787878787875</v>
      </c>
      <c r="Q42" s="67">
        <f t="shared" si="14"/>
        <v>1.5006857191532856</v>
      </c>
      <c r="R42" s="68">
        <f t="shared" si="15"/>
        <v>0.35745764431368571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89"/>
      <c r="B43" s="90"/>
      <c r="C43" s="110" t="s">
        <v>96</v>
      </c>
      <c r="D43" s="124" t="s">
        <v>97</v>
      </c>
      <c r="E43" s="92">
        <v>11201</v>
      </c>
      <c r="F43" s="111">
        <v>0</v>
      </c>
      <c r="G43" s="111">
        <v>0</v>
      </c>
      <c r="H43" s="92">
        <v>0</v>
      </c>
      <c r="I43" s="93">
        <v>30375.900000000001</v>
      </c>
      <c r="J43" s="92">
        <v>25140.689999999999</v>
      </c>
      <c r="K43" s="92">
        <f t="shared" si="8"/>
        <v>19174.900000000001</v>
      </c>
      <c r="L43" s="92">
        <f t="shared" si="9"/>
        <v>30375.900000000001</v>
      </c>
      <c r="M43" s="92">
        <f t="shared" si="10"/>
        <v>30375.900000000001</v>
      </c>
      <c r="N43" s="93">
        <f t="shared" si="11"/>
        <v>25140.689999999999</v>
      </c>
      <c r="O43" s="66">
        <f t="shared" si="12"/>
        <v>2.7118917953754131</v>
      </c>
      <c r="P43" s="66" t="str">
        <f t="shared" si="13"/>
        <v/>
      </c>
      <c r="Q43" s="66" t="str">
        <f t="shared" si="14"/>
        <v/>
      </c>
      <c r="R43" s="68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89"/>
      <c r="B44" s="90"/>
      <c r="C44" s="4" t="s">
        <v>98</v>
      </c>
      <c r="D44" s="124" t="s">
        <v>99</v>
      </c>
      <c r="E44" s="92">
        <v>25383.84</v>
      </c>
      <c r="F44" s="111">
        <v>101764.89999999999</v>
      </c>
      <c r="G44" s="111">
        <v>21300</v>
      </c>
      <c r="H44" s="92">
        <v>7100</v>
      </c>
      <c r="I44" s="92">
        <v>37822.540000000001</v>
      </c>
      <c r="J44" s="92">
        <v>1686.6000000000001</v>
      </c>
      <c r="K44" s="92">
        <f t="shared" si="8"/>
        <v>12438.700000000001</v>
      </c>
      <c r="L44" s="92">
        <f t="shared" si="9"/>
        <v>16522.540000000001</v>
      </c>
      <c r="M44" s="92">
        <f t="shared" si="10"/>
        <v>-63942.359999999993</v>
      </c>
      <c r="N44" s="92">
        <f t="shared" si="11"/>
        <v>-5413.3999999999996</v>
      </c>
      <c r="O44" s="66">
        <f t="shared" si="12"/>
        <v>1.4900243619562683</v>
      </c>
      <c r="P44" s="66">
        <f t="shared" si="13"/>
        <v>0.2375492957746479</v>
      </c>
      <c r="Q44" s="67">
        <f t="shared" si="14"/>
        <v>1.775706103286385</v>
      </c>
      <c r="R44" s="68">
        <f t="shared" si="15"/>
        <v>0.37166586907666593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89"/>
      <c r="B45" s="90"/>
      <c r="C45" s="110" t="s">
        <v>100</v>
      </c>
      <c r="D45" s="125" t="s">
        <v>101</v>
      </c>
      <c r="E45" s="92">
        <v>3764.7399999999998</v>
      </c>
      <c r="F45" s="111">
        <v>0</v>
      </c>
      <c r="G45" s="111">
        <v>0</v>
      </c>
      <c r="H45" s="92">
        <v>0</v>
      </c>
      <c r="I45" s="92">
        <v>304.58999999999997</v>
      </c>
      <c r="J45" s="92">
        <v>0</v>
      </c>
      <c r="K45" s="92">
        <f t="shared" si="8"/>
        <v>-3460.1499999999996</v>
      </c>
      <c r="L45" s="92">
        <f t="shared" si="9"/>
        <v>304.58999999999997</v>
      </c>
      <c r="M45" s="92">
        <f t="shared" si="10"/>
        <v>304.58999999999997</v>
      </c>
      <c r="N45" s="92">
        <f t="shared" si="11"/>
        <v>0</v>
      </c>
      <c r="O45" s="66">
        <f t="shared" si="12"/>
        <v>0.080905985539506051</v>
      </c>
      <c r="P45" s="66" t="str">
        <f t="shared" si="13"/>
        <v/>
      </c>
      <c r="Q45" s="66" t="str">
        <f t="shared" si="14"/>
        <v/>
      </c>
      <c r="R45" s="68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89"/>
      <c r="B46" s="90"/>
      <c r="C46" s="69" t="s">
        <v>102</v>
      </c>
      <c r="D46" s="145" t="s">
        <v>103</v>
      </c>
      <c r="E46" s="111">
        <v>2810.98</v>
      </c>
      <c r="F46" s="111">
        <v>8380.6000000000004</v>
      </c>
      <c r="G46" s="111">
        <v>2093.8000000000002</v>
      </c>
      <c r="H46" s="92">
        <v>0</v>
      </c>
      <c r="I46" s="95">
        <v>14757.179999999998</v>
      </c>
      <c r="J46" s="92">
        <v>10719.969999999999</v>
      </c>
      <c r="K46" s="92">
        <f t="shared" si="8"/>
        <v>11946.199999999999</v>
      </c>
      <c r="L46" s="92">
        <f t="shared" si="9"/>
        <v>12663.379999999997</v>
      </c>
      <c r="M46" s="93">
        <f t="shared" si="10"/>
        <v>6376.5799999999981</v>
      </c>
      <c r="N46" s="95">
        <f t="shared" si="11"/>
        <v>10719.969999999999</v>
      </c>
      <c r="O46" s="65">
        <f t="shared" si="12"/>
        <v>5.2498345772648678</v>
      </c>
      <c r="P46" s="66" t="str">
        <f t="shared" si="13"/>
        <v/>
      </c>
      <c r="Q46" s="66">
        <f t="shared" si="14"/>
        <v>7.0480370618015078</v>
      </c>
      <c r="R46" s="68">
        <f t="shared" si="15"/>
        <v>1.7608739231081305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89"/>
      <c r="B47" s="90"/>
      <c r="C47" s="69" t="s">
        <v>104</v>
      </c>
      <c r="D47" s="91" t="s">
        <v>105</v>
      </c>
      <c r="E47" s="92">
        <v>23623.450000000001</v>
      </c>
      <c r="F47" s="111">
        <v>77364.100000000006</v>
      </c>
      <c r="G47" s="111">
        <v>26800</v>
      </c>
      <c r="H47" s="93">
        <v>7300</v>
      </c>
      <c r="I47" s="92">
        <v>62010.040000000001</v>
      </c>
      <c r="J47" s="92">
        <v>33392.500000000007</v>
      </c>
      <c r="K47" s="92">
        <f t="shared" si="8"/>
        <v>38386.589999999997</v>
      </c>
      <c r="L47" s="93">
        <f t="shared" si="9"/>
        <v>35210.040000000001</v>
      </c>
      <c r="M47" s="92">
        <f t="shared" si="10"/>
        <v>-15354.060000000005</v>
      </c>
      <c r="N47" s="92">
        <f t="shared" si="11"/>
        <v>26092.500000000007</v>
      </c>
      <c r="O47" s="66">
        <f t="shared" si="12"/>
        <v>2.6249358158947995</v>
      </c>
      <c r="P47" s="65">
        <f t="shared" si="13"/>
        <v>4.5743150684931519</v>
      </c>
      <c r="Q47" s="66">
        <f t="shared" si="14"/>
        <v>2.313807462686567</v>
      </c>
      <c r="R47" s="68">
        <f t="shared" si="15"/>
        <v>0.8015350789319593</v>
      </c>
      <c r="S47" s="1"/>
      <c r="T47" s="1"/>
      <c r="U47" s="1"/>
      <c r="V47" s="1"/>
      <c r="W47" s="1"/>
      <c r="X47" s="1"/>
      <c r="Y47" s="1"/>
      <c r="Z47" s="1"/>
    </row>
    <row r="48" s="96" customFormat="1" ht="17.25">
      <c r="A48" s="97"/>
      <c r="B48" s="144"/>
      <c r="C48" s="99"/>
      <c r="D48" s="118" t="s">
        <v>56</v>
      </c>
      <c r="E48" s="146">
        <f>SUM(E35:E47)</f>
        <v>343058.18000000005</v>
      </c>
      <c r="F48" s="146">
        <f>SUM(F35:F47)</f>
        <v>968792.00000000012</v>
      </c>
      <c r="G48" s="146">
        <f>SUM(G35:G47)</f>
        <v>267456.79999999999</v>
      </c>
      <c r="H48" s="146">
        <f>SUM(H35:H47)</f>
        <v>48690.800000000003</v>
      </c>
      <c r="I48" s="147">
        <f>SUM(I35:I47)</f>
        <v>468396.83999999997</v>
      </c>
      <c r="J48" s="101">
        <f>SUM(J35:J47)</f>
        <v>117692.02000000002</v>
      </c>
      <c r="K48" s="102">
        <f>SUM(K35:K47)</f>
        <v>125338.66</v>
      </c>
      <c r="L48" s="146">
        <f t="shared" si="9"/>
        <v>200940.03999999998</v>
      </c>
      <c r="M48" s="148">
        <f>SUM(M35:M47)</f>
        <v>-500395.15999999997</v>
      </c>
      <c r="N48" s="147">
        <f>SUM(N35:N47)</f>
        <v>69001.220000000001</v>
      </c>
      <c r="O48" s="119">
        <f t="shared" si="12"/>
        <v>1.3653568616262113</v>
      </c>
      <c r="P48" s="103">
        <f t="shared" si="13"/>
        <v>2.4171305462222845</v>
      </c>
      <c r="Q48" s="120">
        <f t="shared" si="14"/>
        <v>1.7512990509121473</v>
      </c>
      <c r="R48" s="104">
        <f t="shared" si="15"/>
        <v>0.48348545404999205</v>
      </c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</row>
    <row r="49" ht="17.25">
      <c r="A49" s="149" t="s">
        <v>106</v>
      </c>
      <c r="B49" s="150" t="s">
        <v>107</v>
      </c>
      <c r="C49" s="121" t="s">
        <v>108</v>
      </c>
      <c r="D49" s="151" t="s">
        <v>109</v>
      </c>
      <c r="E49" s="49">
        <v>232588.07000000001</v>
      </c>
      <c r="F49" s="87">
        <f>672351.5-9496.39</f>
        <v>662855.10999999999</v>
      </c>
      <c r="G49" s="87">
        <v>240793.06</v>
      </c>
      <c r="H49" s="52">
        <v>60373.300000000003</v>
      </c>
      <c r="I49" s="49">
        <v>243712.85000000001</v>
      </c>
      <c r="J49" s="49">
        <v>61655.699999999997</v>
      </c>
      <c r="K49" s="49">
        <f t="shared" ref="K49:K83" si="16">I49-E49</f>
        <v>11124.779999999999</v>
      </c>
      <c r="L49" s="49">
        <f t="shared" si="9"/>
        <v>2919.7900000000081</v>
      </c>
      <c r="M49" s="49">
        <f t="shared" ref="M49:M83" si="17">I49-F49</f>
        <v>-419142.26000000001</v>
      </c>
      <c r="N49" s="49">
        <f t="shared" ref="N49:N83" si="18">J49-H49</f>
        <v>1282.3999999999942</v>
      </c>
      <c r="O49" s="53">
        <f t="shared" si="12"/>
        <v>1.0478303981799237</v>
      </c>
      <c r="P49" s="53">
        <f t="shared" si="13"/>
        <v>1.0212411778054205</v>
      </c>
      <c r="Q49" s="53">
        <f t="shared" si="14"/>
        <v>1.0121257232247474</v>
      </c>
      <c r="R49" s="55">
        <f t="shared" si="15"/>
        <v>0.36767137542320527</v>
      </c>
      <c r="S49" s="1"/>
      <c r="T49" s="1"/>
      <c r="U49" s="1"/>
      <c r="V49" s="1"/>
      <c r="W49" s="1"/>
      <c r="X49" s="1"/>
      <c r="Y49" s="1"/>
      <c r="Z49" s="1"/>
    </row>
    <row r="50" ht="17.25">
      <c r="A50" s="89"/>
      <c r="B50" s="152"/>
      <c r="C50" s="58" t="s">
        <v>110</v>
      </c>
      <c r="D50" s="145" t="s">
        <v>111</v>
      </c>
      <c r="E50" s="92">
        <v>174773.01999999999</v>
      </c>
      <c r="F50" s="111">
        <f>494433.2-6983.53</f>
        <v>487449.66999999998</v>
      </c>
      <c r="G50" s="111">
        <v>188072.75</v>
      </c>
      <c r="H50" s="92">
        <v>50407.699999999997</v>
      </c>
      <c r="I50" s="93">
        <v>189236.30000000002</v>
      </c>
      <c r="J50" s="92">
        <v>57691.130000000005</v>
      </c>
      <c r="K50" s="92">
        <f t="shared" si="16"/>
        <v>14463.280000000028</v>
      </c>
      <c r="L50" s="92">
        <f t="shared" si="9"/>
        <v>1163.5500000000175</v>
      </c>
      <c r="M50" s="92">
        <f t="shared" si="17"/>
        <v>-298213.37</v>
      </c>
      <c r="N50" s="93">
        <f t="shared" si="18"/>
        <v>7283.4300000000076</v>
      </c>
      <c r="O50" s="66">
        <f t="shared" si="12"/>
        <v>1.0827546494304443</v>
      </c>
      <c r="P50" s="66">
        <f t="shared" si="13"/>
        <v>1.1444904250739472</v>
      </c>
      <c r="Q50" s="66">
        <f t="shared" si="14"/>
        <v>1.0061867016885755</v>
      </c>
      <c r="R50" s="68">
        <f t="shared" si="15"/>
        <v>0.38821710557317646</v>
      </c>
      <c r="S50" s="1"/>
      <c r="T50" s="1"/>
      <c r="U50" s="1"/>
      <c r="V50" s="1"/>
      <c r="W50" s="1"/>
      <c r="X50" s="1"/>
      <c r="Y50" s="1"/>
      <c r="Z50" s="1"/>
    </row>
    <row r="51" ht="17.25">
      <c r="A51" s="89"/>
      <c r="B51" s="152"/>
      <c r="C51" s="58" t="s">
        <v>112</v>
      </c>
      <c r="D51" s="145" t="s">
        <v>113</v>
      </c>
      <c r="E51" s="92">
        <v>1345165.75</v>
      </c>
      <c r="F51" s="111">
        <f>4658773.5-65801.97</f>
        <v>4592971.5300000003</v>
      </c>
      <c r="G51" s="111">
        <v>1430352.3999999999</v>
      </c>
      <c r="H51" s="92">
        <v>374029.20000000001</v>
      </c>
      <c r="I51" s="92">
        <v>1347284.8799999999</v>
      </c>
      <c r="J51" s="92">
        <v>367009.57000000007</v>
      </c>
      <c r="K51" s="92">
        <f t="shared" si="16"/>
        <v>2119.1299999998882</v>
      </c>
      <c r="L51" s="92">
        <f t="shared" si="9"/>
        <v>-83067.520000000019</v>
      </c>
      <c r="M51" s="92">
        <f t="shared" si="17"/>
        <v>-3245686.6500000004</v>
      </c>
      <c r="N51" s="92">
        <f t="shared" si="18"/>
        <v>-7019.6299999999464</v>
      </c>
      <c r="O51" s="66">
        <f t="shared" si="12"/>
        <v>1.0015753671991723</v>
      </c>
      <c r="P51" s="66">
        <f t="shared" si="13"/>
        <v>0.98123240110665166</v>
      </c>
      <c r="Q51" s="66">
        <f t="shared" si="14"/>
        <v>0.94192513677049095</v>
      </c>
      <c r="R51" s="68">
        <f t="shared" si="15"/>
        <v>0.2933362140827378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89"/>
      <c r="B52" s="152"/>
      <c r="C52" s="58"/>
      <c r="D52" s="153" t="s">
        <v>114</v>
      </c>
      <c r="E52" s="154">
        <f>E49+E50+E51</f>
        <v>1752526.8399999999</v>
      </c>
      <c r="F52" s="155">
        <f>F49+F50+F51</f>
        <v>5743276.3100000005</v>
      </c>
      <c r="G52" s="155">
        <f>G49+G50+G51</f>
        <v>1859218.21</v>
      </c>
      <c r="H52" s="155">
        <f>H49+H50+H51</f>
        <v>484810.20000000001</v>
      </c>
      <c r="I52" s="154">
        <f>I51+I50+I49</f>
        <v>1780234.03</v>
      </c>
      <c r="J52" s="154">
        <f>J51+J50+J49</f>
        <v>486356.40000000008</v>
      </c>
      <c r="K52" s="154">
        <f t="shared" si="16"/>
        <v>27707.190000000177</v>
      </c>
      <c r="L52" s="154">
        <f t="shared" si="9"/>
        <v>-78984.179999999935</v>
      </c>
      <c r="M52" s="154">
        <f t="shared" si="17"/>
        <v>-3963042.2800000003</v>
      </c>
      <c r="N52" s="154">
        <f t="shared" si="18"/>
        <v>1546.2000000000698</v>
      </c>
      <c r="O52" s="156">
        <f t="shared" si="12"/>
        <v>1.0158098520191565</v>
      </c>
      <c r="P52" s="156">
        <f t="shared" si="13"/>
        <v>1.0031892893342591</v>
      </c>
      <c r="Q52" s="156">
        <f t="shared" si="14"/>
        <v>0.9575175309841657</v>
      </c>
      <c r="R52" s="157">
        <f t="shared" si="15"/>
        <v>0.3099683758728996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34.5">
      <c r="A53" s="149"/>
      <c r="B53" s="152"/>
      <c r="C53" s="158" t="s">
        <v>115</v>
      </c>
      <c r="D53" s="159" t="s">
        <v>116</v>
      </c>
      <c r="E53" s="92">
        <v>639.97000000000003</v>
      </c>
      <c r="F53" s="160">
        <v>2266.5999999999999</v>
      </c>
      <c r="G53" s="160">
        <v>800</v>
      </c>
      <c r="H53" s="93">
        <v>200</v>
      </c>
      <c r="I53" s="92">
        <v>508.81</v>
      </c>
      <c r="J53" s="161">
        <v>128.06</v>
      </c>
      <c r="K53" s="162">
        <f t="shared" si="16"/>
        <v>-131.16000000000003</v>
      </c>
      <c r="L53" s="162">
        <f t="shared" si="9"/>
        <v>-291.19</v>
      </c>
      <c r="M53" s="162">
        <f t="shared" si="17"/>
        <v>-1757.79</v>
      </c>
      <c r="N53" s="92">
        <f t="shared" si="18"/>
        <v>-71.939999999999998</v>
      </c>
      <c r="O53" s="75">
        <f t="shared" si="12"/>
        <v>0.79505289310436422</v>
      </c>
      <c r="P53" s="75">
        <f t="shared" si="13"/>
        <v>0.64029999999999998</v>
      </c>
      <c r="Q53" s="75">
        <f t="shared" si="14"/>
        <v>0.63601249999999998</v>
      </c>
      <c r="R53" s="76">
        <f t="shared" si="15"/>
        <v>0.22448160240007059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0"/>
      <c r="B54" s="152"/>
      <c r="C54" s="69" t="s">
        <v>117</v>
      </c>
      <c r="D54" s="123" t="s">
        <v>118</v>
      </c>
      <c r="E54" s="92">
        <v>0</v>
      </c>
      <c r="F54" s="92">
        <v>11763.299999999999</v>
      </c>
      <c r="G54" s="92">
        <v>11763.299999999999</v>
      </c>
      <c r="H54" s="92">
        <v>0</v>
      </c>
      <c r="I54" s="92">
        <v>11728.389999999999</v>
      </c>
      <c r="J54" s="92">
        <v>0</v>
      </c>
      <c r="K54" s="92">
        <f t="shared" si="16"/>
        <v>11728.389999999999</v>
      </c>
      <c r="L54" s="92">
        <f t="shared" si="9"/>
        <v>-34.909999999999854</v>
      </c>
      <c r="M54" s="92">
        <f t="shared" si="17"/>
        <v>-34.909999999999854</v>
      </c>
      <c r="N54" s="92">
        <f t="shared" si="18"/>
        <v>0</v>
      </c>
      <c r="O54" s="66" t="str">
        <f t="shared" si="12"/>
        <v/>
      </c>
      <c r="P54" s="66" t="str">
        <f t="shared" si="13"/>
        <v/>
      </c>
      <c r="Q54" s="66">
        <f t="shared" si="14"/>
        <v>0.9970322953592955</v>
      </c>
      <c r="R54" s="68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</row>
    <row r="55" ht="17.25">
      <c r="A55" s="163"/>
      <c r="B55" s="152"/>
      <c r="C55" s="164" t="s">
        <v>119</v>
      </c>
      <c r="D55" s="123" t="s">
        <v>103</v>
      </c>
      <c r="E55" s="92">
        <v>32522.279999999999</v>
      </c>
      <c r="F55" s="50">
        <v>151922.42999999999</v>
      </c>
      <c r="G55" s="50">
        <v>40293</v>
      </c>
      <c r="H55" s="111">
        <v>13293</v>
      </c>
      <c r="I55" s="111">
        <v>41049.300000000003</v>
      </c>
      <c r="J55" s="51">
        <v>8942.7299999999996</v>
      </c>
      <c r="K55" s="51">
        <f t="shared" si="16"/>
        <v>8527.0200000000041</v>
      </c>
      <c r="L55" s="51">
        <f t="shared" si="9"/>
        <v>756.30000000000291</v>
      </c>
      <c r="M55" s="51">
        <f t="shared" si="17"/>
        <v>-110873.12999999999</v>
      </c>
      <c r="N55" s="111">
        <f t="shared" si="18"/>
        <v>-4350.2700000000004</v>
      </c>
      <c r="O55" s="165">
        <f t="shared" si="12"/>
        <v>1.2621901047528035</v>
      </c>
      <c r="P55" s="165">
        <f t="shared" si="13"/>
        <v>0.67273978785827127</v>
      </c>
      <c r="Q55" s="165">
        <f t="shared" si="14"/>
        <v>1.0187700096791006</v>
      </c>
      <c r="R55" s="166">
        <f t="shared" si="15"/>
        <v>0.27019907461985704</v>
      </c>
      <c r="S55" s="1"/>
      <c r="T55" s="1"/>
      <c r="U55" s="1"/>
      <c r="V55" s="1"/>
      <c r="W55" s="1"/>
      <c r="X55" s="1"/>
      <c r="Y55" s="1"/>
      <c r="Z55" s="1"/>
    </row>
    <row r="56" s="96" customFormat="1" ht="17.25">
      <c r="A56" s="97"/>
      <c r="B56" s="167"/>
      <c r="C56" s="99"/>
      <c r="D56" s="100" t="s">
        <v>56</v>
      </c>
      <c r="E56" s="101">
        <f>E52+E53+E54+E55</f>
        <v>1785689.0899999999</v>
      </c>
      <c r="F56" s="101">
        <f>F52+F53+F54+F55</f>
        <v>5909228.6399999997</v>
      </c>
      <c r="G56" s="101">
        <f>G52+G53+G54+G55</f>
        <v>1912074.51</v>
      </c>
      <c r="H56" s="101">
        <f>H52+H53+H54+H55</f>
        <v>498303.20000000001</v>
      </c>
      <c r="I56" s="168">
        <f>I52+I53+I54+I55</f>
        <v>1833520.53</v>
      </c>
      <c r="J56" s="101">
        <f>J52+J53+J54+J55</f>
        <v>495427.19000000006</v>
      </c>
      <c r="K56" s="101">
        <f t="shared" si="16"/>
        <v>47831.440000000177</v>
      </c>
      <c r="L56" s="102">
        <f t="shared" si="9"/>
        <v>-78553.979999999981</v>
      </c>
      <c r="M56" s="101">
        <f t="shared" si="17"/>
        <v>-4075708.1099999994</v>
      </c>
      <c r="N56" s="168">
        <f t="shared" si="18"/>
        <v>-2876.0099999999511</v>
      </c>
      <c r="O56" s="103">
        <f t="shared" si="12"/>
        <v>1.0267859843395248</v>
      </c>
      <c r="P56" s="119">
        <f t="shared" si="13"/>
        <v>0.99422839347610059</v>
      </c>
      <c r="Q56" s="103">
        <f t="shared" si="14"/>
        <v>0.95891688342207959</v>
      </c>
      <c r="R56" s="104">
        <f t="shared" si="15"/>
        <v>0.31028085757060841</v>
      </c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</row>
    <row r="57" ht="17.25">
      <c r="A57" s="105">
        <v>991</v>
      </c>
      <c r="B57" s="84" t="s">
        <v>120</v>
      </c>
      <c r="C57" s="106" t="s">
        <v>69</v>
      </c>
      <c r="D57" s="107" t="s">
        <v>121</v>
      </c>
      <c r="E57" s="87">
        <v>21515.360000000001</v>
      </c>
      <c r="F57" s="87">
        <v>80120.600000000006</v>
      </c>
      <c r="G57" s="87">
        <v>24120.599999999999</v>
      </c>
      <c r="H57" s="49">
        <v>6500</v>
      </c>
      <c r="I57" s="88">
        <v>27224.850000000002</v>
      </c>
      <c r="J57" s="169">
        <v>7541.0199999999995</v>
      </c>
      <c r="K57" s="49">
        <f t="shared" si="16"/>
        <v>5709.4900000000016</v>
      </c>
      <c r="L57" s="49">
        <f t="shared" si="9"/>
        <v>3104.2500000000036</v>
      </c>
      <c r="M57" s="52">
        <f t="shared" si="17"/>
        <v>-52895.75</v>
      </c>
      <c r="N57" s="88">
        <f t="shared" si="18"/>
        <v>1041.0199999999995</v>
      </c>
      <c r="O57" s="54">
        <f t="shared" si="12"/>
        <v>1.2653680905176581</v>
      </c>
      <c r="P57" s="53">
        <f t="shared" si="13"/>
        <v>1.1601569230769231</v>
      </c>
      <c r="Q57" s="108">
        <f t="shared" si="14"/>
        <v>1.1286970473371312</v>
      </c>
      <c r="R57" s="55">
        <f t="shared" si="15"/>
        <v>0.33979837894374232</v>
      </c>
      <c r="S57" s="1"/>
      <c r="T57" s="1"/>
      <c r="U57" s="1"/>
      <c r="V57" s="1"/>
      <c r="W57" s="1"/>
      <c r="X57" s="1"/>
      <c r="Y57" s="1"/>
      <c r="Z57" s="1"/>
    </row>
    <row r="58" ht="17.25">
      <c r="A58" s="109"/>
      <c r="B58" s="90"/>
      <c r="C58" s="58" t="s">
        <v>122</v>
      </c>
      <c r="D58" s="91" t="s">
        <v>123</v>
      </c>
      <c r="E58" s="92">
        <v>1813.8399999999999</v>
      </c>
      <c r="F58" s="111">
        <v>0</v>
      </c>
      <c r="G58" s="111">
        <v>0</v>
      </c>
      <c r="H58" s="93">
        <v>0</v>
      </c>
      <c r="I58" s="92">
        <v>0</v>
      </c>
      <c r="J58" s="92">
        <v>0</v>
      </c>
      <c r="K58" s="93">
        <f t="shared" si="16"/>
        <v>-1813.8399999999999</v>
      </c>
      <c r="L58" s="92">
        <f t="shared" si="9"/>
        <v>0</v>
      </c>
      <c r="M58" s="92">
        <f t="shared" si="17"/>
        <v>0</v>
      </c>
      <c r="N58" s="92">
        <f t="shared" si="18"/>
        <v>0</v>
      </c>
      <c r="O58" s="66">
        <f t="shared" si="12"/>
        <v>0</v>
      </c>
      <c r="P58" s="65" t="str">
        <f t="shared" si="13"/>
        <v/>
      </c>
      <c r="Q58" s="66" t="str">
        <f t="shared" si="14"/>
        <v/>
      </c>
      <c r="R58" s="68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96" customFormat="1" ht="17.25">
      <c r="A59" s="170"/>
      <c r="B59" s="98"/>
      <c r="C59" s="117"/>
      <c r="D59" s="118" t="s">
        <v>56</v>
      </c>
      <c r="E59" s="101">
        <f>SUM(E57:E58)</f>
        <v>23329.200000000001</v>
      </c>
      <c r="F59" s="101">
        <f>SUM(F57:F58)</f>
        <v>80120.600000000006</v>
      </c>
      <c r="G59" s="101">
        <f>SUM(G57:G58)</f>
        <v>24120.599999999999</v>
      </c>
      <c r="H59" s="101">
        <f>SUM(H57:H58)</f>
        <v>6500</v>
      </c>
      <c r="I59" s="171">
        <f>SUM(I57:I58)</f>
        <v>27224.850000000002</v>
      </c>
      <c r="J59" s="101">
        <f>SUM(J57:J58)</f>
        <v>7541.0199999999995</v>
      </c>
      <c r="K59" s="101">
        <f t="shared" si="16"/>
        <v>3895.6500000000015</v>
      </c>
      <c r="L59" s="102">
        <f t="shared" si="9"/>
        <v>3104.2500000000036</v>
      </c>
      <c r="M59" s="101">
        <f t="shared" si="17"/>
        <v>-52895.75</v>
      </c>
      <c r="N59" s="171">
        <f t="shared" si="18"/>
        <v>1041.0199999999995</v>
      </c>
      <c r="O59" s="119">
        <f t="shared" si="12"/>
        <v>1.1669860089501569</v>
      </c>
      <c r="P59" s="103">
        <f t="shared" si="13"/>
        <v>1.1601569230769231</v>
      </c>
      <c r="Q59" s="120">
        <f t="shared" si="14"/>
        <v>1.1286970473371312</v>
      </c>
      <c r="R59" s="104">
        <f t="shared" si="15"/>
        <v>0.33979837894374232</v>
      </c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</row>
    <row r="60" ht="17.25">
      <c r="A60" s="149" t="s">
        <v>124</v>
      </c>
      <c r="B60" s="84" t="s">
        <v>125</v>
      </c>
      <c r="C60" s="121" t="s">
        <v>126</v>
      </c>
      <c r="D60" s="122" t="s">
        <v>127</v>
      </c>
      <c r="E60" s="49">
        <v>38425.629999999997</v>
      </c>
      <c r="F60" s="87">
        <v>3503</v>
      </c>
      <c r="G60" s="87">
        <v>1185.0999999999999</v>
      </c>
      <c r="H60" s="52">
        <v>386.30000000000001</v>
      </c>
      <c r="I60" s="49">
        <v>1217.47</v>
      </c>
      <c r="J60" s="49">
        <v>350.81</v>
      </c>
      <c r="K60" s="49">
        <f t="shared" si="16"/>
        <v>-37208.159999999996</v>
      </c>
      <c r="L60" s="49">
        <f t="shared" si="9"/>
        <v>32.370000000000118</v>
      </c>
      <c r="M60" s="52">
        <f t="shared" si="17"/>
        <v>-2285.5299999999997</v>
      </c>
      <c r="N60" s="49">
        <f t="shared" si="18"/>
        <v>-35.490000000000009</v>
      </c>
      <c r="O60" s="53">
        <f t="shared" si="12"/>
        <v>0.03168380062994413</v>
      </c>
      <c r="P60" s="54">
        <f t="shared" si="13"/>
        <v>0.90812839761843123</v>
      </c>
      <c r="Q60" s="53">
        <f t="shared" si="14"/>
        <v>1.027314150704582</v>
      </c>
      <c r="R60" s="55">
        <f t="shared" si="15"/>
        <v>0.34755067085355412</v>
      </c>
      <c r="S60" s="1"/>
      <c r="T60" s="1"/>
      <c r="U60" s="1"/>
      <c r="V60" s="1"/>
      <c r="W60" s="1"/>
      <c r="X60" s="1"/>
      <c r="Y60" s="1"/>
      <c r="Z60" s="1"/>
    </row>
    <row r="61" ht="17.25">
      <c r="A61" s="89"/>
      <c r="B61" s="90"/>
      <c r="C61" s="69" t="s">
        <v>104</v>
      </c>
      <c r="D61" s="145" t="s">
        <v>128</v>
      </c>
      <c r="E61" s="92">
        <v>11763.48</v>
      </c>
      <c r="F61" s="111">
        <v>62240.599999999999</v>
      </c>
      <c r="G61" s="111">
        <v>4100</v>
      </c>
      <c r="H61" s="95">
        <v>2000</v>
      </c>
      <c r="I61" s="92">
        <v>71050.970000000001</v>
      </c>
      <c r="J61" s="92">
        <v>17510.75</v>
      </c>
      <c r="K61" s="92">
        <f t="shared" si="16"/>
        <v>59287.490000000005</v>
      </c>
      <c r="L61" s="92">
        <f t="shared" si="9"/>
        <v>66950.970000000001</v>
      </c>
      <c r="M61" s="92">
        <f t="shared" si="17"/>
        <v>8810.3700000000026</v>
      </c>
      <c r="N61" s="92">
        <f t="shared" si="18"/>
        <v>15510.75</v>
      </c>
      <c r="O61" s="66">
        <f t="shared" si="12"/>
        <v>6.0399618140210212</v>
      </c>
      <c r="P61" s="66">
        <f t="shared" si="13"/>
        <v>8.7553750000000008</v>
      </c>
      <c r="Q61" s="67">
        <f t="shared" si="14"/>
        <v>17.32950487804878</v>
      </c>
      <c r="R61" s="68">
        <f t="shared" si="15"/>
        <v>1.1415534233281814</v>
      </c>
      <c r="S61" s="1"/>
      <c r="T61" s="1"/>
      <c r="U61" s="1"/>
      <c r="V61" s="1"/>
      <c r="W61" s="1"/>
      <c r="X61" s="1"/>
      <c r="Y61" s="1"/>
      <c r="Z61" s="1"/>
    </row>
    <row r="62" s="96" customFormat="1" ht="17.25">
      <c r="A62" s="97"/>
      <c r="B62" s="98"/>
      <c r="C62" s="99"/>
      <c r="D62" s="100" t="s">
        <v>56</v>
      </c>
      <c r="E62" s="101">
        <f>SUM(E60:E61)</f>
        <v>50189.110000000001</v>
      </c>
      <c r="F62" s="101">
        <f>SUM(F60:F61)</f>
        <v>65743.600000000006</v>
      </c>
      <c r="G62" s="101">
        <f>SUM(G60:G61)</f>
        <v>5285.1000000000004</v>
      </c>
      <c r="H62" s="101">
        <f>SUM(H60:H61)</f>
        <v>2386.3000000000002</v>
      </c>
      <c r="I62" s="101">
        <f>SUM(I60:I61)</f>
        <v>72268.440000000002</v>
      </c>
      <c r="J62" s="101">
        <f>SUM(J60:J61)</f>
        <v>17861.560000000001</v>
      </c>
      <c r="K62" s="101">
        <f t="shared" si="16"/>
        <v>22079.330000000002</v>
      </c>
      <c r="L62" s="102">
        <f t="shared" si="9"/>
        <v>66983.339999999997</v>
      </c>
      <c r="M62" s="101">
        <f t="shared" si="17"/>
        <v>6524.8399999999965</v>
      </c>
      <c r="N62" s="101">
        <f t="shared" si="18"/>
        <v>15475.260000000002</v>
      </c>
      <c r="O62" s="119">
        <f t="shared" si="12"/>
        <v>1.4399227242722574</v>
      </c>
      <c r="P62" s="103">
        <f t="shared" si="13"/>
        <v>7.4850437916439674</v>
      </c>
      <c r="Q62" s="103">
        <f t="shared" si="14"/>
        <v>13.673996707725491</v>
      </c>
      <c r="R62" s="104">
        <f t="shared" si="15"/>
        <v>1.0992467707883353</v>
      </c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</row>
    <row r="63" ht="17.25">
      <c r="A63" s="112"/>
      <c r="B63" s="84" t="s">
        <v>129</v>
      </c>
      <c r="C63" s="47" t="s">
        <v>130</v>
      </c>
      <c r="D63" s="172" t="s">
        <v>131</v>
      </c>
      <c r="E63" s="87">
        <v>1315.79</v>
      </c>
      <c r="F63" s="87">
        <v>793.5</v>
      </c>
      <c r="G63" s="87">
        <v>116.59999999999999</v>
      </c>
      <c r="H63" s="51">
        <v>21.300000000000001</v>
      </c>
      <c r="I63" s="88">
        <v>1333.9200000000001</v>
      </c>
      <c r="J63" s="49">
        <v>263.64999999999998</v>
      </c>
      <c r="K63" s="49">
        <f t="shared" si="16"/>
        <v>18.130000000000109</v>
      </c>
      <c r="L63" s="49">
        <f t="shared" si="9"/>
        <v>1217.3200000000002</v>
      </c>
      <c r="M63" s="52">
        <f t="shared" si="17"/>
        <v>540.42000000000007</v>
      </c>
      <c r="N63" s="88">
        <f t="shared" si="18"/>
        <v>242.34999999999997</v>
      </c>
      <c r="O63" s="53">
        <f t="shared" si="12"/>
        <v>1.0137787944884822</v>
      </c>
      <c r="P63" s="54">
        <f t="shared" si="13"/>
        <v>12.377934272300468</v>
      </c>
      <c r="Q63" s="53">
        <f t="shared" si="14"/>
        <v>11.440137221269298</v>
      </c>
      <c r="R63" s="55">
        <f t="shared" si="15"/>
        <v>1.6810586011342157</v>
      </c>
      <c r="S63" s="1"/>
      <c r="T63" s="1"/>
      <c r="U63" s="1"/>
      <c r="V63" s="1"/>
      <c r="W63" s="1"/>
      <c r="X63" s="1"/>
      <c r="Y63" s="1"/>
      <c r="Z63" s="1"/>
    </row>
    <row r="64" ht="17.25">
      <c r="A64" s="109"/>
      <c r="B64" s="90"/>
      <c r="C64" s="58" t="s">
        <v>132</v>
      </c>
      <c r="D64" s="94" t="s">
        <v>133</v>
      </c>
      <c r="E64" s="92">
        <v>257.24000000000001</v>
      </c>
      <c r="F64" s="173">
        <v>44.399999999999999</v>
      </c>
      <c r="G64" s="173">
        <v>44.399999999999999</v>
      </c>
      <c r="H64" s="174">
        <v>0</v>
      </c>
      <c r="I64" s="173">
        <v>1271.5899999999999</v>
      </c>
      <c r="J64" s="92">
        <v>488.89999999999998</v>
      </c>
      <c r="K64" s="92">
        <f t="shared" si="16"/>
        <v>1014.3499999999999</v>
      </c>
      <c r="L64" s="92">
        <f t="shared" si="9"/>
        <v>1227.1899999999998</v>
      </c>
      <c r="M64" s="92">
        <f t="shared" si="17"/>
        <v>1227.1899999999998</v>
      </c>
      <c r="N64" s="173">
        <f t="shared" si="18"/>
        <v>488.89999999999998</v>
      </c>
      <c r="O64" s="66">
        <f t="shared" si="12"/>
        <v>4.9432047893018192</v>
      </c>
      <c r="P64" s="66" t="str">
        <f t="shared" si="13"/>
        <v/>
      </c>
      <c r="Q64" s="67">
        <f t="shared" si="14"/>
        <v>28.639414414414414</v>
      </c>
      <c r="R64" s="175">
        <f t="shared" si="15"/>
        <v>28.639414414414414</v>
      </c>
      <c r="S64" s="1"/>
      <c r="T64" s="1"/>
      <c r="U64" s="1"/>
      <c r="V64" s="1"/>
      <c r="W64" s="1"/>
      <c r="X64" s="1"/>
      <c r="Y64" s="1"/>
      <c r="Z64" s="1"/>
    </row>
    <row r="65" ht="13.5">
      <c r="A65" s="109"/>
      <c r="B65" s="90"/>
      <c r="C65" s="69" t="s">
        <v>52</v>
      </c>
      <c r="D65" s="94" t="s">
        <v>53</v>
      </c>
      <c r="E65" s="92">
        <v>0</v>
      </c>
      <c r="F65" s="92">
        <v>445</v>
      </c>
      <c r="G65" s="92">
        <v>445</v>
      </c>
      <c r="H65" s="92">
        <v>445</v>
      </c>
      <c r="I65" s="92">
        <v>10906</v>
      </c>
      <c r="J65" s="92">
        <v>10906</v>
      </c>
      <c r="K65" s="92">
        <f t="shared" si="16"/>
        <v>10906</v>
      </c>
      <c r="L65" s="92">
        <f t="shared" si="9"/>
        <v>10461</v>
      </c>
      <c r="M65" s="93">
        <f t="shared" si="17"/>
        <v>10461</v>
      </c>
      <c r="N65" s="92">
        <f t="shared" si="18"/>
        <v>10461</v>
      </c>
      <c r="O65" s="65" t="str">
        <f t="shared" si="12"/>
        <v/>
      </c>
      <c r="P65" s="66">
        <f t="shared" si="13"/>
        <v>24.507865168539325</v>
      </c>
      <c r="Q65" s="66">
        <f t="shared" si="14"/>
        <v>24.507865168539325</v>
      </c>
      <c r="R65" s="68">
        <f t="shared" si="15"/>
        <v>24.507865168539325</v>
      </c>
      <c r="S65" s="1"/>
      <c r="T65" s="1"/>
      <c r="U65" s="1"/>
      <c r="V65" s="1"/>
      <c r="W65" s="1"/>
      <c r="X65" s="1"/>
      <c r="Y65" s="1"/>
      <c r="Z65" s="1"/>
    </row>
    <row r="66" ht="13.5">
      <c r="A66" s="109"/>
      <c r="B66" s="90"/>
      <c r="C66" s="58" t="s">
        <v>134</v>
      </c>
      <c r="D66" s="94" t="s">
        <v>135</v>
      </c>
      <c r="E66" s="92">
        <v>25199.490000000002</v>
      </c>
      <c r="F66" s="92">
        <v>1508.599999999255</v>
      </c>
      <c r="G66" s="92">
        <v>328</v>
      </c>
      <c r="H66" s="92">
        <v>103</v>
      </c>
      <c r="I66" s="93">
        <v>38717.889999999999</v>
      </c>
      <c r="J66" s="92">
        <v>8642.3600000000006</v>
      </c>
      <c r="K66" s="92">
        <f t="shared" si="16"/>
        <v>13518.399999999998</v>
      </c>
      <c r="L66" s="92">
        <f t="shared" si="9"/>
        <v>38389.889999999999</v>
      </c>
      <c r="M66" s="92">
        <f t="shared" si="17"/>
        <v>37209.290000000743</v>
      </c>
      <c r="N66" s="93">
        <f t="shared" si="18"/>
        <v>8539.3600000000006</v>
      </c>
      <c r="O66" s="66">
        <f t="shared" si="12"/>
        <v>1.5364553012779225</v>
      </c>
      <c r="P66" s="176">
        <f t="shared" si="13"/>
        <v>83.906407766990299</v>
      </c>
      <c r="Q66" s="177">
        <f t="shared" si="14"/>
        <v>118.04234756097561</v>
      </c>
      <c r="R66" s="175">
        <f t="shared" si="15"/>
        <v>25.66478191702182</v>
      </c>
      <c r="S66" s="1"/>
      <c r="T66" s="1"/>
      <c r="U66" s="1"/>
      <c r="V66" s="1"/>
      <c r="W66" s="1"/>
      <c r="X66" s="1"/>
      <c r="Y66" s="1"/>
      <c r="Z66" s="1"/>
    </row>
    <row r="67" ht="13.5">
      <c r="A67" s="109"/>
      <c r="B67" s="90"/>
      <c r="C67" s="69" t="s">
        <v>102</v>
      </c>
      <c r="D67" s="94" t="s">
        <v>103</v>
      </c>
      <c r="E67" s="92">
        <v>34179.870000000003</v>
      </c>
      <c r="F67" s="92">
        <v>101553.59999999998</v>
      </c>
      <c r="G67" s="92">
        <v>34728.699999999997</v>
      </c>
      <c r="H67" s="92">
        <v>9649.1000000000004</v>
      </c>
      <c r="I67" s="92">
        <v>39165.93</v>
      </c>
      <c r="J67" s="92">
        <v>13242.84</v>
      </c>
      <c r="K67" s="92">
        <f t="shared" si="16"/>
        <v>4986.0599999999977</v>
      </c>
      <c r="L67" s="92">
        <f t="shared" si="9"/>
        <v>4437.2300000000032</v>
      </c>
      <c r="M67" s="93">
        <f t="shared" si="17"/>
        <v>-62387.669999999976</v>
      </c>
      <c r="N67" s="92">
        <f t="shared" si="18"/>
        <v>3593.7399999999998</v>
      </c>
      <c r="O67" s="65">
        <f t="shared" si="12"/>
        <v>1.145877090813979</v>
      </c>
      <c r="P67" s="66">
        <f t="shared" si="13"/>
        <v>1.3724430257744245</v>
      </c>
      <c r="Q67" s="67">
        <f t="shared" si="14"/>
        <v>1.1277683875296225</v>
      </c>
      <c r="R67" s="68">
        <f t="shared" si="15"/>
        <v>0.38566756865340085</v>
      </c>
      <c r="S67" s="1"/>
      <c r="T67" s="1"/>
      <c r="U67" s="1"/>
      <c r="V67" s="1"/>
      <c r="W67" s="1"/>
      <c r="X67" s="1"/>
      <c r="Y67" s="1"/>
      <c r="Z67" s="1"/>
    </row>
    <row r="68" ht="13.5">
      <c r="A68" s="109"/>
      <c r="B68" s="90"/>
      <c r="C68" s="58" t="s">
        <v>136</v>
      </c>
      <c r="D68" s="94" t="s">
        <v>137</v>
      </c>
      <c r="E68" s="92">
        <v>206.91</v>
      </c>
      <c r="F68" s="111">
        <v>0</v>
      </c>
      <c r="G68" s="111">
        <v>0</v>
      </c>
      <c r="H68" s="93">
        <v>0</v>
      </c>
      <c r="I68" s="92">
        <v>1052.3499999999999</v>
      </c>
      <c r="J68" s="93">
        <v>38.529999999999973</v>
      </c>
      <c r="K68" s="92">
        <f t="shared" si="16"/>
        <v>845.43999999999994</v>
      </c>
      <c r="L68" s="92">
        <f t="shared" si="9"/>
        <v>1052.3499999999999</v>
      </c>
      <c r="M68" s="92">
        <f t="shared" si="17"/>
        <v>1052.3499999999999</v>
      </c>
      <c r="N68" s="92">
        <f t="shared" si="18"/>
        <v>38.529999999999973</v>
      </c>
      <c r="O68" s="66">
        <f t="shared" si="12"/>
        <v>5.0860277415301338</v>
      </c>
      <c r="P68" s="65" t="str">
        <f t="shared" si="13"/>
        <v/>
      </c>
      <c r="Q68" s="66" t="str">
        <f t="shared" si="14"/>
        <v/>
      </c>
      <c r="R68" s="68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09"/>
      <c r="B69" s="90"/>
      <c r="C69" s="69" t="s">
        <v>138</v>
      </c>
      <c r="D69" s="94" t="s">
        <v>139</v>
      </c>
      <c r="E69" s="92">
        <v>39152.769999999997</v>
      </c>
      <c r="F69" s="92">
        <v>0</v>
      </c>
      <c r="G69" s="92">
        <v>0</v>
      </c>
      <c r="H69" s="92">
        <v>0</v>
      </c>
      <c r="I69" s="93">
        <v>298.10000000000002</v>
      </c>
      <c r="J69" s="92">
        <v>171.90000000000001</v>
      </c>
      <c r="K69" s="92">
        <f t="shared" si="16"/>
        <v>-38854.669999999998</v>
      </c>
      <c r="L69" s="92">
        <f t="shared" si="9"/>
        <v>298.10000000000002</v>
      </c>
      <c r="M69" s="92">
        <f t="shared" si="17"/>
        <v>298.10000000000002</v>
      </c>
      <c r="N69" s="93">
        <f t="shared" si="18"/>
        <v>171.90000000000001</v>
      </c>
      <c r="O69" s="65">
        <f t="shared" si="12"/>
        <v>0.0076137652584989529</v>
      </c>
      <c r="P69" s="66" t="str">
        <f t="shared" si="13"/>
        <v/>
      </c>
      <c r="Q69" s="67" t="str">
        <f t="shared" si="14"/>
        <v/>
      </c>
      <c r="R69" s="68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09"/>
      <c r="B70" s="90"/>
      <c r="C70" s="58" t="s">
        <v>140</v>
      </c>
      <c r="D70" s="91" t="s">
        <v>141</v>
      </c>
      <c r="E70" s="92">
        <v>5852.1199999999999</v>
      </c>
      <c r="F70" s="111">
        <v>0</v>
      </c>
      <c r="G70" s="111">
        <v>0</v>
      </c>
      <c r="H70" s="93">
        <v>0</v>
      </c>
      <c r="I70" s="92">
        <v>2596.21</v>
      </c>
      <c r="J70" s="92">
        <v>98.030000000000001</v>
      </c>
      <c r="K70" s="92">
        <f t="shared" si="16"/>
        <v>-3255.9099999999999</v>
      </c>
      <c r="L70" s="93">
        <f t="shared" si="9"/>
        <v>2596.21</v>
      </c>
      <c r="M70" s="92">
        <f t="shared" si="17"/>
        <v>2596.21</v>
      </c>
      <c r="N70" s="92">
        <f t="shared" si="18"/>
        <v>98.030000000000001</v>
      </c>
      <c r="O70" s="66">
        <f t="shared" si="12"/>
        <v>0.44363581061222257</v>
      </c>
      <c r="P70" s="65" t="str">
        <f t="shared" si="13"/>
        <v/>
      </c>
      <c r="Q70" s="66" t="str">
        <f t="shared" si="14"/>
        <v/>
      </c>
      <c r="R70" s="68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96" customFormat="1" ht="13.5">
      <c r="A71" s="170"/>
      <c r="B71" s="98"/>
      <c r="C71" s="117"/>
      <c r="D71" s="118" t="s">
        <v>56</v>
      </c>
      <c r="E71" s="101">
        <f>SUM(E63:E70)</f>
        <v>106164.19</v>
      </c>
      <c r="F71" s="101">
        <f>SUM(F63:F70)</f>
        <v>104345.09999999923</v>
      </c>
      <c r="G71" s="101">
        <f>SUM(G63:G70)</f>
        <v>35662.699999999997</v>
      </c>
      <c r="H71" s="101">
        <f>SUM(H63:H70)</f>
        <v>10218.4</v>
      </c>
      <c r="I71" s="168">
        <f>SUM(I63:I70)</f>
        <v>95341.99000000002</v>
      </c>
      <c r="J71" s="101">
        <f>SUM(J63:J70)</f>
        <v>33852.209999999999</v>
      </c>
      <c r="K71" s="102">
        <f t="shared" si="16"/>
        <v>-10822.199999999983</v>
      </c>
      <c r="L71" s="101">
        <f t="shared" si="9"/>
        <v>59679.290000000023</v>
      </c>
      <c r="M71" s="102">
        <f t="shared" si="17"/>
        <v>-9003.1099999992148</v>
      </c>
      <c r="N71" s="168">
        <f t="shared" si="18"/>
        <v>23633.809999999998</v>
      </c>
      <c r="O71" s="119">
        <f t="shared" si="12"/>
        <v>0.89806167220792643</v>
      </c>
      <c r="P71" s="103">
        <f t="shared" si="13"/>
        <v>3.3128679636733738</v>
      </c>
      <c r="Q71" s="120">
        <f t="shared" si="14"/>
        <v>2.6734372327389688</v>
      </c>
      <c r="R71" s="104">
        <f t="shared" si="15"/>
        <v>0.91371794171456755</v>
      </c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</row>
    <row r="72" s="34" customFormat="1" ht="13.5">
      <c r="A72" s="178"/>
      <c r="B72" s="179" t="s">
        <v>142</v>
      </c>
      <c r="C72" s="180"/>
      <c r="D72" s="181"/>
      <c r="E72" s="82">
        <f>E5+E17</f>
        <v>9534559.0299999993</v>
      </c>
      <c r="F72" s="82">
        <f>F5+F17</f>
        <v>36906035.540000007</v>
      </c>
      <c r="G72" s="82">
        <f>G5+G17</f>
        <v>9995753.6099999994</v>
      </c>
      <c r="H72" s="82">
        <f>H5+H17</f>
        <v>3380635.5999999996</v>
      </c>
      <c r="I72" s="82">
        <f>I5+I17</f>
        <v>10287002.5</v>
      </c>
      <c r="J72" s="82">
        <f>J5+J17</f>
        <v>3439887.9099999997</v>
      </c>
      <c r="K72" s="82">
        <f t="shared" si="16"/>
        <v>752443.47000000067</v>
      </c>
      <c r="L72" s="82">
        <f t="shared" si="9"/>
        <v>291248.8900000006</v>
      </c>
      <c r="M72" s="82">
        <f t="shared" si="17"/>
        <v>-26619033.040000007</v>
      </c>
      <c r="N72" s="82">
        <f t="shared" si="18"/>
        <v>59252.310000000056</v>
      </c>
      <c r="O72" s="42">
        <f t="shared" si="12"/>
        <v>1.0789174903246679</v>
      </c>
      <c r="P72" s="41">
        <f t="shared" si="13"/>
        <v>1.017526973330104</v>
      </c>
      <c r="Q72" s="42">
        <f t="shared" si="14"/>
        <v>1.029137261817721</v>
      </c>
      <c r="R72" s="44">
        <f t="shared" si="15"/>
        <v>0.27873496433532124</v>
      </c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</row>
    <row r="73" s="34" customFormat="1" ht="13.5">
      <c r="A73" s="182"/>
      <c r="B73" s="183" t="s">
        <v>143</v>
      </c>
      <c r="C73" s="184"/>
      <c r="D73" s="185"/>
      <c r="E73" s="186">
        <f>SUM(E74:E82)</f>
        <v>8176422.5199999996</v>
      </c>
      <c r="F73" s="155">
        <f>SUM(F74:F82)</f>
        <v>29646090</v>
      </c>
      <c r="G73" s="155">
        <f>SUM(G74:G82)</f>
        <v>8641889.1999999993</v>
      </c>
      <c r="H73" s="155">
        <f>SUM(H74:H82)</f>
        <v>2713619.8000000003</v>
      </c>
      <c r="I73" s="187">
        <f>SUM(I74:I82)</f>
        <v>8516889.0299999993</v>
      </c>
      <c r="J73" s="155">
        <f>SUM(J74:J82)</f>
        <v>2641129.3399999999</v>
      </c>
      <c r="K73" s="186">
        <f t="shared" si="16"/>
        <v>340466.50999999978</v>
      </c>
      <c r="L73" s="186">
        <f t="shared" si="9"/>
        <v>-125000.16999999993</v>
      </c>
      <c r="M73" s="187">
        <f t="shared" si="17"/>
        <v>-21129200.969999999</v>
      </c>
      <c r="N73" s="187">
        <f t="shared" si="18"/>
        <v>-72490.460000000428</v>
      </c>
      <c r="O73" s="188">
        <f t="shared" si="12"/>
        <v>1.0416400337882734</v>
      </c>
      <c r="P73" s="189">
        <f t="shared" si="13"/>
        <v>0.97328643459927566</v>
      </c>
      <c r="Q73" s="190">
        <f t="shared" si="14"/>
        <v>0.98553555049051078</v>
      </c>
      <c r="R73" s="191">
        <f t="shared" si="15"/>
        <v>0.28728540694573884</v>
      </c>
      <c r="S73" s="34"/>
      <c r="T73" s="34"/>
      <c r="U73" s="34"/>
      <c r="V73" s="34"/>
      <c r="W73" s="34"/>
      <c r="X73" s="34"/>
      <c r="Y73" s="34"/>
      <c r="Z73" s="34"/>
    </row>
    <row r="74" ht="13.5">
      <c r="A74" s="192"/>
      <c r="B74" s="193"/>
      <c r="C74" s="58" t="s">
        <v>144</v>
      </c>
      <c r="D74" s="194" t="s">
        <v>145</v>
      </c>
      <c r="E74" s="92">
        <v>191981.5</v>
      </c>
      <c r="F74" s="111">
        <v>599211.69999999995</v>
      </c>
      <c r="G74" s="111">
        <v>237727.29999999999</v>
      </c>
      <c r="H74" s="92">
        <v>0</v>
      </c>
      <c r="I74" s="92">
        <v>236970.5</v>
      </c>
      <c r="J74" s="92">
        <v>0</v>
      </c>
      <c r="K74" s="92">
        <f t="shared" si="16"/>
        <v>44989</v>
      </c>
      <c r="L74" s="92">
        <f t="shared" ref="L74:L83" si="19">I74-G74</f>
        <v>-756.79999999998836</v>
      </c>
      <c r="M74" s="92">
        <f t="shared" si="17"/>
        <v>-362241.19999999995</v>
      </c>
      <c r="N74" s="92">
        <f t="shared" si="18"/>
        <v>0</v>
      </c>
      <c r="O74" s="66">
        <f t="shared" ref="O74:O83" si="20">IFERROR(I74/E74,"")</f>
        <v>1.2343402879964998</v>
      </c>
      <c r="P74" s="66" t="str">
        <f t="shared" ref="P74:P83" si="21">IFERROR(J74/H74,"")</f>
        <v/>
      </c>
      <c r="Q74" s="66">
        <f t="shared" ref="Q74:Q83" si="22">IFERROR(I74/G74,"")</f>
        <v>0.99681652044169944</v>
      </c>
      <c r="R74" s="68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195"/>
      <c r="B75" s="196"/>
      <c r="C75" s="69" t="s">
        <v>146</v>
      </c>
      <c r="D75" s="197" t="s">
        <v>147</v>
      </c>
      <c r="E75" s="92">
        <v>942173.63</v>
      </c>
      <c r="F75" s="111">
        <v>8195040.5</v>
      </c>
      <c r="G75" s="111">
        <v>1125915.3</v>
      </c>
      <c r="H75" s="93">
        <v>339493.5</v>
      </c>
      <c r="I75" s="92">
        <v>1092470.78</v>
      </c>
      <c r="J75" s="92">
        <v>306049.06</v>
      </c>
      <c r="K75" s="92">
        <f t="shared" si="16"/>
        <v>150297.15000000002</v>
      </c>
      <c r="L75" s="92">
        <f t="shared" si="19"/>
        <v>-33444.520000000019</v>
      </c>
      <c r="M75" s="92">
        <f t="shared" si="17"/>
        <v>-7102569.7199999997</v>
      </c>
      <c r="N75" s="92">
        <f t="shared" si="18"/>
        <v>-33444.440000000002</v>
      </c>
      <c r="O75" s="66">
        <f t="shared" si="20"/>
        <v>1.159521711512983</v>
      </c>
      <c r="P75" s="66">
        <f t="shared" si="21"/>
        <v>0.90148724496934407</v>
      </c>
      <c r="Q75" s="66">
        <f t="shared" si="22"/>
        <v>0.97029570519203356</v>
      </c>
      <c r="R75" s="68">
        <f t="shared" si="23"/>
        <v>0.13330877132333879</v>
      </c>
      <c r="S75" s="1"/>
      <c r="T75" s="1"/>
      <c r="U75" s="1"/>
      <c r="V75" s="1"/>
      <c r="W75" s="1"/>
      <c r="X75" s="1"/>
      <c r="Y75" s="1"/>
      <c r="Z75" s="1"/>
    </row>
    <row r="76" ht="13.5">
      <c r="A76" s="195"/>
      <c r="B76" s="196"/>
      <c r="C76" s="58" t="s">
        <v>148</v>
      </c>
      <c r="D76" s="194" t="s">
        <v>149</v>
      </c>
      <c r="E76" s="92">
        <v>5335023.8399999999</v>
      </c>
      <c r="F76" s="111">
        <v>17821589.800000001</v>
      </c>
      <c r="G76" s="111">
        <v>5726023</v>
      </c>
      <c r="H76" s="92">
        <v>2137411.1000000001</v>
      </c>
      <c r="I76" s="111">
        <v>5705232.8799999999</v>
      </c>
      <c r="J76" s="92">
        <v>2116624.0899999999</v>
      </c>
      <c r="K76" s="92">
        <f t="shared" si="16"/>
        <v>370209.04000000004</v>
      </c>
      <c r="L76" s="92">
        <f t="shared" si="19"/>
        <v>-20790.120000000112</v>
      </c>
      <c r="M76" s="92">
        <f t="shared" si="17"/>
        <v>-12116356.920000002</v>
      </c>
      <c r="N76" s="111">
        <f t="shared" si="18"/>
        <v>-20787.010000000242</v>
      </c>
      <c r="O76" s="66">
        <f t="shared" si="20"/>
        <v>1.0693921997544438</v>
      </c>
      <c r="P76" s="66">
        <f t="shared" si="21"/>
        <v>0.99027467855856077</v>
      </c>
      <c r="Q76" s="66">
        <f t="shared" si="22"/>
        <v>0.99636918678112185</v>
      </c>
      <c r="R76" s="68">
        <f t="shared" si="23"/>
        <v>0.32013041170995865</v>
      </c>
      <c r="S76" s="1"/>
      <c r="T76" s="1"/>
      <c r="U76" s="1"/>
      <c r="V76" s="1"/>
      <c r="W76" s="1"/>
      <c r="X76" s="1"/>
      <c r="Y76" s="1"/>
      <c r="Z76" s="1"/>
    </row>
    <row r="77" ht="13.5">
      <c r="A77" s="195"/>
      <c r="B77" s="196"/>
      <c r="C77" s="69" t="s">
        <v>150</v>
      </c>
      <c r="D77" s="198" t="s">
        <v>151</v>
      </c>
      <c r="E77" s="92">
        <v>1691018.23</v>
      </c>
      <c r="F77" s="111">
        <v>3024215.3999999999</v>
      </c>
      <c r="G77" s="111">
        <v>1546191</v>
      </c>
      <c r="H77" s="199">
        <v>236715.20000000001</v>
      </c>
      <c r="I77" s="92">
        <v>1546190.9399999999</v>
      </c>
      <c r="J77" s="93">
        <v>236715.20000000001</v>
      </c>
      <c r="K77" s="92">
        <f t="shared" si="16"/>
        <v>-144827.29000000004</v>
      </c>
      <c r="L77" s="92">
        <f t="shared" si="19"/>
        <v>-0.060000000055879354</v>
      </c>
      <c r="M77" s="92">
        <f t="shared" si="17"/>
        <v>-1478024.46</v>
      </c>
      <c r="N77" s="92">
        <f t="shared" si="18"/>
        <v>0</v>
      </c>
      <c r="O77" s="66">
        <f t="shared" si="20"/>
        <v>0.9143549800761166</v>
      </c>
      <c r="P77" s="66">
        <f t="shared" si="21"/>
        <v>1</v>
      </c>
      <c r="Q77" s="66">
        <f t="shared" si="22"/>
        <v>0.99999996119496226</v>
      </c>
      <c r="R77" s="68">
        <f t="shared" si="23"/>
        <v>0.51127010992669375</v>
      </c>
      <c r="S77" s="1"/>
      <c r="T77" s="1"/>
      <c r="U77" s="1"/>
      <c r="V77" s="1"/>
      <c r="W77" s="1"/>
      <c r="X77" s="1"/>
      <c r="Y77" s="1"/>
      <c r="Z77" s="1"/>
    </row>
    <row r="78" ht="13.5">
      <c r="A78" s="195"/>
      <c r="B78" s="196"/>
      <c r="C78" s="58" t="s">
        <v>152</v>
      </c>
      <c r="D78" s="198" t="s">
        <v>153</v>
      </c>
      <c r="E78" s="92">
        <v>7159.8599999999997</v>
      </c>
      <c r="F78" s="111">
        <v>0</v>
      </c>
      <c r="G78" s="111">
        <v>0</v>
      </c>
      <c r="H78" s="92">
        <v>0</v>
      </c>
      <c r="I78" s="95">
        <v>0</v>
      </c>
      <c r="J78" s="92">
        <v>0</v>
      </c>
      <c r="K78" s="92">
        <f t="shared" si="16"/>
        <v>-7159.8599999999997</v>
      </c>
      <c r="L78" s="92">
        <f t="shared" si="19"/>
        <v>0</v>
      </c>
      <c r="M78" s="92">
        <f t="shared" si="17"/>
        <v>0</v>
      </c>
      <c r="N78" s="95">
        <f t="shared" si="18"/>
        <v>0</v>
      </c>
      <c r="O78" s="66">
        <f t="shared" si="20"/>
        <v>0</v>
      </c>
      <c r="P78" s="66" t="str">
        <f t="shared" si="21"/>
        <v/>
      </c>
      <c r="Q78" s="66" t="str">
        <f t="shared" si="22"/>
        <v/>
      </c>
      <c r="R78" s="68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195"/>
      <c r="B79" s="196"/>
      <c r="C79" s="58" t="s">
        <v>154</v>
      </c>
      <c r="D79" s="198" t="s">
        <v>155</v>
      </c>
      <c r="E79" s="92">
        <v>44836.290000000001</v>
      </c>
      <c r="F79" s="111">
        <v>0</v>
      </c>
      <c r="G79" s="111">
        <v>0</v>
      </c>
      <c r="H79" s="92">
        <v>0</v>
      </c>
      <c r="I79" s="93">
        <v>0</v>
      </c>
      <c r="J79" s="92">
        <v>0</v>
      </c>
      <c r="K79" s="92">
        <f t="shared" si="16"/>
        <v>-44836.290000000001</v>
      </c>
      <c r="L79" s="92">
        <f t="shared" si="19"/>
        <v>0</v>
      </c>
      <c r="M79" s="92">
        <f t="shared" si="17"/>
        <v>0</v>
      </c>
      <c r="N79" s="93">
        <f t="shared" si="18"/>
        <v>0</v>
      </c>
      <c r="O79" s="66">
        <f t="shared" si="20"/>
        <v>0</v>
      </c>
      <c r="P79" s="66" t="str">
        <f t="shared" si="21"/>
        <v/>
      </c>
      <c r="Q79" s="66" t="str">
        <f t="shared" si="22"/>
        <v/>
      </c>
      <c r="R79" s="68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00"/>
      <c r="B80" s="196"/>
      <c r="C80" s="58" t="s">
        <v>156</v>
      </c>
      <c r="D80" s="201" t="s">
        <v>157</v>
      </c>
      <c r="E80" s="60">
        <v>-52.530000000000001</v>
      </c>
      <c r="F80" s="111">
        <v>0</v>
      </c>
      <c r="G80" s="111">
        <v>0</v>
      </c>
      <c r="H80" s="92">
        <v>0</v>
      </c>
      <c r="I80" s="95">
        <v>-652.99000000000001</v>
      </c>
      <c r="J80" s="60">
        <v>-652.99000000000001</v>
      </c>
      <c r="K80" s="92">
        <f t="shared" si="16"/>
        <v>-600.46000000000004</v>
      </c>
      <c r="L80" s="92">
        <f t="shared" si="19"/>
        <v>-652.99000000000001</v>
      </c>
      <c r="M80" s="92">
        <f t="shared" si="17"/>
        <v>-652.99000000000001</v>
      </c>
      <c r="N80" s="95">
        <f t="shared" si="18"/>
        <v>-652.99000000000001</v>
      </c>
      <c r="O80" s="66">
        <f t="shared" si="20"/>
        <v>12.430801446792309</v>
      </c>
      <c r="P80" s="66" t="str">
        <f t="shared" si="21"/>
        <v/>
      </c>
      <c r="Q80" s="66" t="str">
        <f t="shared" si="22"/>
        <v/>
      </c>
      <c r="R80" s="68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195"/>
      <c r="B81" s="196"/>
      <c r="C81" s="202" t="s">
        <v>158</v>
      </c>
      <c r="D81" s="115" t="s">
        <v>159</v>
      </c>
      <c r="E81" s="92">
        <v>26552.09</v>
      </c>
      <c r="F81" s="111">
        <v>6032.6000000000004</v>
      </c>
      <c r="G81" s="111">
        <v>6032.6000000000004</v>
      </c>
      <c r="H81" s="111">
        <v>0</v>
      </c>
      <c r="I81" s="111">
        <v>108599.49000000001</v>
      </c>
      <c r="J81" s="92">
        <v>-8897.5599999999995</v>
      </c>
      <c r="K81" s="92">
        <f t="shared" si="16"/>
        <v>82047.400000000009</v>
      </c>
      <c r="L81" s="92">
        <f t="shared" si="19"/>
        <v>102566.89</v>
      </c>
      <c r="M81" s="92">
        <f t="shared" si="17"/>
        <v>102566.89</v>
      </c>
      <c r="N81" s="111">
        <f t="shared" si="18"/>
        <v>-8897.5599999999995</v>
      </c>
      <c r="O81" s="66">
        <f t="shared" si="20"/>
        <v>4.0900543045764008</v>
      </c>
      <c r="P81" s="66" t="str">
        <f t="shared" si="21"/>
        <v/>
      </c>
      <c r="Q81" s="66">
        <f t="shared" si="22"/>
        <v>18.00210357059974</v>
      </c>
      <c r="R81" s="68">
        <f t="shared" si="23"/>
        <v>18.00210357059974</v>
      </c>
      <c r="S81" s="1"/>
      <c r="T81" s="1"/>
      <c r="U81" s="1"/>
      <c r="V81" s="1"/>
      <c r="W81" s="1"/>
      <c r="X81" s="1"/>
      <c r="Y81" s="1"/>
      <c r="Z81" s="1"/>
    </row>
    <row r="82" ht="13.5">
      <c r="A82" s="195"/>
      <c r="B82" s="193"/>
      <c r="C82" s="203" t="s">
        <v>160</v>
      </c>
      <c r="D82" s="204" t="s">
        <v>161</v>
      </c>
      <c r="E82" s="205">
        <v>-62270.389999999999</v>
      </c>
      <c r="F82" s="206">
        <v>0</v>
      </c>
      <c r="G82" s="206">
        <v>0</v>
      </c>
      <c r="H82" s="162">
        <v>0</v>
      </c>
      <c r="I82" s="93">
        <v>-171922.57000000001</v>
      </c>
      <c r="J82" s="162">
        <v>-8708.4600000000009</v>
      </c>
      <c r="K82" s="162">
        <f t="shared" si="16"/>
        <v>-109652.18000000001</v>
      </c>
      <c r="L82" s="162">
        <f t="shared" si="19"/>
        <v>-171922.57000000001</v>
      </c>
      <c r="M82" s="162">
        <f t="shared" si="17"/>
        <v>-171922.57000000001</v>
      </c>
      <c r="N82" s="93">
        <f t="shared" si="18"/>
        <v>-8708.4600000000009</v>
      </c>
      <c r="O82" s="75">
        <f t="shared" si="20"/>
        <v>2.7609040187479157</v>
      </c>
      <c r="P82" s="65" t="str">
        <f t="shared" si="21"/>
        <v/>
      </c>
      <c r="Q82" s="75" t="str">
        <f t="shared" si="22"/>
        <v/>
      </c>
      <c r="R82" s="76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4" customFormat="1" ht="13.5">
      <c r="A83" s="207"/>
      <c r="B83" s="179" t="s">
        <v>162</v>
      </c>
      <c r="C83" s="180"/>
      <c r="D83" s="181"/>
      <c r="E83" s="82">
        <f>E72+E73</f>
        <v>17710981.549999997</v>
      </c>
      <c r="F83" s="82">
        <f>F72+F73</f>
        <v>66552125.540000007</v>
      </c>
      <c r="G83" s="82">
        <f>G72+G73</f>
        <v>18637642.809999999</v>
      </c>
      <c r="H83" s="82">
        <f>H72+H73</f>
        <v>6094255.4000000004</v>
      </c>
      <c r="I83" s="82">
        <f>I72+I73</f>
        <v>18803891.530000001</v>
      </c>
      <c r="J83" s="82">
        <f>J72+J73</f>
        <v>6081017.25</v>
      </c>
      <c r="K83" s="82">
        <f t="shared" si="16"/>
        <v>1092909.9800000042</v>
      </c>
      <c r="L83" s="82">
        <f t="shared" si="19"/>
        <v>166248.72000000253</v>
      </c>
      <c r="M83" s="82">
        <f t="shared" si="17"/>
        <v>-47748234.010000005</v>
      </c>
      <c r="N83" s="82">
        <f t="shared" si="18"/>
        <v>-13238.150000000373</v>
      </c>
      <c r="O83" s="42">
        <f t="shared" si="20"/>
        <v>1.0617080412463082</v>
      </c>
      <c r="P83" s="42">
        <f t="shared" si="21"/>
        <v>0.99782776580056021</v>
      </c>
      <c r="Q83" s="42">
        <f t="shared" si="22"/>
        <v>1.0089200507647245</v>
      </c>
      <c r="R83" s="44">
        <f t="shared" si="23"/>
        <v>0.28254381625569941</v>
      </c>
      <c r="S83" s="34"/>
      <c r="T83" s="34"/>
      <c r="U83" s="34"/>
      <c r="V83" s="34"/>
      <c r="W83" s="34"/>
      <c r="X83" s="34"/>
      <c r="Y83" s="34"/>
      <c r="Z83" s="34"/>
    </row>
    <row r="84" ht="13.5">
      <c r="A84" s="208"/>
      <c r="B84" s="209" t="s">
        <v>163</v>
      </c>
      <c r="C84" s="4"/>
      <c r="D84" s="210"/>
      <c r="E84" s="211"/>
      <c r="F84" s="211"/>
      <c r="G84" s="211"/>
      <c r="H84" s="211"/>
      <c r="I84" s="212"/>
      <c r="J84" s="212"/>
      <c r="K84" s="212"/>
      <c r="L84" s="212"/>
      <c r="M84" s="211"/>
      <c r="N84" s="211"/>
      <c r="O84" s="211"/>
      <c r="S84" s="1"/>
      <c r="T84" s="1"/>
      <c r="U84" s="1"/>
      <c r="V84" s="1"/>
      <c r="W84" s="1"/>
      <c r="X84" s="1"/>
      <c r="Y84" s="1"/>
      <c r="Z84" s="1"/>
    </row>
    <row r="85" ht="12.75">
      <c r="E85" s="5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5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5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5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5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5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5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  <c r="U94" s="1"/>
      <c r="V94" s="1"/>
      <c r="W94" s="1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288</cp:revision>
  <dcterms:created xsi:type="dcterms:W3CDTF">2015-02-26T11:08:47Z</dcterms:created>
  <dcterms:modified xsi:type="dcterms:W3CDTF">2026-05-07T04:31:15Z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