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12.05." sheetId="1" state="visible" r:id="rId1"/>
  </sheets>
  <definedNames>
    <definedName name="_xlnm._FilterDatabase" localSheetId="0" hidden="1">'на 12.05.'!$A$4:$R$84</definedName>
    <definedName name="_xlnm.Print_Area" localSheetId="0" hidden="0">'на 12.05.'!$A$1:$R$84</definedName>
    <definedName name="Print_Titles" localSheetId="0" hidden="0">'на 12.05.'!$3:$4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12.05.'!$A$4:$R$84</definedName>
  </definedNames>
  <calcPr/>
</workbook>
</file>

<file path=xl/sharedStrings.xml><?xml version="1.0" encoding="utf-8"?>
<sst xmlns="http://schemas.openxmlformats.org/spreadsheetml/2006/main" count="164" uniqueCount="164">
  <si>
    <t xml:space="preserve">Оперативный анализ  поступления доходов бюджета города Перми в 2026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</si>
  <si>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</si>
  <si>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</si>
  <si>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</si>
  <si>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</si>
  <si>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</si>
  <si>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08.05.2025 вкл.</t>
  </si>
  <si>
    <t xml:space="preserve">ПЛАН на 2026 год </t>
  </si>
  <si>
    <t xml:space="preserve">ФАКТ 2026 года</t>
  </si>
  <si>
    <t>ОТКЛОНЕНИЕ</t>
  </si>
  <si>
    <t xml:space="preserve">%,  факт 2026г./ факт 2025г.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</si>
  <si>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</si>
  <si>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</si>
  <si>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</si>
  <si>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2026 год </t>
  </si>
  <si>
    <t xml:space="preserve">январь - май</t>
  </si>
  <si>
    <t>май</t>
  </si>
  <si>
    <t xml:space="preserve">с нач. года на 12.05.2026 (по 08.05.2026 вкл.)</t>
  </si>
  <si>
    <t xml:space="preserve">факта 2026 года от факта 2025 года</t>
  </si>
  <si>
    <t xml:space="preserve">факта отч. пер. от плана отч. пер.</t>
  </si>
  <si>
    <t xml:space="preserve">факта 2026г.                от плана 2026г.</t>
  </si>
  <si>
    <t xml:space="preserve">факта за май от плана мая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</si>
  <si>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</si>
  <si>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</si>
  <si>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</si>
  <si>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</si>
  <si>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</si>
  <si>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</si>
  <si>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</si>
  <si>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</si>
  <si>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</si>
  <si>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</si>
  <si>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</si>
  <si>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</si>
  <si>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</si>
  <si>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</si>
  <si>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</si>
  <si>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</si>
  <si>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</si>
  <si>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</si>
  <si>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</si>
  <si>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</si>
  <si>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</si>
  <si>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</si>
  <si>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</si>
  <si>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</si>
  <si>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</si>
  <si>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</si>
  <si>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</si>
  <si>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</si>
  <si>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</si>
  <si>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</si>
  <si>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</si>
  <si>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</si>
  <si>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116 02020 00 0000 140</t>
  </si>
  <si>
    <t xml:space="preserve">Штрафы, санкции, возмещение ущерба (платные парковки)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</si>
  <si>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</si>
  <si>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</si>
  <si>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</si>
  <si>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</si>
  <si>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</si>
  <si>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</si>
  <si>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</si>
  <si>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</si>
  <si>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</si>
  <si>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</si>
  <si>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</si>
  <si>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</si>
  <si>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</si>
  <si>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</si>
  <si>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</si>
  <si>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</si>
  <si>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</si>
  <si>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</si>
  <si>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</si>
  <si>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</si>
  <si>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</si>
  <si>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</si>
  <si>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</si>
  <si>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</si>
  <si>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</si>
  <si>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</si>
  <si>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</si>
  <si>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</si>
  <si>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</si>
  <si>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</si>
  <si>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</si>
  <si>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</si>
  <si>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</si>
  <si>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</si>
  <si>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</si>
  <si>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</si>
  <si>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</si>
  <si>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</si>
  <si>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</si>
  <si>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</si>
  <si>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</si>
  <si>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</si>
  <si>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</si>
  <si>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</si>
  <si>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</si>
  <si>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</si>
  <si>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 xml:space="preserve">116 00000 00 0000 140</t>
  </si>
  <si>
    <t xml:space="preserve">Штрафы, санкции, возмещение ущерба</t>
  </si>
  <si>
    <t xml:space="preserve">117 05040 04 3000 180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</si>
  <si>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</si>
  <si>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</si>
  <si>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</si>
  <si>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</si>
  <si>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</si>
  <si>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</si>
  <si>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</si>
  <si>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</si>
  <si>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</si>
  <si>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</si>
  <si>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</si>
  <si>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</si>
  <si>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</si>
  <si>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</si>
  <si>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</si>
  <si>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</si>
  <si>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</si>
  <si>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</si>
  <si>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</si>
  <si>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</si>
  <si>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</si>
  <si>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</si>
  <si>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</si>
  <si>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</si>
  <si>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</si>
  <si>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</si>
  <si>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</si>
  <si>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111 053(4)00 00 0000 120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</si>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</sst>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0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7.000000"/>
      <name val="Times New Roman"/>
    </font>
    <font>
      <b/>
      <sz val="16.000000"/>
      <name val="Times New Roman"/>
    </font>
    <font>
      <b/>
      <sz val="7.000000"/>
      <name val="Times New Roman"/>
    </font>
    <font>
      <sz val="12.000000"/>
      <name val="Times New Roman"/>
    </font>
    <font>
      <b/>
      <sz val="12.000000"/>
      <name val="Times New Roman"/>
    </font>
    <font>
      <b/>
      <sz val="11.000000"/>
      <name val="Times New Roman"/>
    </font>
    <font>
      <b/>
      <sz val="14.000000"/>
      <name val="Times New Roman"/>
    </font>
    <font>
      <i/>
      <sz val="14.000000"/>
      <name val="Times New Roman"/>
    </font>
    <font>
      <i/>
      <sz val="7.000000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b/>
      <sz val="13.00000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0">
    <border>
      <left style="none"/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11">
    <xf fontId="0" fillId="0" borderId="0" numFmtId="0" xfId="0"/>
    <xf fontId="5" fillId="3" borderId="0" numFmtId="0" xfId="0" applyFont="1" applyFill="1" applyAlignment="1">
      <alignment vertical="center"/>
    </xf>
    <xf fontId="5" fillId="3" borderId="1" numFmtId="0" xfId="0" applyFont="1" applyFill="1" applyBorder="1" applyAlignment="1">
      <alignment vertical="center"/>
    </xf>
    <xf fontId="6" fillId="3" borderId="0" numFmtId="0" xfId="0" applyFont="1" applyFill="1" applyAlignment="1">
      <alignment vertical="center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/>
    </xf>
    <xf fontId="5" fillId="3" borderId="1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2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9" fillId="3" borderId="4" numFmtId="49" xfId="0" applyNumberFormat="1" applyFont="1" applyFill="1" applyBorder="1" applyAlignment="1">
      <alignment horizontal="center" vertical="center" wrapText="1"/>
    </xf>
    <xf fontId="11" fillId="3" borderId="4" numFmtId="0" xfId="0" applyFont="1" applyFill="1" applyBorder="1" applyAlignment="1">
      <alignment horizontal="center" vertical="center" wrapText="1"/>
    </xf>
    <xf fontId="12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7" numFmtId="162" xfId="0" applyNumberFormat="1" applyFont="1" applyFill="1" applyBorder="1" applyAlignment="1">
      <alignment horizontal="center" vertical="center" wrapText="1"/>
    </xf>
    <xf fontId="11" fillId="3" borderId="5" numFmtId="163" xfId="0" applyNumberFormat="1" applyFont="1" applyFill="1" applyBorder="1" applyAlignment="1">
      <alignment horizontal="center" vertical="center" wrapText="1"/>
    </xf>
    <xf fontId="11" fillId="3" borderId="7" numFmtId="163" xfId="0" applyNumberFormat="1" applyFont="1" applyFill="1" applyBorder="1" applyAlignment="1">
      <alignment horizontal="center" vertical="center" wrapText="1"/>
    </xf>
    <xf fontId="11" fillId="3" borderId="4" numFmtId="164" xfId="105" applyNumberFormat="1" applyFont="1" applyFill="1" applyBorder="1" applyAlignment="1" applyProtection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2" fillId="3" borderId="4" numFmtId="163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3" fillId="3" borderId="0" numFmtId="0" xfId="0" applyFont="1" applyFill="1" applyAlignment="1">
      <alignment vertical="center"/>
    </xf>
    <xf fontId="13" fillId="3" borderId="8" numFmtId="49" xfId="0" applyNumberFormat="1" applyFont="1" applyFill="1" applyBorder="1" applyAlignment="1">
      <alignment horizontal="center" vertical="center" wrapText="1"/>
    </xf>
    <xf fontId="13" fillId="3" borderId="9" numFmtId="0" xfId="0" applyFont="1" applyFill="1" applyBorder="1" applyAlignment="1">
      <alignment horizontal="center" vertical="center" wrapText="1"/>
    </xf>
    <xf fontId="9" fillId="3" borderId="10" numFmtId="0" xfId="0" applyFont="1" applyFill="1" applyBorder="1" applyAlignment="1">
      <alignment horizontal="left" vertical="center"/>
    </xf>
    <xf fontId="13" fillId="3" borderId="11" numFmtId="0" xfId="0" applyFont="1" applyFill="1" applyBorder="1" applyAlignment="1">
      <alignment horizontal="center" vertical="center" wrapText="1"/>
    </xf>
    <xf fontId="13" fillId="3" borderId="12" numFmtId="162" xfId="0" applyNumberFormat="1" applyFont="1" applyFill="1" applyBorder="1" applyAlignment="1">
      <alignment vertical="center" wrapText="1"/>
    </xf>
    <xf fontId="13" fillId="3" borderId="10" numFmtId="164" xfId="0" applyNumberFormat="1" applyFont="1" applyFill="1" applyBorder="1" applyAlignment="1">
      <alignment horizontal="right" vertical="center" wrapText="1"/>
    </xf>
    <xf fontId="13" fillId="3" borderId="12" numFmtId="164" xfId="0" applyNumberFormat="1" applyFont="1" applyFill="1" applyBorder="1" applyAlignment="1">
      <alignment horizontal="right" vertical="center" wrapText="1"/>
    </xf>
    <xf fontId="13" fillId="3" borderId="11" numFmtId="164" xfId="0" applyNumberFormat="1" applyFont="1" applyFill="1" applyBorder="1" applyAlignment="1">
      <alignment horizontal="right" vertical="center" wrapText="1"/>
    </xf>
    <xf fontId="13" fillId="3" borderId="13" numFmtId="164" xfId="0" applyNumberFormat="1" applyFont="1" applyFill="1" applyBorder="1" applyAlignment="1">
      <alignment horizontal="right" vertical="center" wrapText="1"/>
    </xf>
    <xf fontId="5" fillId="3" borderId="14" numFmtId="49" xfId="0" applyNumberFormat="1" applyFont="1" applyFill="1" applyBorder="1" applyAlignment="1">
      <alignment horizontal="center" vertical="center" wrapText="1"/>
    </xf>
    <xf fontId="6" fillId="3" borderId="15" numFmtId="0" xfId="0" applyFont="1" applyFill="1" applyBorder="1" applyAlignment="1">
      <alignment horizontal="center" vertical="center" wrapText="1"/>
    </xf>
    <xf fontId="7" fillId="3" borderId="16" numFmtId="49" xfId="0" applyNumberFormat="1" applyFont="1" applyFill="1" applyBorder="1" applyAlignment="1">
      <alignment horizontal="left" vertical="center"/>
    </xf>
    <xf fontId="5" fillId="3" borderId="17" numFmtId="0" xfId="0" applyFont="1" applyFill="1" applyBorder="1" applyAlignment="1">
      <alignment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8" numFmtId="162" xfId="0" applyNumberFormat="1" applyFont="1" applyFill="1" applyBorder="1" applyAlignment="1">
      <alignment horizontal="right" vertical="center" wrapText="1"/>
    </xf>
    <xf fontId="5" fillId="3" borderId="19" numFmtId="162" xfId="0" applyNumberFormat="1" applyFont="1" applyFill="1" applyBorder="1" applyAlignment="1">
      <alignment horizontal="right" vertical="center" wrapText="1"/>
    </xf>
    <xf fontId="5" fillId="3" borderId="16" numFmtId="162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6" numFmtId="164" xfId="0" applyNumberFormat="1" applyFont="1" applyFill="1" applyBorder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5" fillId="3" borderId="21" numFmtId="49" xfId="0" applyNumberFormat="1" applyFont="1" applyFill="1" applyBorder="1" applyAlignment="1">
      <alignment horizontal="center" vertical="center" wrapText="1"/>
    </xf>
    <xf fontId="6" fillId="3" borderId="21" numFmtId="0" xfId="0" applyFont="1" applyFill="1" applyBorder="1" applyAlignment="1">
      <alignment horizontal="center" vertical="center" wrapText="1"/>
    </xf>
    <xf fontId="7" fillId="3" borderId="21" numFmtId="49" xfId="0" applyNumberFormat="1" applyFont="1" applyFill="1" applyBorder="1" applyAlignment="1">
      <alignment horizontal="left" vertical="center"/>
    </xf>
    <xf fontId="5" fillId="3" borderId="21" numFmtId="0" xfId="0" applyFont="1" applyFill="1" applyBorder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7" numFmtId="162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2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5" fillId="3" borderId="24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/>
    </xf>
    <xf fontId="5" fillId="3" borderId="4" numFmtId="49" xfId="0" applyNumberFormat="1" applyFont="1" applyFill="1" applyBorder="1" applyAlignment="1">
      <alignment horizontal="center" vertical="center" wrapText="1"/>
    </xf>
    <xf fontId="6" fillId="3" borderId="4" numFmtId="0" xfId="0" applyFont="1" applyFill="1" applyBorder="1" applyAlignment="1">
      <alignment horizontal="center" vertical="center" wrapText="1"/>
    </xf>
    <xf fontId="5" fillId="3" borderId="25" numFmtId="0" xfId="0" applyFont="1" applyFill="1" applyBorder="1" applyAlignment="1">
      <alignment vertical="center" wrapText="1"/>
    </xf>
    <xf fontId="5" fillId="3" borderId="4" numFmtId="162" xfId="0" applyNumberFormat="1" applyFont="1" applyFill="1" applyBorder="1" applyAlignment="1">
      <alignment vertical="center" wrapText="1"/>
    </xf>
    <xf fontId="5" fillId="3" borderId="26" numFmtId="162" xfId="0" applyNumberFormat="1" applyFont="1" applyFill="1" applyBorder="1" applyAlignment="1">
      <alignment vertical="center" wrapText="1"/>
    </xf>
    <xf fontId="5" fillId="3" borderId="4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13" fillId="3" borderId="28" numFmtId="165" xfId="0" applyNumberFormat="1" applyFont="1" applyFill="1" applyBorder="1" applyAlignment="1">
      <alignment horizontal="center" vertical="center" wrapText="1"/>
    </xf>
    <xf fontId="13" fillId="3" borderId="10" numFmtId="165" xfId="0" applyNumberFormat="1" applyFont="1" applyFill="1" applyBorder="1" applyAlignment="1">
      <alignment horizontal="center" vertical="center" wrapText="1"/>
    </xf>
    <xf fontId="9" fillId="3" borderId="10" numFmtId="165" xfId="0" applyNumberFormat="1" applyFont="1" applyFill="1" applyBorder="1" applyAlignment="1">
      <alignment horizontal="left" vertical="center"/>
    </xf>
    <xf fontId="13" fillId="3" borderId="11" numFmtId="165" xfId="0" applyNumberFormat="1" applyFont="1" applyFill="1" applyBorder="1" applyAlignment="1">
      <alignment horizontal="center" vertical="center" wrapText="1"/>
    </xf>
    <xf fontId="13" fillId="3" borderId="10" numFmtId="162" xfId="0" applyNumberFormat="1" applyFont="1" applyFill="1" applyBorder="1" applyAlignment="1">
      <alignment horizontal="right" vertical="center" wrapText="1"/>
    </xf>
    <xf fontId="13" fillId="3" borderId="12" numFmtId="162" xfId="0" applyNumberFormat="1" applyFont="1" applyFill="1" applyBorder="1" applyAlignment="1">
      <alignment horizontal="right" vertical="center" wrapText="1"/>
    </xf>
    <xf fontId="5" fillId="3" borderId="29" numFmtId="49" xfId="0" applyNumberFormat="1" applyFont="1" applyFill="1" applyBorder="1" applyAlignment="1">
      <alignment horizontal="center" vertical="center" wrapText="1"/>
    </xf>
    <xf fontId="6" fillId="3" borderId="30" numFmtId="0" xfId="0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/>
    </xf>
    <xf fontId="5" fillId="3" borderId="15" numFmtId="165" xfId="0" applyNumberFormat="1" applyFont="1" applyFill="1" applyBorder="1" applyAlignment="1">
      <alignment vertical="center" wrapText="1"/>
    </xf>
    <xf fontId="5" fillId="3" borderId="31" numFmtId="162" xfId="0" applyNumberFormat="1" applyFont="1" applyFill="1" applyBorder="1" applyAlignment="1">
      <alignment horizontal="right" vertical="center" wrapText="1"/>
    </xf>
    <xf fontId="5" fillId="3" borderId="24" numFmtId="49" xfId="0" applyNumberFormat="1" applyFont="1" applyFill="1" applyBorder="1" applyAlignment="1">
      <alignment horizontal="center" vertical="center" wrapText="1"/>
    </xf>
    <xf fontId="6" fillId="3" borderId="32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1" numFmtId="165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14" fillId="3" borderId="0" numFmtId="0" xfId="0" applyFont="1" applyFill="1" applyAlignment="1">
      <alignment vertical="center"/>
    </xf>
    <xf fontId="14" fillId="3" borderId="24" numFmtId="49" xfId="0" applyNumberFormat="1" applyFont="1" applyFill="1" applyBorder="1" applyAlignment="1">
      <alignment horizontal="center" vertical="center" wrapText="1"/>
    </xf>
    <xf fontId="14" fillId="3" borderId="33" numFmtId="0" xfId="0" applyFont="1" applyFill="1" applyBorder="1" applyAlignment="1">
      <alignment horizontal="center" vertical="center" wrapText="1"/>
    </xf>
    <xf fontId="15" fillId="3" borderId="34" numFmtId="49" xfId="0" applyNumberFormat="1" applyFont="1" applyFill="1" applyBorder="1" applyAlignment="1">
      <alignment horizontal="left" vertical="center"/>
    </xf>
    <xf fontId="14" fillId="3" borderId="35" numFmtId="0" xfId="0" applyFont="1" applyFill="1" applyBorder="1" applyAlignment="1">
      <alignment vertical="center" wrapText="1"/>
    </xf>
    <xf fontId="14" fillId="3" borderId="34" numFmtId="162" xfId="0" applyNumberFormat="1" applyFont="1" applyFill="1" applyBorder="1" applyAlignment="1">
      <alignment horizontal="right" vertical="center" wrapText="1"/>
    </xf>
    <xf fontId="14" fillId="3" borderId="35" numFmtId="162" xfId="0" applyNumberFormat="1" applyFont="1" applyFill="1" applyBorder="1" applyAlignment="1">
      <alignment horizontal="right" vertical="center" wrapText="1"/>
    </xf>
    <xf fontId="14" fillId="3" borderId="34" numFmtId="164" xfId="0" applyNumberFormat="1" applyFont="1" applyFill="1" applyBorder="1" applyAlignment="1">
      <alignment horizontal="right" vertical="center" wrapText="1"/>
    </xf>
    <xf fontId="14" fillId="3" borderId="36" numFmtId="164" xfId="0" applyNumberFormat="1" applyFont="1" applyFill="1" applyBorder="1" applyAlignment="1">
      <alignment horizontal="right" vertical="center" wrapText="1"/>
    </xf>
    <xf fontId="5" fillId="3" borderId="27" numFmtId="1" xfId="0" applyNumberFormat="1" applyFont="1" applyFill="1" applyBorder="1" applyAlignment="1">
      <alignment horizontal="center" vertical="center" wrapText="1"/>
    </xf>
    <xf fontId="7" fillId="3" borderId="16" numFmtId="0" xfId="0" applyFont="1" applyFill="1" applyBorder="1" applyAlignment="1">
      <alignment horizontal="left" vertical="center"/>
    </xf>
    <xf fontId="5" fillId="3" borderId="37" numFmtId="0" xfId="0" applyFont="1" applyFill="1" applyBorder="1" applyAlignment="1">
      <alignment horizontal="left" vertical="center" wrapText="1"/>
    </xf>
    <xf fontId="5" fillId="3" borderId="38" numFmtId="162" xfId="0" applyNumberFormat="1" applyFont="1" applyFill="1" applyBorder="1" applyAlignment="1">
      <alignment horizontal="right" vertical="center" wrapText="1"/>
    </xf>
    <xf fontId="5" fillId="3" borderId="39" numFmtId="164" xfId="0" applyNumberFormat="1" applyFont="1" applyFill="1" applyBorder="1" applyAlignment="1">
      <alignment horizontal="right" vertical="center" wrapText="1"/>
    </xf>
    <xf fontId="5" fillId="3" borderId="24" numFmtId="0" xfId="0" applyFont="1" applyFill="1" applyBorder="1" applyAlignment="1">
      <alignment horizontal="center" vertical="center" wrapText="1"/>
    </xf>
    <xf fontId="7" fillId="3" borderId="21" numFmtId="0" xfId="0" applyFont="1" applyFill="1" applyBorder="1" applyAlignment="1">
      <alignment horizontal="left" vertical="center"/>
    </xf>
    <xf fontId="5" fillId="3" borderId="7" numFmtId="162" xfId="0" applyNumberFormat="1" applyFont="1" applyFill="1" applyBorder="1" applyAlignment="1">
      <alignment horizontal="right" vertical="center" wrapText="1"/>
    </xf>
    <xf fontId="5" fillId="3" borderId="27" numFmtId="0" xfId="0" applyFont="1" applyFill="1" applyBorder="1" applyAlignment="1">
      <alignment horizontal="center" vertical="center" wrapText="1"/>
    </xf>
    <xf fontId="6" fillId="3" borderId="40" numFmtId="0" xfId="0" applyFont="1" applyFill="1" applyBorder="1" applyAlignment="1">
      <alignment horizontal="center" vertical="center" wrapText="1"/>
    </xf>
    <xf fontId="7" fillId="3" borderId="21" numFmtId="166" xfId="0" applyNumberFormat="1" applyFont="1" applyFill="1" applyBorder="1" applyAlignment="1">
      <alignment vertical="center"/>
    </xf>
    <xf fontId="16" fillId="3" borderId="5" numFmtId="165" xfId="0" applyNumberFormat="1" applyFont="1" applyFill="1" applyBorder="1" applyAlignment="1">
      <alignment vertical="center" wrapText="1"/>
    </xf>
    <xf fontId="14" fillId="3" borderId="27" numFmtId="0" xfId="0" applyFont="1" applyFill="1" applyBorder="1" applyAlignment="1">
      <alignment horizontal="center" vertical="center" wrapText="1"/>
    </xf>
    <xf fontId="15" fillId="3" borderId="35" numFmtId="49" xfId="0" applyNumberFormat="1" applyFont="1" applyFill="1" applyBorder="1" applyAlignment="1">
      <alignment horizontal="left" vertical="center"/>
    </xf>
    <xf fontId="14" fillId="3" borderId="34" numFmtId="0" xfId="0" applyFont="1" applyFill="1" applyBorder="1" applyAlignment="1">
      <alignment vertical="center" wrapText="1"/>
    </xf>
    <xf fontId="14" fillId="3" borderId="35" numFmtId="164" xfId="0" applyNumberFormat="1" applyFont="1" applyFill="1" applyBorder="1" applyAlignment="1">
      <alignment horizontal="right" vertical="center" wrapText="1"/>
    </xf>
    <xf fontId="14" fillId="3" borderId="41" numFmtId="164" xfId="0" applyNumberFormat="1" applyFont="1" applyFill="1" applyBorder="1" applyAlignment="1">
      <alignment horizontal="right" vertical="center" wrapText="1"/>
    </xf>
    <xf fontId="7" fillId="3" borderId="15" numFmtId="49" xfId="0" applyNumberFormat="1" applyFont="1" applyFill="1" applyBorder="1" applyAlignment="1">
      <alignment horizontal="left" vertical="center"/>
    </xf>
    <xf fontId="5" fillId="3" borderId="16" numFmtId="165" xfId="0" applyNumberFormat="1" applyFont="1" applyFill="1" applyBorder="1" applyAlignment="1">
      <alignment vertical="center" wrapText="1"/>
    </xf>
    <xf fontId="5" fillId="3" borderId="21" numFmtId="165" xfId="0" applyNumberFormat="1" applyFont="1" applyFill="1" applyBorder="1" applyAlignment="1">
      <alignment horizontal="left" vertical="center" wrapText="1"/>
    </xf>
    <xf fontId="5" fillId="3" borderId="21" numFmtId="0" xfId="0" applyFont="1" applyFill="1" applyBorder="1" applyAlignment="1">
      <alignment horizontal="left" vertical="center" wrapText="1"/>
    </xf>
    <xf fontId="5" fillId="3" borderId="0" numFmtId="0" xfId="0" applyFont="1" applyFill="1" applyAlignment="1">
      <alignment horizontal="left" vertical="center" wrapText="1"/>
    </xf>
    <xf fontId="17" fillId="3" borderId="0" numFmtId="0" xfId="0" applyFont="1" applyFill="1" applyAlignment="1">
      <alignment vertical="center"/>
    </xf>
    <xf fontId="14" fillId="3" borderId="29" numFmtId="49" xfId="0" applyNumberFormat="1" applyFont="1" applyFill="1" applyBorder="1" applyAlignment="1">
      <alignment horizontal="center" vertical="center" wrapText="1"/>
    </xf>
    <xf fontId="18" fillId="3" borderId="32" numFmtId="0" xfId="0" applyFont="1" applyFill="1" applyBorder="1" applyAlignment="1">
      <alignment horizontal="center" vertical="center" wrapText="1"/>
    </xf>
    <xf fontId="15" fillId="3" borderId="0" numFmtId="0" xfId="0" applyFont="1" applyFill="1" applyAlignment="1">
      <alignment horizontal="left" vertical="center"/>
    </xf>
    <xf fontId="17" fillId="3" borderId="5" numFmtId="0" xfId="0" applyFont="1" applyFill="1" applyBorder="1" applyAlignment="1">
      <alignment horizontal="left" vertical="center" wrapText="1"/>
    </xf>
    <xf fontId="17" fillId="3" borderId="21" numFmtId="162" xfId="0" applyNumberFormat="1" applyFont="1" applyFill="1" applyBorder="1" applyAlignment="1">
      <alignment horizontal="right" vertical="center" wrapText="1"/>
    </xf>
    <xf fontId="17" fillId="3" borderId="7" numFmtId="162" xfId="0" applyNumberFormat="1" applyFont="1" applyFill="1" applyBorder="1" applyAlignment="1">
      <alignment horizontal="right" vertical="center" wrapText="1"/>
    </xf>
    <xf fontId="17" fillId="3" borderId="6" numFmtId="162" xfId="0" applyNumberFormat="1" applyFont="1" applyFill="1" applyBorder="1" applyAlignment="1">
      <alignment horizontal="right" vertical="center" wrapText="1"/>
    </xf>
    <xf fontId="17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7" fillId="3" borderId="21" numFmtId="164" xfId="0" applyNumberFormat="1" applyFont="1" applyFill="1" applyBorder="1" applyAlignment="1">
      <alignment horizontal="right" vertical="center" wrapText="1"/>
    </xf>
    <xf fontId="17" fillId="3" borderId="23" numFmtId="164" xfId="0" applyNumberFormat="1" applyFont="1" applyFill="1" applyBorder="1" applyAlignment="1">
      <alignment horizontal="right" vertical="center" wrapText="1"/>
    </xf>
    <xf fontId="17" fillId="3" borderId="24" numFmtId="164" xfId="0" applyNumberFormat="1" applyFont="1" applyFill="1" applyBorder="1" applyAlignment="1">
      <alignment horizontal="right" vertical="center" wrapText="1"/>
    </xf>
    <xf fontId="15" fillId="3" borderId="21" numFmtId="0" xfId="0" applyFont="1" applyFill="1" applyBorder="1" applyAlignment="1">
      <alignment horizontal="left" vertical="center"/>
    </xf>
    <xf fontId="17" fillId="3" borderId="21" numFmtId="0" xfId="0" applyFont="1" applyFill="1" applyBorder="1" applyAlignment="1">
      <alignment horizontal="left" vertical="center" wrapText="1"/>
    </xf>
    <xf fontId="14" fillId="3" borderId="21" numFmtId="164" xfId="0" applyNumberFormat="1" applyFont="1" applyFill="1" applyBorder="1" applyAlignment="1">
      <alignment horizontal="right" vertical="center" wrapText="1"/>
    </xf>
    <xf fontId="17" fillId="3" borderId="0" numFmtId="164" xfId="0" applyNumberFormat="1" applyFont="1" applyFill="1" applyAlignment="1">
      <alignment horizontal="right" vertical="center" wrapText="1"/>
    </xf>
    <xf fontId="17" fillId="3" borderId="42" numFmtId="162" xfId="0" applyNumberFormat="1" applyFont="1" applyFill="1" applyBorder="1" applyAlignment="1">
      <alignment horizontal="right" vertical="center" wrapText="1"/>
    </xf>
    <xf fontId="14" fillId="3" borderId="33" numFmtId="49" xfId="0" applyNumberFormat="1" applyFont="1" applyFill="1" applyBorder="1" applyAlignment="1">
      <alignment horizontal="center" vertical="center" wrapText="1"/>
    </xf>
    <xf fontId="5" fillId="3" borderId="5" numFmtId="165" xfId="0" applyNumberFormat="1" applyFont="1" applyFill="1" applyBorder="1" applyAlignment="1">
      <alignment vertical="center" wrapText="1"/>
    </xf>
    <xf fontId="14" fillId="3" borderId="34" numFmtId="162" xfId="0" applyNumberFormat="1" applyFont="1" applyFill="1" applyBorder="1" applyAlignment="1">
      <alignment vertical="center" wrapText="1"/>
    </xf>
    <xf fontId="14" fillId="3" borderId="0" numFmtId="162" xfId="0" applyNumberFormat="1" applyFont="1" applyFill="1" applyAlignment="1">
      <alignment vertical="center" wrapText="1"/>
    </xf>
    <xf fontId="14" fillId="3" borderId="35" numFmtId="162" xfId="0" applyNumberFormat="1" applyFont="1" applyFill="1" applyBorder="1" applyAlignment="1">
      <alignment vertical="center" wrapText="1"/>
    </xf>
    <xf fontId="5" fillId="3" borderId="27" numFmtId="49" xfId="0" applyNumberFormat="1" applyFont="1" applyFill="1" applyBorder="1" applyAlignment="1">
      <alignment horizontal="center" vertical="center" wrapText="1"/>
    </xf>
    <xf fontId="6" fillId="3" borderId="43" numFmtId="0" xfId="0" applyFont="1" applyFill="1" applyBorder="1" applyAlignment="1">
      <alignment horizontal="center" vertical="center" wrapText="1"/>
    </xf>
    <xf fontId="5" fillId="3" borderId="37" numFmtId="165" xfId="0" applyNumberFormat="1" applyFont="1" applyFill="1" applyBorder="1" applyAlignment="1">
      <alignment vertical="center" wrapText="1"/>
    </xf>
    <xf fontId="6" fillId="3" borderId="44" numFmtId="0" xfId="0" applyFont="1" applyFill="1" applyBorder="1" applyAlignment="1">
      <alignment horizontal="center" vertical="center" wrapText="1"/>
    </xf>
    <xf fontId="19" fillId="3" borderId="21" numFmtId="165" xfId="0" applyNumberFormat="1" applyFont="1" applyFill="1" applyBorder="1" applyAlignment="1">
      <alignment horizontal="right" vertical="center" wrapText="1"/>
    </xf>
    <xf fontId="13" fillId="3" borderId="21" numFmtId="162" xfId="0" applyNumberFormat="1" applyFont="1" applyFill="1" applyBorder="1" applyAlignment="1">
      <alignment horizontal="right" vertical="center" wrapText="1"/>
    </xf>
    <xf fontId="13" fillId="3" borderId="19" numFmtId="162" xfId="0" applyNumberFormat="1" applyFont="1" applyFill="1" applyBorder="1" applyAlignment="1">
      <alignment horizontal="right" vertical="center" wrapText="1"/>
    </xf>
    <xf fontId="13" fillId="3" borderId="21" numFmtId="164" xfId="0" applyNumberFormat="1" applyFont="1" applyFill="1" applyBorder="1" applyAlignment="1">
      <alignment horizontal="right" vertical="center" wrapText="1"/>
    </xf>
    <xf fontId="13" fillId="3" borderId="24" numFmtId="164" xfId="0" applyNumberFormat="1" applyFont="1" applyFill="1" applyBorder="1" applyAlignment="1">
      <alignment horizontal="right" vertical="center" wrapText="1"/>
    </xf>
    <xf fontId="7" fillId="3" borderId="4" numFmtId="49" xfId="0" applyNumberFormat="1" applyFont="1" applyFill="1" applyBorder="1" applyAlignment="1">
      <alignment horizontal="left" vertical="center"/>
    </xf>
    <xf fontId="5" fillId="3" borderId="1" numFmtId="165" xfId="0" applyNumberFormat="1" applyFont="1" applyFill="1" applyBorder="1" applyAlignment="1">
      <alignment vertical="center" wrapText="1"/>
    </xf>
    <xf fontId="5" fillId="3" borderId="23" numFmtId="162" xfId="0" applyNumberFormat="1" applyFont="1" applyFill="1" applyBorder="1" applyAlignment="1">
      <alignment horizontal="right"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4" numFmtId="162" xfId="0" applyNumberFormat="1" applyFont="1" applyFill="1" applyBorder="1" applyAlignment="1">
      <alignment horizontal="right" vertical="center" wrapText="1"/>
    </xf>
    <xf fontId="5" fillId="3" borderId="45" numFmtId="49" xfId="0" applyNumberFormat="1" applyFont="1" applyFill="1" applyBorder="1" applyAlignment="1">
      <alignment horizontal="center" vertical="center" wrapText="1"/>
    </xf>
    <xf fontId="7" fillId="3" borderId="19" numFmtId="166" xfId="0" applyNumberFormat="1" applyFont="1" applyFill="1" applyBorder="1" applyAlignment="1">
      <alignment vertical="center"/>
    </xf>
    <xf fontId="5" fillId="3" borderId="19" numFmtId="164" xfId="0" applyNumberFormat="1" applyFont="1" applyFill="1" applyBorder="1" applyAlignment="1">
      <alignment horizontal="right" vertical="center" wrapText="1"/>
    </xf>
    <xf fontId="5" fillId="3" borderId="45" numFmtId="164" xfId="0" applyNumberFormat="1" applyFont="1" applyFill="1" applyBorder="1" applyAlignment="1">
      <alignment horizontal="right" vertical="center" wrapText="1"/>
    </xf>
    <xf fontId="18" fillId="3" borderId="46" numFmtId="0" xfId="0" applyFont="1" applyFill="1" applyBorder="1" applyAlignment="1">
      <alignment horizontal="center" vertical="center" wrapText="1"/>
    </xf>
    <xf fontId="14" fillId="3" borderId="0" numFmtId="162" xfId="0" applyNumberFormat="1" applyFont="1" applyFill="1" applyAlignment="1">
      <alignment horizontal="right" vertical="center" wrapText="1"/>
    </xf>
    <xf fontId="5" fillId="3" borderId="8" numFmtId="162" xfId="0" applyNumberFormat="1" applyFont="1" applyFill="1" applyBorder="1" applyAlignment="1">
      <alignment horizontal="right" vertical="center" wrapText="1"/>
    </xf>
    <xf fontId="14" fillId="3" borderId="24" numFmtId="0" xfId="0" applyFont="1" applyFill="1" applyBorder="1" applyAlignment="1">
      <alignment horizontal="center" vertical="center" wrapText="1"/>
    </xf>
    <xf fontId="14" fillId="3" borderId="26" numFmtId="162" xfId="0" applyNumberFormat="1" applyFont="1" applyFill="1" applyBorder="1" applyAlignment="1">
      <alignment horizontal="right" vertical="center" wrapText="1"/>
    </xf>
    <xf fontId="5" fillId="3" borderId="37" numFmtId="165" xfId="0" applyNumberFormat="1" applyFont="1" applyFill="1" applyBorder="1" applyAlignment="1">
      <alignment horizontal="left" vertical="center" wrapText="1"/>
    </xf>
    <xf fontId="5" fillId="3" borderId="21" numFmtId="4" xfId="0" applyNumberFormat="1" applyFont="1" applyFill="1" applyBorder="1" applyAlignment="1">
      <alignment horizontal="right" vertical="center" wrapText="1"/>
    </xf>
    <xf fontId="5" fillId="3" borderId="0" numFmtId="4" xfId="0" applyNumberFormat="1" applyFont="1" applyFill="1" applyAlignment="1">
      <alignment horizontal="right" vertical="center" wrapText="1"/>
    </xf>
    <xf fontId="10" fillId="3" borderId="24" numFmtId="164" xfId="0" applyNumberFormat="1" applyFont="1" applyFill="1" applyBorder="1" applyAlignment="1">
      <alignment horizontal="right" vertical="center" wrapText="1"/>
    </xf>
    <xf fontId="10" fillId="3" borderId="0" numFmtId="164" xfId="0" applyNumberFormat="1" applyFont="1" applyFill="1" applyAlignment="1">
      <alignment horizontal="right" vertical="center" wrapText="1"/>
    </xf>
    <xf fontId="10" fillId="3" borderId="21" numFmtId="164" xfId="0" applyNumberFormat="1" applyFont="1" applyFill="1" applyBorder="1" applyAlignment="1">
      <alignment horizontal="right" vertical="center" wrapText="1"/>
    </xf>
    <xf fontId="13" fillId="3" borderId="24" numFmtId="0" xfId="0" applyFont="1" applyFill="1" applyBorder="1" applyAlignment="1">
      <alignment vertical="center"/>
    </xf>
    <xf fontId="13" fillId="3" borderId="9" numFmtId="167" xfId="0" applyNumberFormat="1" applyFont="1" applyFill="1" applyBorder="1" applyAlignment="1">
      <alignment horizontal="center" vertical="center" wrapText="1"/>
    </xf>
    <xf fontId="9" fillId="3" borderId="10" numFmtId="167" xfId="0" applyNumberFormat="1" applyFont="1" applyFill="1" applyBorder="1" applyAlignment="1">
      <alignment horizontal="left" vertical="center"/>
    </xf>
    <xf fontId="13" fillId="3" borderId="11" numFmtId="167" xfId="0" applyNumberFormat="1" applyFont="1" applyFill="1" applyBorder="1" applyAlignment="1">
      <alignment horizontal="center" vertical="center" wrapText="1"/>
    </xf>
    <xf fontId="13" fillId="3" borderId="24" numFmtId="49" xfId="0" applyNumberFormat="1" applyFont="1" applyFill="1" applyBorder="1" applyAlignment="1">
      <alignment vertical="center" wrapText="1"/>
    </xf>
    <xf fontId="13" fillId="3" borderId="47" numFmtId="165" xfId="0" applyNumberFormat="1" applyFont="1" applyFill="1" applyBorder="1" applyAlignment="1">
      <alignment horizontal="center" vertical="center" wrapText="1"/>
    </xf>
    <xf fontId="9" fillId="3" borderId="31" numFmtId="165" xfId="0" applyNumberFormat="1" applyFont="1" applyFill="1" applyBorder="1" applyAlignment="1">
      <alignment horizontal="left" vertical="center"/>
    </xf>
    <xf fontId="13" fillId="3" borderId="38" numFmtId="165" xfId="0" applyNumberFormat="1" applyFont="1" applyFill="1" applyBorder="1" applyAlignment="1">
      <alignment horizontal="center" vertical="center" wrapText="1"/>
    </xf>
    <xf fontId="13" fillId="3" borderId="15" numFmtId="162" xfId="0" applyNumberFormat="1" applyFont="1" applyFill="1" applyBorder="1" applyAlignment="1">
      <alignment horizontal="right" vertical="center" wrapText="1"/>
    </xf>
    <xf fontId="13" fillId="3" borderId="0" numFmtId="162" xfId="0" applyNumberFormat="1" applyFont="1" applyFill="1" applyAlignment="1">
      <alignment horizontal="right" vertical="center" wrapText="1"/>
    </xf>
    <xf fontId="13" fillId="3" borderId="0" numFmtId="164" xfId="0" applyNumberFormat="1" applyFont="1" applyFill="1" applyAlignment="1">
      <alignment horizontal="right" vertical="center" wrapText="1"/>
    </xf>
    <xf fontId="13" fillId="3" borderId="15" numFmtId="164" xfId="0" applyNumberFormat="1" applyFont="1" applyFill="1" applyBorder="1" applyAlignment="1">
      <alignment horizontal="right" vertical="center" wrapText="1"/>
    </xf>
    <xf fontId="13" fillId="3" borderId="23" numFmtId="164" xfId="0" applyNumberFormat="1" applyFont="1" applyFill="1" applyBorder="1" applyAlignment="1">
      <alignment horizontal="right" vertical="center" wrapText="1"/>
    </xf>
    <xf fontId="13" fillId="3" borderId="20" numFmtId="164" xfId="0" applyNumberFormat="1" applyFont="1" applyFill="1" applyBorder="1" applyAlignment="1">
      <alignment horizontal="right"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12" fillId="3" borderId="40" numFmtId="0" xfId="0" applyFont="1" applyFill="1" applyBorder="1" applyAlignment="1">
      <alignment horizontal="center" vertical="center" wrapText="1"/>
    </xf>
    <xf fontId="16" fillId="3" borderId="0" numFmtId="162" xfId="0" applyNumberFormat="1" applyFont="1" applyFill="1" applyAlignment="1">
      <alignment vertical="center" wrapText="1"/>
    </xf>
    <xf fontId="5" fillId="3" borderId="5" numFmtId="49" xfId="0" applyNumberFormat="1" applyFont="1" applyFill="1" applyBorder="1" applyAlignment="1">
      <alignment horizontal="center" vertical="center" wrapText="1"/>
    </xf>
    <xf fontId="12" fillId="3" borderId="32" numFmtId="0" xfId="0" applyFont="1" applyFill="1" applyBorder="1" applyAlignment="1">
      <alignment horizontal="center" vertical="center" wrapText="1"/>
    </xf>
    <xf fontId="16" fillId="3" borderId="5" numFmtId="162" xfId="0" applyNumberFormat="1" applyFont="1" applyFill="1" applyBorder="1" applyAlignment="1">
      <alignment vertical="center" wrapText="1"/>
    </xf>
    <xf fontId="16" fillId="3" borderId="5" numFmtId="0" xfId="0" applyFont="1" applyFill="1" applyBorder="1" applyAlignment="1">
      <alignment horizontal="left" vertical="center" wrapText="1"/>
    </xf>
    <xf fontId="5" fillId="3" borderId="25" numFmtId="162" xfId="0" applyNumberFormat="1" applyFont="1" applyFill="1" applyBorder="1" applyAlignment="1">
      <alignment horizontal="right" vertical="center" wrapText="1"/>
    </xf>
    <xf fontId="13" fillId="3" borderId="5" numFmtId="49" xfId="0" applyNumberFormat="1" applyFont="1" applyFill="1" applyBorder="1" applyAlignment="1">
      <alignment horizontal="center" vertical="center" wrapText="1"/>
    </xf>
    <xf fontId="16" fillId="3" borderId="0" numFmtId="0" xfId="0" applyFont="1" applyFill="1" applyAlignment="1">
      <alignment horizontal="left" vertical="center" wrapText="1"/>
    </xf>
    <xf fontId="7" fillId="3" borderId="18" numFmtId="49" xfId="0" applyNumberFormat="1" applyFont="1" applyFill="1" applyBorder="1" applyAlignment="1">
      <alignment horizontal="left" vertical="center"/>
    </xf>
    <xf fontId="7" fillId="3" borderId="23" numFmtId="49" xfId="0" applyNumberFormat="1" applyFont="1" applyFill="1" applyBorder="1" applyAlignment="1">
      <alignment horizontal="left" vertical="center"/>
    </xf>
    <xf fontId="16" fillId="3" borderId="0" numFmtId="165" xfId="0" applyNumberFormat="1" applyFont="1" applyFill="1" applyAlignment="1">
      <alignment vertical="center" wrapText="1"/>
    </xf>
    <xf fontId="5" fillId="3" borderId="34" numFmtId="162" xfId="0" applyNumberFormat="1" applyFont="1" applyFill="1" applyBorder="1" applyAlignment="1">
      <alignment horizontal="right" vertical="center" wrapText="1"/>
    </xf>
    <xf fontId="5" fillId="3" borderId="48" numFmtId="162" xfId="0" applyNumberFormat="1" applyFont="1" applyFill="1" applyBorder="1" applyAlignment="1">
      <alignment horizontal="right" vertical="center" wrapText="1"/>
    </xf>
    <xf fontId="13" fillId="3" borderId="49" numFmtId="0" xfId="0" applyFont="1" applyFill="1" applyBorder="1" applyAlignment="1">
      <alignment vertical="center"/>
    </xf>
    <xf fontId="5" fillId="3" borderId="1" numFmtId="167" xfId="0" applyNumberFormat="1" applyFont="1" applyFill="1" applyBorder="1" applyAlignment="1">
      <alignment horizontal="left" vertical="center"/>
    </xf>
    <xf fontId="10" fillId="3" borderId="0" numFmtId="168" xfId="0" applyNumberFormat="1" applyFont="1" applyFill="1" applyAlignment="1">
      <alignment horizontal="left" vertical="center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showRuler="1"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2" width="8.28515625"/>
    <col customWidth="1" min="2" max="2" style="3" width="11.140625"/>
    <col customWidth="1" hidden="1" min="3" max="3" style="4" width="7.00390625"/>
    <col customWidth="1" min="4" max="4" style="1" width="74.140625"/>
    <col customWidth="1" min="5" max="5" style="5" width="15.7109375"/>
    <col customWidth="1" min="6" max="6" style="1" width="16.140625"/>
    <col customWidth="1" min="7" max="7" style="1" width="15.8515625"/>
    <col customWidth="1" min="8" max="8" style="5" width="14.8515625"/>
    <col customWidth="1" min="9" max="9" style="6" width="16.28125"/>
    <col customWidth="1" min="10" max="10" style="6" width="15.28515625"/>
    <col customWidth="1" min="11" max="11" style="6" width="14.421875"/>
    <col customWidth="1" min="12" max="12" style="6" width="15.7109375"/>
    <col customWidth="1" min="13" max="13" style="1" width="16.57421875"/>
    <col customWidth="1" min="14" max="14" style="1" width="15.8515625"/>
    <col customWidth="1" min="15" max="15" style="1" width="12.00390625"/>
    <col customWidth="1" min="16" max="16" style="1" width="11.140625"/>
    <col customWidth="1" min="17" max="17" style="1" width="11.00390625"/>
    <col customWidth="1" min="18" max="18" style="1" width="10.57421875"/>
    <col customWidth="1" min="19" max="22" style="1" width="9.140625"/>
    <col min="23" max="16384" style="1" width="9.140625"/>
  </cols>
  <sheetData>
    <row r="1" ht="17.25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"/>
      <c r="T1" s="1"/>
      <c r="U1" s="1"/>
      <c r="V1" s="1"/>
      <c r="W1" s="1"/>
      <c r="X1" s="1"/>
      <c r="Y1" s="1"/>
      <c r="Z1" s="1"/>
    </row>
    <row r="2" ht="15">
      <c r="A2" s="9"/>
      <c r="B2" s="10"/>
      <c r="C2" s="4"/>
      <c r="D2" s="11"/>
      <c r="E2" s="12"/>
      <c r="F2" s="11"/>
      <c r="G2" s="11"/>
      <c r="H2" s="13"/>
      <c r="I2" s="14"/>
      <c r="J2" s="14"/>
      <c r="K2" s="14"/>
      <c r="L2" s="14"/>
      <c r="M2" s="11"/>
      <c r="N2" s="11"/>
      <c r="O2" s="11"/>
      <c r="P2" s="13"/>
      <c r="Q2" s="13"/>
      <c r="R2" s="15" t="s">
        <v>1</v>
      </c>
      <c r="S2" s="1"/>
      <c r="T2" s="1"/>
      <c r="U2" s="1"/>
      <c r="V2" s="1"/>
      <c r="W2" s="1"/>
      <c r="X2" s="1"/>
      <c r="Y2" s="1"/>
      <c r="Z2" s="1"/>
    </row>
    <row r="3" s="16" customFormat="1" ht="18.75" customHeight="1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0" t="s">
        <v>10</v>
      </c>
      <c r="P3" s="27" t="s">
        <v>11</v>
      </c>
      <c r="Q3" s="27" t="s">
        <v>12</v>
      </c>
      <c r="R3" s="20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62.25" customHeight="1">
      <c r="A4" s="17"/>
      <c r="B4" s="18"/>
      <c r="C4" s="19"/>
      <c r="D4" s="20"/>
      <c r="E4" s="21"/>
      <c r="F4" s="28" t="s">
        <v>14</v>
      </c>
      <c r="G4" s="28" t="s">
        <v>15</v>
      </c>
      <c r="H4" s="29" t="s">
        <v>16</v>
      </c>
      <c r="I4" s="30" t="s">
        <v>17</v>
      </c>
      <c r="J4" s="30" t="s">
        <v>16</v>
      </c>
      <c r="K4" s="31" t="s">
        <v>18</v>
      </c>
      <c r="L4" s="32" t="s">
        <v>19</v>
      </c>
      <c r="M4" s="31" t="s">
        <v>20</v>
      </c>
      <c r="N4" s="32" t="s">
        <v>21</v>
      </c>
      <c r="O4" s="20"/>
      <c r="P4" s="27"/>
      <c r="Q4" s="27"/>
      <c r="R4" s="20"/>
      <c r="S4" s="16"/>
      <c r="T4" s="16"/>
      <c r="U4" s="16"/>
      <c r="V4" s="16"/>
      <c r="W4" s="16"/>
      <c r="X4" s="16"/>
      <c r="Y4" s="16"/>
      <c r="Z4" s="16"/>
    </row>
    <row r="5" s="33" customFormat="1" ht="23.25" customHeight="1">
      <c r="A5" s="34"/>
      <c r="B5" s="35" t="s">
        <v>22</v>
      </c>
      <c r="C5" s="36"/>
      <c r="D5" s="37"/>
      <c r="E5" s="38">
        <f>SUM(E6:E16)</f>
        <v>7460542.0499999989</v>
      </c>
      <c r="F5" s="38">
        <f>SUM(F6:F16)</f>
        <v>28873554.000000004</v>
      </c>
      <c r="G5" s="38">
        <f>SUM(G6:G16)</f>
        <v>9441669.5999999996</v>
      </c>
      <c r="H5" s="38">
        <f>SUM(H6:H16)</f>
        <v>1956821.3</v>
      </c>
      <c r="I5" s="38">
        <f>SUM(I6:I16)</f>
        <v>7991487.7599999998</v>
      </c>
      <c r="J5" s="38">
        <f>SUM(J6:J16)</f>
        <v>541933.64000000001</v>
      </c>
      <c r="K5" s="38">
        <f>SUM(K6:K16)</f>
        <v>530945.71000000066</v>
      </c>
      <c r="L5" s="38">
        <f>SUM(L6:L16)</f>
        <v>-1450181.8399999994</v>
      </c>
      <c r="M5" s="38">
        <f>SUM(M6:M16)</f>
        <v>-20882066.239999998</v>
      </c>
      <c r="N5" s="38">
        <f>SUM(N6:N16)</f>
        <v>-1414887.6599999997</v>
      </c>
      <c r="O5" s="39">
        <f t="shared" ref="O5:O9" si="0">IFERROR(I5/E5,"")</f>
        <v>1.071167176116915</v>
      </c>
      <c r="P5" s="40">
        <f t="shared" ref="P5:P9" si="1">IFERROR(J5/H5,"")</f>
        <v>0.27694590200954988</v>
      </c>
      <c r="Q5" s="41">
        <f t="shared" ref="Q5:Q9" si="2">IFERROR(I5/G5,"")</f>
        <v>0.84640620764785079</v>
      </c>
      <c r="R5" s="42">
        <f t="shared" ref="R5:R9" si="3">IFERROR(I5/F5,"")</f>
        <v>0.27677534119977054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ht="18.75" customHeight="1">
      <c r="A6" s="43"/>
      <c r="B6" s="44" t="s">
        <v>23</v>
      </c>
      <c r="C6" s="45" t="s">
        <v>24</v>
      </c>
      <c r="D6" s="46" t="s">
        <v>25</v>
      </c>
      <c r="E6" s="47">
        <v>5155925.5899999999</v>
      </c>
      <c r="F6" s="48">
        <f>22841274.9-1013674.9</f>
        <v>21827600</v>
      </c>
      <c r="G6" s="48">
        <v>7076532</v>
      </c>
      <c r="H6" s="49">
        <v>1759698.3</v>
      </c>
      <c r="I6" s="49">
        <v>5806957.8000000007</v>
      </c>
      <c r="J6" s="47">
        <v>481362.56</v>
      </c>
      <c r="K6" s="47">
        <f t="shared" ref="K6:K9" si="4">I6-E6</f>
        <v>651032.21000000089</v>
      </c>
      <c r="L6" s="50">
        <f t="shared" ref="L6:L9" si="5">I6-G6</f>
        <v>-1269574.1999999993</v>
      </c>
      <c r="M6" s="49">
        <f t="shared" ref="M6:M9" si="6">I6-F6</f>
        <v>-16020642.199999999</v>
      </c>
      <c r="N6" s="49">
        <f t="shared" ref="N6:N9" si="7">J6-H6</f>
        <v>-1278335.74</v>
      </c>
      <c r="O6" s="51">
        <f t="shared" si="0"/>
        <v>1.1262687365509481</v>
      </c>
      <c r="P6" s="52">
        <f t="shared" si="1"/>
        <v>0.27354834632732211</v>
      </c>
      <c r="Q6" s="51">
        <f t="shared" si="2"/>
        <v>0.82059373150577153</v>
      </c>
      <c r="R6" s="53">
        <f t="shared" si="3"/>
        <v>0.26603739302534407</v>
      </c>
      <c r="S6" s="1"/>
      <c r="T6" s="1"/>
      <c r="U6" s="1"/>
      <c r="V6" s="1"/>
      <c r="W6" s="1"/>
      <c r="X6" s="1"/>
      <c r="Y6" s="1"/>
      <c r="Z6" s="1"/>
    </row>
    <row r="7" ht="18.75" customHeight="1">
      <c r="A7" s="54"/>
      <c r="B7" s="55" t="s">
        <v>26</v>
      </c>
      <c r="C7" s="56" t="s">
        <v>27</v>
      </c>
      <c r="D7" s="57" t="s">
        <v>28</v>
      </c>
      <c r="E7" s="58">
        <v>27629.560000000001</v>
      </c>
      <c r="F7" s="59">
        <v>58676</v>
      </c>
      <c r="G7" s="59">
        <v>24171.5</v>
      </c>
      <c r="H7" s="58">
        <v>4914.5</v>
      </c>
      <c r="I7" s="60">
        <v>20585.299999999999</v>
      </c>
      <c r="J7" s="58">
        <v>0</v>
      </c>
      <c r="K7" s="61">
        <f t="shared" si="4"/>
        <v>-7044.260000000002</v>
      </c>
      <c r="L7" s="58">
        <f t="shared" si="5"/>
        <v>-3586.2000000000007</v>
      </c>
      <c r="M7" s="62">
        <f t="shared" si="6"/>
        <v>-38090.699999999997</v>
      </c>
      <c r="N7" s="60">
        <f t="shared" si="7"/>
        <v>-4914.5</v>
      </c>
      <c r="O7" s="63">
        <f t="shared" si="0"/>
        <v>0.74504624756963189</v>
      </c>
      <c r="P7" s="64">
        <f t="shared" si="1"/>
        <v>0</v>
      </c>
      <c r="Q7" s="65">
        <f t="shared" si="2"/>
        <v>0.85163519020333867</v>
      </c>
      <c r="R7" s="66">
        <f t="shared" si="3"/>
        <v>0.35082998159383733</v>
      </c>
      <c r="S7" s="1"/>
      <c r="T7" s="1"/>
      <c r="U7" s="1"/>
      <c r="V7" s="1"/>
      <c r="W7" s="1"/>
      <c r="X7" s="1"/>
      <c r="Y7" s="1"/>
      <c r="Z7" s="1"/>
    </row>
    <row r="8" ht="18.75" customHeight="1">
      <c r="A8" s="54"/>
      <c r="B8" s="55" t="s">
        <v>23</v>
      </c>
      <c r="C8" s="67" t="s">
        <v>29</v>
      </c>
      <c r="D8" s="57" t="s">
        <v>30</v>
      </c>
      <c r="E8" s="58">
        <v>7385</v>
      </c>
      <c r="F8" s="59">
        <v>38381</v>
      </c>
      <c r="G8" s="59">
        <v>16600</v>
      </c>
      <c r="H8" s="58">
        <v>700</v>
      </c>
      <c r="I8" s="61">
        <v>18717.189999999999</v>
      </c>
      <c r="J8" s="58">
        <v>401.11000000000001</v>
      </c>
      <c r="K8" s="58">
        <f t="shared" si="4"/>
        <v>11332.189999999999</v>
      </c>
      <c r="L8" s="58">
        <f t="shared" si="5"/>
        <v>2117.1899999999987</v>
      </c>
      <c r="M8" s="58">
        <f t="shared" si="6"/>
        <v>-19663.810000000001</v>
      </c>
      <c r="N8" s="61">
        <f t="shared" si="7"/>
        <v>-298.88999999999999</v>
      </c>
      <c r="O8" s="64">
        <f t="shared" si="0"/>
        <v>2.5344874746106973</v>
      </c>
      <c r="P8" s="63">
        <f t="shared" si="1"/>
        <v>0.5730142857142857</v>
      </c>
      <c r="Q8" s="64">
        <f t="shared" si="2"/>
        <v>1.1275415662650601</v>
      </c>
      <c r="R8" s="66">
        <f t="shared" si="3"/>
        <v>0.48766811703707558</v>
      </c>
      <c r="S8" s="1"/>
      <c r="T8" s="1"/>
      <c r="U8" s="1"/>
      <c r="V8" s="1"/>
      <c r="W8" s="1"/>
      <c r="X8" s="1"/>
      <c r="Y8" s="1"/>
      <c r="Z8" s="1"/>
    </row>
    <row r="9" ht="18.75" customHeight="1">
      <c r="A9" s="54"/>
      <c r="B9" s="55" t="s">
        <v>23</v>
      </c>
      <c r="C9" s="56" t="s">
        <v>31</v>
      </c>
      <c r="D9" s="57" t="s">
        <v>32</v>
      </c>
      <c r="E9" s="58">
        <v>587998.94999999995</v>
      </c>
      <c r="F9" s="59">
        <v>1319195.1000000001</v>
      </c>
      <c r="G9" s="59">
        <v>682000</v>
      </c>
      <c r="H9" s="58">
        <v>73400</v>
      </c>
      <c r="I9" s="58">
        <v>617001.92999999993</v>
      </c>
      <c r="J9" s="58">
        <v>32653.600000000002</v>
      </c>
      <c r="K9" s="58">
        <f t="shared" si="4"/>
        <v>29002.979999999981</v>
      </c>
      <c r="L9" s="58">
        <f t="shared" si="5"/>
        <v>-64998.070000000065</v>
      </c>
      <c r="M9" s="62">
        <f t="shared" si="6"/>
        <v>-702193.17000000016</v>
      </c>
      <c r="N9" s="58">
        <f t="shared" si="7"/>
        <v>-40746.399999999994</v>
      </c>
      <c r="O9" s="63">
        <f t="shared" si="0"/>
        <v>1.0493248839985174</v>
      </c>
      <c r="P9" s="64">
        <f t="shared" si="1"/>
        <v>0.44487193460490465</v>
      </c>
      <c r="Q9" s="65">
        <f t="shared" si="2"/>
        <v>0.90469491202346031</v>
      </c>
      <c r="R9" s="66">
        <f t="shared" si="3"/>
        <v>0.46771090189767978</v>
      </c>
      <c r="S9" s="1"/>
      <c r="T9" s="1"/>
      <c r="U9" s="1"/>
      <c r="V9" s="1"/>
      <c r="W9" s="1"/>
      <c r="X9" s="1"/>
      <c r="Y9" s="1"/>
      <c r="Z9" s="1"/>
    </row>
    <row r="10" ht="18.75" customHeight="1">
      <c r="A10" s="54"/>
      <c r="B10" s="55" t="s">
        <v>23</v>
      </c>
      <c r="C10" s="67" t="s">
        <v>33</v>
      </c>
      <c r="D10" s="57" t="s">
        <v>34</v>
      </c>
      <c r="E10" s="58">
        <v>158.03999999999999</v>
      </c>
      <c r="F10" s="59">
        <v>0</v>
      </c>
      <c r="G10" s="59">
        <v>0</v>
      </c>
      <c r="H10" s="58">
        <v>0</v>
      </c>
      <c r="I10" s="61">
        <v>99.299999999999997</v>
      </c>
      <c r="J10" s="58">
        <v>4.3300000000000001</v>
      </c>
      <c r="K10" s="58">
        <f t="shared" ref="K10:K47" si="8">I10-E10</f>
        <v>-58.739999999999995</v>
      </c>
      <c r="L10" s="58">
        <f t="shared" ref="L10:L73" si="9">I10-G10</f>
        <v>99.299999999999997</v>
      </c>
      <c r="M10" s="58">
        <f t="shared" ref="M10:M47" si="10">I10-F10</f>
        <v>99.299999999999997</v>
      </c>
      <c r="N10" s="61">
        <f t="shared" ref="N10:N47" si="11">J10-H10</f>
        <v>4.3300000000000001</v>
      </c>
      <c r="O10" s="64">
        <f t="shared" ref="O10:O73" si="12">IFERROR(I10/E10,"")</f>
        <v>0.62832194381169326</v>
      </c>
      <c r="P10" s="63" t="str">
        <f t="shared" ref="P10:P73" si="13">IFERROR(J10/H10,"")</f>
        <v/>
      </c>
      <c r="Q10" s="64" t="str">
        <f t="shared" ref="Q10:Q73" si="14">IFERROR(I10/G10,"")</f>
        <v/>
      </c>
      <c r="R10" s="66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8.75" customHeight="1">
      <c r="A11" s="54"/>
      <c r="B11" s="55" t="s">
        <v>23</v>
      </c>
      <c r="C11" s="56" t="s">
        <v>35</v>
      </c>
      <c r="D11" s="57" t="s">
        <v>36</v>
      </c>
      <c r="E11" s="58">
        <v>842.90999999999997</v>
      </c>
      <c r="F11" s="59">
        <v>1515.3</v>
      </c>
      <c r="G11" s="59">
        <v>1053</v>
      </c>
      <c r="H11" s="58">
        <v>90</v>
      </c>
      <c r="I11" s="58">
        <v>296.18000000000001</v>
      </c>
      <c r="J11" s="58">
        <v>0.77000000000000002</v>
      </c>
      <c r="K11" s="58">
        <f t="shared" si="8"/>
        <v>-546.73000000000002</v>
      </c>
      <c r="L11" s="58">
        <f t="shared" si="9"/>
        <v>-756.81999999999994</v>
      </c>
      <c r="M11" s="62">
        <f t="shared" si="10"/>
        <v>-1219.1199999999999</v>
      </c>
      <c r="N11" s="58">
        <f t="shared" si="11"/>
        <v>-89.230000000000004</v>
      </c>
      <c r="O11" s="63">
        <f t="shared" si="12"/>
        <v>0.351377964432739</v>
      </c>
      <c r="P11" s="64">
        <f t="shared" si="13"/>
        <v>0.0085555555555555558</v>
      </c>
      <c r="Q11" s="65">
        <f t="shared" si="14"/>
        <v>0.28127255460588796</v>
      </c>
      <c r="R11" s="66">
        <f t="shared" si="15"/>
        <v>0.19545964495479445</v>
      </c>
      <c r="S11" s="1"/>
      <c r="T11" s="1"/>
      <c r="U11" s="1"/>
      <c r="V11" s="1"/>
      <c r="W11" s="1"/>
      <c r="X11" s="1"/>
      <c r="Y11" s="1"/>
      <c r="Z11" s="1"/>
    </row>
    <row r="12" ht="18.75" customHeight="1">
      <c r="A12" s="54"/>
      <c r="B12" s="55" t="s">
        <v>23</v>
      </c>
      <c r="C12" s="67" t="s">
        <v>37</v>
      </c>
      <c r="D12" s="57" t="s">
        <v>38</v>
      </c>
      <c r="E12" s="58">
        <v>290796.14000000001</v>
      </c>
      <c r="F12" s="59">
        <v>446509.79999999999</v>
      </c>
      <c r="G12" s="59">
        <v>150215.60000000001</v>
      </c>
      <c r="H12" s="58">
        <v>15000</v>
      </c>
      <c r="I12" s="61">
        <v>121498.32000000001</v>
      </c>
      <c r="J12" s="58">
        <v>6463.3600000000006</v>
      </c>
      <c r="K12" s="58">
        <f t="shared" si="8"/>
        <v>-169297.82000000001</v>
      </c>
      <c r="L12" s="58">
        <f t="shared" si="9"/>
        <v>-28717.279999999999</v>
      </c>
      <c r="M12" s="58">
        <f t="shared" si="10"/>
        <v>-325011.47999999998</v>
      </c>
      <c r="N12" s="61">
        <f t="shared" si="11"/>
        <v>-8536.6399999999994</v>
      </c>
      <c r="O12" s="64">
        <f t="shared" si="12"/>
        <v>0.4178126986142251</v>
      </c>
      <c r="P12" s="63">
        <f t="shared" si="13"/>
        <v>0.4308906666666667</v>
      </c>
      <c r="Q12" s="64">
        <f t="shared" si="14"/>
        <v>0.80882624707420536</v>
      </c>
      <c r="R12" s="66">
        <f t="shared" si="15"/>
        <v>0.27210672643691136</v>
      </c>
      <c r="S12" s="1"/>
      <c r="T12" s="1"/>
      <c r="U12" s="1"/>
      <c r="V12" s="1"/>
      <c r="W12" s="1"/>
      <c r="X12" s="1"/>
      <c r="Y12" s="1"/>
      <c r="Z12" s="1"/>
    </row>
    <row r="13" ht="18.75" customHeight="1">
      <c r="A13" s="54"/>
      <c r="B13" s="55" t="s">
        <v>39</v>
      </c>
      <c r="C13" s="56" t="s">
        <v>40</v>
      </c>
      <c r="D13" s="57" t="s">
        <v>41</v>
      </c>
      <c r="E13" s="58">
        <v>64554.629999999997</v>
      </c>
      <c r="F13" s="59">
        <v>1866643.8</v>
      </c>
      <c r="G13" s="59">
        <v>76000</v>
      </c>
      <c r="H13" s="58">
        <v>6000</v>
      </c>
      <c r="I13" s="58">
        <v>65306.809999999998</v>
      </c>
      <c r="J13" s="58">
        <v>1390.0899999999999</v>
      </c>
      <c r="K13" s="58">
        <f t="shared" si="8"/>
        <v>752.18000000000029</v>
      </c>
      <c r="L13" s="58">
        <f t="shared" si="9"/>
        <v>-10693.190000000002</v>
      </c>
      <c r="M13" s="62">
        <f t="shared" si="10"/>
        <v>-1801336.99</v>
      </c>
      <c r="N13" s="58">
        <f t="shared" si="11"/>
        <v>-4609.9099999999999</v>
      </c>
      <c r="O13" s="63">
        <f t="shared" si="12"/>
        <v>1.0116518365917364</v>
      </c>
      <c r="P13" s="64">
        <f t="shared" si="13"/>
        <v>0.23168166666666665</v>
      </c>
      <c r="Q13" s="65">
        <f t="shared" si="14"/>
        <v>0.85930013157894736</v>
      </c>
      <c r="R13" s="66">
        <f t="shared" si="15"/>
        <v>0.034986219652619312</v>
      </c>
      <c r="S13" s="1"/>
      <c r="T13" s="1"/>
      <c r="U13" s="1"/>
      <c r="V13" s="1"/>
      <c r="W13" s="1"/>
      <c r="X13" s="1"/>
      <c r="Y13" s="1"/>
      <c r="Z13" s="1"/>
    </row>
    <row r="14" ht="18.75" customHeight="1">
      <c r="A14" s="54"/>
      <c r="B14" s="55" t="s">
        <v>39</v>
      </c>
      <c r="C14" s="67" t="s">
        <v>42</v>
      </c>
      <c r="D14" s="57" t="s">
        <v>43</v>
      </c>
      <c r="E14" s="58">
        <v>1103744.8</v>
      </c>
      <c r="F14" s="59">
        <v>2628818</v>
      </c>
      <c r="G14" s="59">
        <v>1151500</v>
      </c>
      <c r="H14" s="58">
        <v>44000</v>
      </c>
      <c r="I14" s="61">
        <v>1111667.5899999999</v>
      </c>
      <c r="J14" s="58">
        <v>5913.3900000000003</v>
      </c>
      <c r="K14" s="58">
        <f t="shared" si="8"/>
        <v>7922.7899999998044</v>
      </c>
      <c r="L14" s="58">
        <f t="shared" si="9"/>
        <v>-39832.410000000149</v>
      </c>
      <c r="M14" s="58">
        <f t="shared" si="10"/>
        <v>-1517150.4100000001</v>
      </c>
      <c r="N14" s="61">
        <f t="shared" si="11"/>
        <v>-38086.610000000001</v>
      </c>
      <c r="O14" s="64">
        <f t="shared" si="12"/>
        <v>1.0071780995027109</v>
      </c>
      <c r="P14" s="63">
        <f t="shared" si="13"/>
        <v>0.13439522727272729</v>
      </c>
      <c r="Q14" s="64">
        <f t="shared" si="14"/>
        <v>0.9654082414242291</v>
      </c>
      <c r="R14" s="66">
        <f t="shared" si="15"/>
        <v>0.42287735020073652</v>
      </c>
      <c r="S14" s="1"/>
      <c r="T14" s="1"/>
      <c r="U14" s="1"/>
      <c r="V14" s="1"/>
      <c r="W14" s="1"/>
      <c r="X14" s="1"/>
      <c r="Y14" s="1"/>
      <c r="Z14" s="1"/>
    </row>
    <row r="15" ht="18.75" customHeight="1">
      <c r="A15" s="54"/>
      <c r="B15" s="55"/>
      <c r="C15" s="56" t="s">
        <v>44</v>
      </c>
      <c r="D15" s="57" t="s">
        <v>45</v>
      </c>
      <c r="E15" s="58">
        <v>221506.42999999999</v>
      </c>
      <c r="F15" s="59">
        <v>686215</v>
      </c>
      <c r="G15" s="59">
        <v>263597.5</v>
      </c>
      <c r="H15" s="58">
        <v>53018.5</v>
      </c>
      <c r="I15" s="58">
        <v>229357.34</v>
      </c>
      <c r="J15" s="58">
        <v>13744.43</v>
      </c>
      <c r="K15" s="58">
        <f t="shared" si="8"/>
        <v>7850.9100000000035</v>
      </c>
      <c r="L15" s="58">
        <f t="shared" si="9"/>
        <v>-34240.160000000003</v>
      </c>
      <c r="M15" s="58">
        <f t="shared" si="10"/>
        <v>-456857.66000000003</v>
      </c>
      <c r="N15" s="58">
        <f t="shared" si="11"/>
        <v>-39274.07</v>
      </c>
      <c r="O15" s="64">
        <f t="shared" si="12"/>
        <v>1.035443260044415</v>
      </c>
      <c r="P15" s="64">
        <f t="shared" si="13"/>
        <v>0.2592383790563671</v>
      </c>
      <c r="Q15" s="64">
        <f t="shared" si="14"/>
        <v>0.87010438262881851</v>
      </c>
      <c r="R15" s="66">
        <f t="shared" si="15"/>
        <v>0.33423539269762392</v>
      </c>
      <c r="S15" s="1"/>
      <c r="T15" s="1"/>
      <c r="U15" s="1"/>
      <c r="V15" s="1"/>
      <c r="W15" s="1"/>
      <c r="X15" s="1"/>
      <c r="Y15" s="1"/>
      <c r="Z15" s="1"/>
    </row>
    <row r="16" ht="17.25" hidden="1">
      <c r="A16" s="68"/>
      <c r="B16" s="69" t="s">
        <v>39</v>
      </c>
      <c r="C16" s="67" t="s">
        <v>46</v>
      </c>
      <c r="D16" s="70" t="s">
        <v>47</v>
      </c>
      <c r="E16" s="71">
        <v>0</v>
      </c>
      <c r="F16" s="71">
        <v>0</v>
      </c>
      <c r="G16" s="71">
        <v>0</v>
      </c>
      <c r="H16" s="72">
        <v>0</v>
      </c>
      <c r="I16" s="72">
        <v>0</v>
      </c>
      <c r="J16" s="71">
        <v>0</v>
      </c>
      <c r="K16" s="71">
        <f t="shared" si="8"/>
        <v>0</v>
      </c>
      <c r="L16" s="61">
        <f t="shared" si="9"/>
        <v>0</v>
      </c>
      <c r="M16" s="71">
        <f t="shared" si="10"/>
        <v>0</v>
      </c>
      <c r="N16" s="72">
        <f t="shared" si="11"/>
        <v>0</v>
      </c>
      <c r="O16" s="73" t="str">
        <f t="shared" si="12"/>
        <v/>
      </c>
      <c r="P16" s="63" t="str">
        <f t="shared" si="13"/>
        <v/>
      </c>
      <c r="Q16" s="73" t="str">
        <f t="shared" si="14"/>
        <v/>
      </c>
      <c r="R16" s="74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3" customFormat="1" ht="24" customHeight="1">
      <c r="A17" s="75" t="s">
        <v>48</v>
      </c>
      <c r="B17" s="76"/>
      <c r="C17" s="77"/>
      <c r="D17" s="78"/>
      <c r="E17" s="38">
        <f>E21+E25+E34+E48+E56+E59+E62+E71</f>
        <v>2598808.3100000005</v>
      </c>
      <c r="F17" s="38">
        <f>F21+F25+F34+F48+F56+F59+F62+F71</f>
        <v>8032481.5399999991</v>
      </c>
      <c r="G17" s="38">
        <f>G21+G25+G34+G48+G56+G59+G62+G71</f>
        <v>3129196.7299999991</v>
      </c>
      <c r="H17" s="38">
        <f>H21+H25+H34+H48+H56+H59+H62+H71</f>
        <v>618291.40999999992</v>
      </c>
      <c r="I17" s="38">
        <f>I21+I25+I34+I48+I56+I59+I62+I71</f>
        <v>2996653.9100000001</v>
      </c>
      <c r="J17" s="79">
        <f>J21+J25+J34+J48+J56+J59+J62+J71</f>
        <v>159205.71000000002</v>
      </c>
      <c r="K17" s="38">
        <f t="shared" si="8"/>
        <v>397845.59999999963</v>
      </c>
      <c r="L17" s="80">
        <f t="shared" si="9"/>
        <v>-132542.8199999989</v>
      </c>
      <c r="M17" s="79">
        <f t="shared" si="10"/>
        <v>-5035827.629999999</v>
      </c>
      <c r="N17" s="38">
        <f t="shared" si="11"/>
        <v>-459085.6999999999</v>
      </c>
      <c r="O17" s="39">
        <f t="shared" si="12"/>
        <v>1.1530877050335426</v>
      </c>
      <c r="P17" s="40">
        <f t="shared" si="13"/>
        <v>0.2574929999431822</v>
      </c>
      <c r="Q17" s="41">
        <f t="shared" si="14"/>
        <v>0.95764318084277211</v>
      </c>
      <c r="R17" s="42">
        <f t="shared" si="15"/>
        <v>0.37306701485429128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</row>
    <row r="18" ht="17.25">
      <c r="A18" s="81" t="s">
        <v>49</v>
      </c>
      <c r="B18" s="82" t="s">
        <v>26</v>
      </c>
      <c r="C18" s="83" t="s">
        <v>50</v>
      </c>
      <c r="D18" s="84" t="s">
        <v>51</v>
      </c>
      <c r="E18" s="47">
        <v>94020.25</v>
      </c>
      <c r="F18" s="47">
        <f>295538.8+75672.2</f>
        <v>371211</v>
      </c>
      <c r="G18" s="47">
        <v>141211</v>
      </c>
      <c r="H18" s="47">
        <v>30211</v>
      </c>
      <c r="I18" s="85">
        <v>127819.46000000001</v>
      </c>
      <c r="J18" s="47">
        <v>7345.29</v>
      </c>
      <c r="K18" s="50">
        <f t="shared" si="8"/>
        <v>33799.210000000006</v>
      </c>
      <c r="L18" s="47">
        <f t="shared" si="9"/>
        <v>-13391.539999999994</v>
      </c>
      <c r="M18" s="47">
        <f t="shared" si="10"/>
        <v>-243391.53999999998</v>
      </c>
      <c r="N18" s="85">
        <f t="shared" si="11"/>
        <v>-22865.709999999999</v>
      </c>
      <c r="O18" s="51">
        <f t="shared" si="12"/>
        <v>1.3594886208024335</v>
      </c>
      <c r="P18" s="52">
        <f t="shared" si="13"/>
        <v>0.24313296481414054</v>
      </c>
      <c r="Q18" s="51">
        <f t="shared" si="14"/>
        <v>0.90516645303836107</v>
      </c>
      <c r="R18" s="53">
        <f t="shared" si="15"/>
        <v>0.34433101389775628</v>
      </c>
      <c r="S18" s="1"/>
      <c r="T18" s="1"/>
      <c r="U18" s="1"/>
      <c r="V18" s="1"/>
      <c r="W18" s="1"/>
      <c r="X18" s="1"/>
      <c r="Y18" s="1"/>
      <c r="Z18" s="1"/>
    </row>
    <row r="19" ht="17.25">
      <c r="A19" s="86"/>
      <c r="B19" s="87"/>
      <c r="C19" s="56" t="s">
        <v>52</v>
      </c>
      <c r="D19" s="88" t="s">
        <v>53</v>
      </c>
      <c r="E19" s="89">
        <v>647</v>
      </c>
      <c r="F19" s="89">
        <v>0</v>
      </c>
      <c r="G19" s="89">
        <v>0</v>
      </c>
      <c r="H19" s="90">
        <v>0</v>
      </c>
      <c r="I19" s="89">
        <v>0</v>
      </c>
      <c r="J19" s="89">
        <v>0</v>
      </c>
      <c r="K19" s="89">
        <f t="shared" si="8"/>
        <v>-647</v>
      </c>
      <c r="L19" s="90">
        <f t="shared" si="9"/>
        <v>0</v>
      </c>
      <c r="M19" s="89">
        <f t="shared" si="10"/>
        <v>0</v>
      </c>
      <c r="N19" s="89">
        <f t="shared" si="11"/>
        <v>0</v>
      </c>
      <c r="O19" s="63">
        <f t="shared" si="12"/>
        <v>0</v>
      </c>
      <c r="P19" s="64" t="str">
        <f t="shared" si="13"/>
        <v/>
      </c>
      <c r="Q19" s="65" t="str">
        <f t="shared" si="14"/>
        <v/>
      </c>
      <c r="R19" s="66" t="str">
        <f t="shared" si="15"/>
        <v/>
      </c>
      <c r="S19" s="1"/>
      <c r="T19" s="1"/>
      <c r="U19" s="1"/>
      <c r="V19" s="1"/>
      <c r="W19" s="1"/>
      <c r="X19" s="1"/>
      <c r="Y19" s="1"/>
      <c r="Z19" s="1"/>
    </row>
    <row r="20" ht="17.25">
      <c r="A20" s="86"/>
      <c r="B20" s="87"/>
      <c r="C20" s="67" t="s">
        <v>54</v>
      </c>
      <c r="D20" s="91" t="s">
        <v>55</v>
      </c>
      <c r="E20" s="89">
        <v>81328.720000000001</v>
      </c>
      <c r="F20" s="89">
        <f>253415.2</f>
        <v>253415.20000000001</v>
      </c>
      <c r="G20" s="89">
        <v>99415.199999999997</v>
      </c>
      <c r="H20" s="92">
        <v>20000</v>
      </c>
      <c r="I20" s="89">
        <v>127561.78999999999</v>
      </c>
      <c r="J20" s="89">
        <v>7208.8599999999997</v>
      </c>
      <c r="K20" s="89">
        <f t="shared" si="8"/>
        <v>46233.069999999992</v>
      </c>
      <c r="L20" s="89">
        <f t="shared" si="9"/>
        <v>28146.589999999997</v>
      </c>
      <c r="M20" s="89">
        <f t="shared" si="10"/>
        <v>-125853.41000000002</v>
      </c>
      <c r="N20" s="89">
        <f t="shared" si="11"/>
        <v>-12791.139999999999</v>
      </c>
      <c r="O20" s="64">
        <f t="shared" si="12"/>
        <v>1.5684716297022747</v>
      </c>
      <c r="P20" s="63">
        <f t="shared" si="13"/>
        <v>0.36044299999999996</v>
      </c>
      <c r="Q20" s="64">
        <f t="shared" si="14"/>
        <v>1.283121595088075</v>
      </c>
      <c r="R20" s="66">
        <f t="shared" si="15"/>
        <v>0.50337071335894601</v>
      </c>
      <c r="S20" s="1"/>
      <c r="T20" s="1"/>
      <c r="U20" s="1"/>
      <c r="V20" s="1"/>
      <c r="W20" s="1"/>
      <c r="X20" s="1"/>
      <c r="Y20" s="1"/>
      <c r="Z20" s="1"/>
    </row>
    <row r="21" s="93" customFormat="1" ht="17.25">
      <c r="A21" s="94"/>
      <c r="B21" s="95"/>
      <c r="C21" s="96"/>
      <c r="D21" s="97" t="s">
        <v>56</v>
      </c>
      <c r="E21" s="98">
        <f>SUM(E18:E20)</f>
        <v>175995.97</v>
      </c>
      <c r="F21" s="98">
        <f>SUM(F18:F20)</f>
        <v>624626.19999999995</v>
      </c>
      <c r="G21" s="98">
        <f>SUM(G18:G20)</f>
        <v>240626.20000000001</v>
      </c>
      <c r="H21" s="98">
        <f>SUM(H18:H20)</f>
        <v>50211</v>
      </c>
      <c r="I21" s="98">
        <f>SUM(I18:I20)</f>
        <v>255381.25</v>
      </c>
      <c r="J21" s="99">
        <f>SUM(J18:J20)</f>
        <v>14554.15</v>
      </c>
      <c r="K21" s="98">
        <f t="shared" si="8"/>
        <v>79385.279999999999</v>
      </c>
      <c r="L21" s="98">
        <f t="shared" si="9"/>
        <v>14755.049999999988</v>
      </c>
      <c r="M21" s="98">
        <f t="shared" si="10"/>
        <v>-369244.94999999995</v>
      </c>
      <c r="N21" s="98">
        <f t="shared" si="11"/>
        <v>-35656.849999999999</v>
      </c>
      <c r="O21" s="100">
        <f t="shared" si="12"/>
        <v>1.4510630555915569</v>
      </c>
      <c r="P21" s="100">
        <f t="shared" si="13"/>
        <v>0.28985979167911413</v>
      </c>
      <c r="Q21" s="100">
        <f t="shared" si="14"/>
        <v>1.0613193825111313</v>
      </c>
      <c r="R21" s="101">
        <f t="shared" si="15"/>
        <v>0.40885452771593639</v>
      </c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</row>
    <row r="22" ht="17.25">
      <c r="A22" s="102">
        <v>951</v>
      </c>
      <c r="B22" s="82" t="s">
        <v>23</v>
      </c>
      <c r="C22" s="103" t="s">
        <v>57</v>
      </c>
      <c r="D22" s="104" t="s">
        <v>58</v>
      </c>
      <c r="E22" s="47">
        <v>39624.32</v>
      </c>
      <c r="F22" s="105">
        <v>119058.5</v>
      </c>
      <c r="G22" s="105">
        <v>41530.699999999997</v>
      </c>
      <c r="H22" s="47">
        <v>9357.6000000000004</v>
      </c>
      <c r="I22" s="85">
        <v>46324.010000000002</v>
      </c>
      <c r="J22" s="47">
        <v>9386.2799999999988</v>
      </c>
      <c r="K22" s="47">
        <f t="shared" si="8"/>
        <v>6699.6900000000023</v>
      </c>
      <c r="L22" s="47">
        <f t="shared" si="9"/>
        <v>4793.3100000000049</v>
      </c>
      <c r="M22" s="50">
        <f t="shared" si="10"/>
        <v>-72734.489999999991</v>
      </c>
      <c r="N22" s="85">
        <f t="shared" si="11"/>
        <v>28.679999999998472</v>
      </c>
      <c r="O22" s="52">
        <f t="shared" si="12"/>
        <v>1.1690802517241936</v>
      </c>
      <c r="P22" s="51">
        <f t="shared" si="13"/>
        <v>1.0030648884329314</v>
      </c>
      <c r="Q22" s="106">
        <f t="shared" si="14"/>
        <v>1.1154160657056107</v>
      </c>
      <c r="R22" s="53">
        <f t="shared" si="15"/>
        <v>0.38908612152849231</v>
      </c>
      <c r="S22" s="1"/>
      <c r="T22" s="1"/>
      <c r="U22" s="1"/>
      <c r="V22" s="1"/>
      <c r="W22" s="1"/>
      <c r="X22" s="1"/>
      <c r="Y22" s="1"/>
      <c r="Z22" s="1"/>
    </row>
    <row r="23" ht="17.25">
      <c r="A23" s="107"/>
      <c r="B23" s="87"/>
      <c r="C23" s="108" t="s">
        <v>59</v>
      </c>
      <c r="D23" s="88" t="s">
        <v>60</v>
      </c>
      <c r="E23" s="89">
        <v>6751.7200000000003</v>
      </c>
      <c r="F23" s="109">
        <v>10589.6</v>
      </c>
      <c r="G23" s="109">
        <v>3438.3000000000002</v>
      </c>
      <c r="H23" s="89">
        <v>1079.5999999999999</v>
      </c>
      <c r="I23" s="90">
        <v>5773.21</v>
      </c>
      <c r="J23" s="89">
        <v>381.44</v>
      </c>
      <c r="K23" s="89">
        <f t="shared" si="8"/>
        <v>-978.51000000000022</v>
      </c>
      <c r="L23" s="89">
        <f t="shared" si="9"/>
        <v>2334.9099999999999</v>
      </c>
      <c r="M23" s="89">
        <f t="shared" si="10"/>
        <v>-4816.3900000000003</v>
      </c>
      <c r="N23" s="90">
        <f t="shared" si="11"/>
        <v>-698.15999999999985</v>
      </c>
      <c r="O23" s="64">
        <f t="shared" si="12"/>
        <v>0.8550724852333923</v>
      </c>
      <c r="P23" s="64">
        <f t="shared" si="13"/>
        <v>0.35331604297888108</v>
      </c>
      <c r="Q23" s="64">
        <f t="shared" si="14"/>
        <v>1.6790885030392926</v>
      </c>
      <c r="R23" s="66">
        <f t="shared" si="15"/>
        <v>0.54517734380902017</v>
      </c>
      <c r="S23" s="1"/>
      <c r="T23" s="1"/>
      <c r="U23" s="1"/>
      <c r="V23" s="1"/>
      <c r="W23" s="1"/>
      <c r="X23" s="1"/>
      <c r="Y23" s="1"/>
      <c r="Z23" s="1"/>
    </row>
    <row r="24" ht="17.25">
      <c r="A24" s="110"/>
      <c r="B24" s="111"/>
      <c r="C24" s="112" t="s">
        <v>61</v>
      </c>
      <c r="D24" s="113" t="s">
        <v>62</v>
      </c>
      <c r="E24" s="89">
        <v>1011.5599999999999</v>
      </c>
      <c r="F24" s="109">
        <v>2512.1999999999998</v>
      </c>
      <c r="G24" s="109">
        <v>1090</v>
      </c>
      <c r="H24" s="109">
        <v>240</v>
      </c>
      <c r="I24" s="109">
        <v>785.21999999999991</v>
      </c>
      <c r="J24" s="89">
        <v>16.710000000000001</v>
      </c>
      <c r="K24" s="89">
        <f t="shared" si="8"/>
        <v>-226.34000000000003</v>
      </c>
      <c r="L24" s="89">
        <f t="shared" si="9"/>
        <v>-304.78000000000009</v>
      </c>
      <c r="M24" s="89">
        <f t="shared" si="10"/>
        <v>-1726.98</v>
      </c>
      <c r="N24" s="109">
        <f t="shared" si="11"/>
        <v>-223.28999999999999</v>
      </c>
      <c r="O24" s="64">
        <f t="shared" si="12"/>
        <v>0.7762465894262327</v>
      </c>
      <c r="P24" s="63">
        <f t="shared" si="13"/>
        <v>0.069625000000000006</v>
      </c>
      <c r="Q24" s="64">
        <f t="shared" si="14"/>
        <v>0.72038532110091735</v>
      </c>
      <c r="R24" s="66">
        <f t="shared" si="15"/>
        <v>0.31256269405302123</v>
      </c>
      <c r="S24" s="1"/>
      <c r="T24" s="1"/>
      <c r="U24" s="1"/>
      <c r="V24" s="1"/>
      <c r="W24" s="1"/>
      <c r="X24" s="1"/>
      <c r="Y24" s="1"/>
      <c r="Z24" s="1"/>
    </row>
    <row r="25" s="93" customFormat="1" ht="17.25">
      <c r="A25" s="114"/>
      <c r="B25" s="95"/>
      <c r="C25" s="115"/>
      <c r="D25" s="116" t="s">
        <v>56</v>
      </c>
      <c r="E25" s="98">
        <f>E22+E23+E24</f>
        <v>47387.599999999999</v>
      </c>
      <c r="F25" s="98">
        <f>F22+F23+F24</f>
        <v>132160.30000000002</v>
      </c>
      <c r="G25" s="98">
        <f>G22+G23+G24</f>
        <v>46059</v>
      </c>
      <c r="H25" s="98">
        <f>H22+H23+H24</f>
        <v>10677.200000000001</v>
      </c>
      <c r="I25" s="98">
        <f>I22+I23+I24</f>
        <v>52882.440000000002</v>
      </c>
      <c r="J25" s="99">
        <f>J22+J23+J24</f>
        <v>9784.4299999999985</v>
      </c>
      <c r="K25" s="98">
        <f t="shared" si="8"/>
        <v>5494.8400000000038</v>
      </c>
      <c r="L25" s="98">
        <f t="shared" si="9"/>
        <v>6823.4400000000023</v>
      </c>
      <c r="M25" s="99">
        <f t="shared" si="10"/>
        <v>-79277.860000000015</v>
      </c>
      <c r="N25" s="98">
        <f t="shared" si="11"/>
        <v>-892.77000000000226</v>
      </c>
      <c r="O25" s="117">
        <f t="shared" si="12"/>
        <v>1.1159552287940306</v>
      </c>
      <c r="P25" s="100">
        <f t="shared" si="13"/>
        <v>0.91638538193533869</v>
      </c>
      <c r="Q25" s="118">
        <f t="shared" si="14"/>
        <v>1.1481456392887384</v>
      </c>
      <c r="R25" s="101">
        <f t="shared" si="15"/>
        <v>0.40013861954005853</v>
      </c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</row>
    <row r="26" ht="17.25">
      <c r="A26" s="81" t="s">
        <v>63</v>
      </c>
      <c r="B26" s="82" t="s">
        <v>64</v>
      </c>
      <c r="C26" s="119" t="s">
        <v>65</v>
      </c>
      <c r="D26" s="120" t="s">
        <v>66</v>
      </c>
      <c r="E26" s="47">
        <v>0</v>
      </c>
      <c r="F26" s="47">
        <v>66</v>
      </c>
      <c r="G26" s="47">
        <v>0</v>
      </c>
      <c r="H26" s="47">
        <v>0</v>
      </c>
      <c r="I26" s="47">
        <v>0</v>
      </c>
      <c r="J26" s="47">
        <v>0</v>
      </c>
      <c r="K26" s="47">
        <f t="shared" si="8"/>
        <v>0</v>
      </c>
      <c r="L26" s="50">
        <f t="shared" si="9"/>
        <v>0</v>
      </c>
      <c r="M26" s="47">
        <f t="shared" si="10"/>
        <v>-66</v>
      </c>
      <c r="N26" s="47">
        <f t="shared" si="11"/>
        <v>0</v>
      </c>
      <c r="O26" s="51" t="str">
        <f t="shared" si="12"/>
        <v/>
      </c>
      <c r="P26" s="52" t="str">
        <f t="shared" si="13"/>
        <v/>
      </c>
      <c r="Q26" s="51" t="str">
        <f t="shared" si="14"/>
        <v/>
      </c>
      <c r="R26" s="53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1"/>
      <c r="B27" s="87"/>
      <c r="C27" s="67" t="s">
        <v>67</v>
      </c>
      <c r="D27" s="121" t="s">
        <v>68</v>
      </c>
      <c r="E27" s="89">
        <v>27578.599999999999</v>
      </c>
      <c r="F27" s="109">
        <v>85184</v>
      </c>
      <c r="G27" s="109">
        <v>30700</v>
      </c>
      <c r="H27" s="89">
        <v>6300</v>
      </c>
      <c r="I27" s="92">
        <v>47413.290000000001</v>
      </c>
      <c r="J27" s="89">
        <v>791.69999999999993</v>
      </c>
      <c r="K27" s="89">
        <f t="shared" si="8"/>
        <v>19834.690000000002</v>
      </c>
      <c r="L27" s="89">
        <f t="shared" si="9"/>
        <v>16713.290000000001</v>
      </c>
      <c r="M27" s="89">
        <f t="shared" si="10"/>
        <v>-37770.709999999999</v>
      </c>
      <c r="N27" s="89">
        <f t="shared" si="11"/>
        <v>-5508.3000000000002</v>
      </c>
      <c r="O27" s="63">
        <f t="shared" si="12"/>
        <v>1.71920583350859</v>
      </c>
      <c r="P27" s="64">
        <f t="shared" si="13"/>
        <v>0.12566666666666665</v>
      </c>
      <c r="Q27" s="65">
        <f t="shared" si="14"/>
        <v>1.5444068403908795</v>
      </c>
      <c r="R27" s="66">
        <f t="shared" si="15"/>
        <v>0.55659853963185579</v>
      </c>
      <c r="S27" s="1"/>
      <c r="T27" s="1"/>
      <c r="U27" s="1"/>
      <c r="V27" s="1"/>
      <c r="W27" s="1"/>
      <c r="X27" s="1"/>
      <c r="Y27" s="1"/>
      <c r="Z27" s="1"/>
    </row>
    <row r="28" ht="17.25">
      <c r="A28" s="81"/>
      <c r="B28" s="87"/>
      <c r="C28" s="108" t="s">
        <v>69</v>
      </c>
      <c r="D28" s="122" t="s">
        <v>70</v>
      </c>
      <c r="E28" s="89">
        <v>398.67000000000002</v>
      </c>
      <c r="F28" s="109">
        <v>557</v>
      </c>
      <c r="G28" s="109">
        <v>232</v>
      </c>
      <c r="H28" s="90">
        <v>46.399999999999999</v>
      </c>
      <c r="I28" s="89">
        <v>288.06999999999999</v>
      </c>
      <c r="J28" s="89">
        <v>35.950000000000003</v>
      </c>
      <c r="K28" s="89">
        <f t="shared" si="8"/>
        <v>-110.60000000000002</v>
      </c>
      <c r="L28" s="90">
        <f t="shared" si="9"/>
        <v>56.069999999999993</v>
      </c>
      <c r="M28" s="89">
        <f t="shared" si="10"/>
        <v>-268.93000000000001</v>
      </c>
      <c r="N28" s="89">
        <f t="shared" si="11"/>
        <v>-10.449999999999996</v>
      </c>
      <c r="O28" s="64">
        <f t="shared" si="12"/>
        <v>0.72257757042165194</v>
      </c>
      <c r="P28" s="63">
        <f t="shared" si="13"/>
        <v>0.77478448275862077</v>
      </c>
      <c r="Q28" s="64">
        <f t="shared" si="14"/>
        <v>1.2416810344827587</v>
      </c>
      <c r="R28" s="66">
        <f t="shared" si="15"/>
        <v>0.51718132854578092</v>
      </c>
      <c r="S28" s="1"/>
      <c r="T28" s="1"/>
      <c r="U28" s="1"/>
      <c r="V28" s="1"/>
      <c r="W28" s="1"/>
      <c r="X28" s="1"/>
      <c r="Y28" s="1"/>
      <c r="Z28" s="1"/>
    </row>
    <row r="29" ht="17.25">
      <c r="A29" s="81"/>
      <c r="B29" s="87"/>
      <c r="C29" s="4" t="s">
        <v>71</v>
      </c>
      <c r="D29" s="122" t="s">
        <v>72</v>
      </c>
      <c r="E29" s="89">
        <v>0</v>
      </c>
      <c r="F29" s="89">
        <v>11082.299999999999</v>
      </c>
      <c r="G29" s="89">
        <v>0</v>
      </c>
      <c r="H29" s="92">
        <v>0</v>
      </c>
      <c r="I29" s="89">
        <v>0</v>
      </c>
      <c r="J29" s="89">
        <v>0</v>
      </c>
      <c r="K29" s="89">
        <f t="shared" si="8"/>
        <v>0</v>
      </c>
      <c r="L29" s="89">
        <f t="shared" si="9"/>
        <v>0</v>
      </c>
      <c r="M29" s="89">
        <f t="shared" si="10"/>
        <v>-11082.299999999999</v>
      </c>
      <c r="N29" s="89">
        <f t="shared" si="11"/>
        <v>0</v>
      </c>
      <c r="O29" s="63" t="str">
        <f t="shared" si="12"/>
        <v/>
      </c>
      <c r="P29" s="64" t="str">
        <f t="shared" si="13"/>
        <v/>
      </c>
      <c r="Q29" s="65" t="str">
        <f t="shared" si="14"/>
        <v/>
      </c>
      <c r="R29" s="66">
        <f t="shared" si="15"/>
        <v>0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1"/>
      <c r="B30" s="87"/>
      <c r="C30" s="108" t="s">
        <v>73</v>
      </c>
      <c r="D30" s="123" t="s">
        <v>74</v>
      </c>
      <c r="E30" s="89">
        <f>E31+E33+E32</f>
        <v>26966.010000000002</v>
      </c>
      <c r="F30" s="89">
        <f>F31+F33+F32</f>
        <v>50575.799999999996</v>
      </c>
      <c r="G30" s="89">
        <f>G31+G33+G32</f>
        <v>19376.099999999999</v>
      </c>
      <c r="H30" s="89">
        <f>H31+H33+H32</f>
        <v>3453.0999999999999</v>
      </c>
      <c r="I30" s="90">
        <f>I31+I33+I32</f>
        <v>10731.190000000001</v>
      </c>
      <c r="J30" s="89">
        <f>J31+J33+J32</f>
        <v>834.43000000000006</v>
      </c>
      <c r="K30" s="89">
        <f t="shared" si="8"/>
        <v>-16234.820000000002</v>
      </c>
      <c r="L30" s="90">
        <f t="shared" si="9"/>
        <v>-8644.909999999998</v>
      </c>
      <c r="M30" s="89">
        <f t="shared" si="10"/>
        <v>-39844.609999999993</v>
      </c>
      <c r="N30" s="89">
        <f t="shared" si="11"/>
        <v>-2618.6700000000001</v>
      </c>
      <c r="O30" s="64">
        <f t="shared" si="12"/>
        <v>0.39795245941093993</v>
      </c>
      <c r="P30" s="63">
        <f t="shared" si="13"/>
        <v>0.24164663635573835</v>
      </c>
      <c r="Q30" s="64">
        <f t="shared" si="14"/>
        <v>0.55383642735122141</v>
      </c>
      <c r="R30" s="66">
        <f t="shared" si="15"/>
        <v>0.21218033130469516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="124" customFormat="1" ht="17.25">
      <c r="A31" s="125"/>
      <c r="B31" s="126"/>
      <c r="C31" s="127" t="s">
        <v>75</v>
      </c>
      <c r="D31" s="128" t="s">
        <v>76</v>
      </c>
      <c r="E31" s="129">
        <v>13286.889999999999</v>
      </c>
      <c r="F31" s="130">
        <v>21192.900000000001</v>
      </c>
      <c r="G31" s="130">
        <v>7050.6999999999998</v>
      </c>
      <c r="H31" s="131">
        <v>800</v>
      </c>
      <c r="I31" s="129">
        <v>311</v>
      </c>
      <c r="J31" s="129">
        <v>311</v>
      </c>
      <c r="K31" s="129">
        <f t="shared" si="8"/>
        <v>-12975.889999999999</v>
      </c>
      <c r="L31" s="129">
        <f t="shared" si="9"/>
        <v>-6739.6999999999998</v>
      </c>
      <c r="M31" s="132">
        <f t="shared" si="10"/>
        <v>-20881.900000000001</v>
      </c>
      <c r="N31" s="129">
        <f t="shared" si="11"/>
        <v>-489</v>
      </c>
      <c r="O31" s="133">
        <f t="shared" si="12"/>
        <v>0.02340653079840354</v>
      </c>
      <c r="P31" s="134">
        <f t="shared" si="13"/>
        <v>0.38874999999999998</v>
      </c>
      <c r="Q31" s="135">
        <f t="shared" si="14"/>
        <v>0.044109095550796375</v>
      </c>
      <c r="R31" s="136">
        <f t="shared" si="15"/>
        <v>0.014674725969546405</v>
      </c>
      <c r="S31" s="124"/>
      <c r="T31" s="124"/>
      <c r="U31" s="124"/>
      <c r="V31" s="124"/>
      <c r="W31" s="124"/>
      <c r="X31" s="124"/>
      <c r="Y31" s="124"/>
      <c r="Z31" s="124"/>
    </row>
    <row r="32" s="124" customFormat="1" ht="17.25">
      <c r="A32" s="125"/>
      <c r="B32" s="126"/>
      <c r="C32" s="137" t="s">
        <v>77</v>
      </c>
      <c r="D32" s="138" t="s">
        <v>78</v>
      </c>
      <c r="E32" s="129">
        <v>0</v>
      </c>
      <c r="F32" s="130">
        <v>159.09999999999999</v>
      </c>
      <c r="G32" s="130">
        <v>159.09999999999999</v>
      </c>
      <c r="H32" s="129">
        <v>159.09999999999999</v>
      </c>
      <c r="I32" s="132">
        <v>0</v>
      </c>
      <c r="J32" s="129">
        <v>0</v>
      </c>
      <c r="K32" s="129">
        <f t="shared" si="8"/>
        <v>0</v>
      </c>
      <c r="L32" s="132">
        <f t="shared" si="9"/>
        <v>-159.09999999999999</v>
      </c>
      <c r="M32" s="129">
        <f t="shared" si="10"/>
        <v>-159.09999999999999</v>
      </c>
      <c r="N32" s="132">
        <f t="shared" si="11"/>
        <v>-159.09999999999999</v>
      </c>
      <c r="O32" s="139" t="str">
        <f t="shared" si="12"/>
        <v/>
      </c>
      <c r="P32" s="140">
        <f t="shared" si="13"/>
        <v>0</v>
      </c>
      <c r="Q32" s="134">
        <f t="shared" si="14"/>
        <v>0</v>
      </c>
      <c r="R32" s="136">
        <f t="shared" si="15"/>
        <v>0</v>
      </c>
      <c r="S32" s="124"/>
      <c r="T32" s="124"/>
      <c r="U32" s="124"/>
      <c r="V32" s="124"/>
      <c r="W32" s="124"/>
      <c r="X32" s="124"/>
      <c r="Y32" s="124"/>
      <c r="Z32" s="124"/>
    </row>
    <row r="33" s="124" customFormat="1" ht="17.25">
      <c r="A33" s="125"/>
      <c r="B33" s="126"/>
      <c r="C33" s="127" t="s">
        <v>79</v>
      </c>
      <c r="D33" s="138" t="s">
        <v>80</v>
      </c>
      <c r="E33" s="129">
        <v>13679.120000000001</v>
      </c>
      <c r="F33" s="130">
        <v>29223.799999999999</v>
      </c>
      <c r="G33" s="130">
        <v>12166.299999999999</v>
      </c>
      <c r="H33" s="129">
        <v>2494</v>
      </c>
      <c r="I33" s="141">
        <v>10420.190000000001</v>
      </c>
      <c r="J33" s="129">
        <v>523.43000000000006</v>
      </c>
      <c r="K33" s="129">
        <f t="shared" si="8"/>
        <v>-3258.9300000000003</v>
      </c>
      <c r="L33" s="129">
        <f t="shared" si="9"/>
        <v>-1746.1099999999988</v>
      </c>
      <c r="M33" s="129">
        <f t="shared" si="10"/>
        <v>-18803.610000000001</v>
      </c>
      <c r="N33" s="129">
        <f t="shared" si="11"/>
        <v>-1970.5699999999999</v>
      </c>
      <c r="O33" s="133">
        <f t="shared" si="12"/>
        <v>0.76175879734953711</v>
      </c>
      <c r="P33" s="134">
        <f t="shared" si="13"/>
        <v>0.20987570168404174</v>
      </c>
      <c r="Q33" s="135">
        <f t="shared" si="14"/>
        <v>0.85647978432226735</v>
      </c>
      <c r="R33" s="136">
        <f t="shared" si="15"/>
        <v>0.35656519686009353</v>
      </c>
      <c r="S33" s="124"/>
      <c r="T33" s="124"/>
      <c r="U33" s="124"/>
      <c r="V33" s="124"/>
      <c r="W33" s="124"/>
      <c r="X33" s="124"/>
      <c r="Y33" s="124"/>
      <c r="Z33" s="124"/>
    </row>
    <row r="34" s="93" customFormat="1" ht="17.25">
      <c r="A34" s="125"/>
      <c r="B34" s="142"/>
      <c r="C34" s="96"/>
      <c r="D34" s="97" t="s">
        <v>56</v>
      </c>
      <c r="E34" s="98">
        <f>SUM(E26:E30)</f>
        <v>54943.279999999999</v>
      </c>
      <c r="F34" s="98">
        <f>SUM(F26:F30)</f>
        <v>147465.10000000001</v>
      </c>
      <c r="G34" s="98">
        <f>SUM(G26:G30)</f>
        <v>50308.099999999999</v>
      </c>
      <c r="H34" s="98">
        <f>SUM(H26:H30)</f>
        <v>9799.5</v>
      </c>
      <c r="I34" s="98">
        <f>SUM(I26:I30)</f>
        <v>58432.550000000003</v>
      </c>
      <c r="J34" s="99">
        <f>SUM(J26:J30)</f>
        <v>1662.0799999999999</v>
      </c>
      <c r="K34" s="98">
        <f t="shared" si="8"/>
        <v>3489.2700000000041</v>
      </c>
      <c r="L34" s="99">
        <f t="shared" si="9"/>
        <v>8124.4500000000044</v>
      </c>
      <c r="M34" s="98">
        <f t="shared" si="10"/>
        <v>-89032.550000000003</v>
      </c>
      <c r="N34" s="98">
        <f t="shared" si="11"/>
        <v>-8137.4200000000001</v>
      </c>
      <c r="O34" s="100">
        <f t="shared" si="12"/>
        <v>1.0635067655225534</v>
      </c>
      <c r="P34" s="117">
        <f t="shared" si="13"/>
        <v>0.16960865350272972</v>
      </c>
      <c r="Q34" s="100">
        <f t="shared" si="14"/>
        <v>1.1614938747438286</v>
      </c>
      <c r="R34" s="101">
        <f t="shared" si="15"/>
        <v>0.39624663733995363</v>
      </c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</row>
    <row r="35" ht="17.25">
      <c r="A35" s="81" t="s">
        <v>81</v>
      </c>
      <c r="B35" s="82" t="s">
        <v>39</v>
      </c>
      <c r="C35" s="103" t="s">
        <v>82</v>
      </c>
      <c r="D35" s="104" t="s">
        <v>83</v>
      </c>
      <c r="E35" s="47">
        <v>100712.75999999999</v>
      </c>
      <c r="F35" s="105">
        <v>306696.20000000001</v>
      </c>
      <c r="G35" s="105">
        <v>114690</v>
      </c>
      <c r="H35" s="47">
        <v>6740</v>
      </c>
      <c r="I35" s="85">
        <v>97468.849999999991</v>
      </c>
      <c r="J35" s="47">
        <v>1977.5900000000001</v>
      </c>
      <c r="K35" s="47">
        <f t="shared" si="8"/>
        <v>-3243.9100000000035</v>
      </c>
      <c r="L35" s="47">
        <f t="shared" si="9"/>
        <v>-17221.150000000009</v>
      </c>
      <c r="M35" s="47">
        <f t="shared" si="10"/>
        <v>-209227.35000000003</v>
      </c>
      <c r="N35" s="47">
        <f t="shared" si="11"/>
        <v>-4762.4099999999999</v>
      </c>
      <c r="O35" s="52">
        <f t="shared" si="12"/>
        <v>0.96779047659899298</v>
      </c>
      <c r="P35" s="51">
        <f t="shared" si="13"/>
        <v>0.29341097922848669</v>
      </c>
      <c r="Q35" s="106">
        <f t="shared" si="14"/>
        <v>0.84984610689685236</v>
      </c>
      <c r="R35" s="53">
        <f t="shared" si="15"/>
        <v>0.31780260074953648</v>
      </c>
      <c r="S35" s="1"/>
      <c r="T35" s="1"/>
      <c r="U35" s="1"/>
      <c r="V35" s="1"/>
      <c r="W35" s="1"/>
      <c r="X35" s="1"/>
      <c r="Y35" s="1"/>
      <c r="Z35" s="1"/>
    </row>
    <row r="36" ht="34.5">
      <c r="A36" s="86"/>
      <c r="B36" s="87"/>
      <c r="C36" s="56" t="s">
        <v>84</v>
      </c>
      <c r="D36" s="122" t="s">
        <v>85</v>
      </c>
      <c r="E36" s="89">
        <v>73230.479999999996</v>
      </c>
      <c r="F36" s="109">
        <v>106559.10000000001</v>
      </c>
      <c r="G36" s="109">
        <v>56634.099999999999</v>
      </c>
      <c r="H36" s="89">
        <v>27475.599999999999</v>
      </c>
      <c r="I36" s="89">
        <v>112168.72</v>
      </c>
      <c r="J36" s="89">
        <v>-2860.02</v>
      </c>
      <c r="K36" s="89">
        <f t="shared" si="8"/>
        <v>38938.240000000005</v>
      </c>
      <c r="L36" s="90">
        <f t="shared" si="9"/>
        <v>55534.620000000003</v>
      </c>
      <c r="M36" s="89">
        <f t="shared" si="10"/>
        <v>5609.6199999999953</v>
      </c>
      <c r="N36" s="89">
        <f t="shared" si="11"/>
        <v>-30335.619999999999</v>
      </c>
      <c r="O36" s="64">
        <f t="shared" si="12"/>
        <v>1.5317217639431013</v>
      </c>
      <c r="P36" s="63">
        <f t="shared" si="13"/>
        <v>-0.10409308622923613</v>
      </c>
      <c r="Q36" s="64">
        <f t="shared" si="14"/>
        <v>1.9805862545710093</v>
      </c>
      <c r="R36" s="66">
        <f t="shared" si="15"/>
        <v>1.0526432749525849</v>
      </c>
      <c r="S36" s="1"/>
      <c r="T36" s="1"/>
      <c r="U36" s="1"/>
      <c r="V36" s="1"/>
      <c r="W36" s="1"/>
      <c r="X36" s="1"/>
      <c r="Y36" s="1"/>
      <c r="Z36" s="1"/>
    </row>
    <row r="37" ht="34.5">
      <c r="A37" s="86"/>
      <c r="B37" s="87"/>
      <c r="C37" s="67" t="s">
        <v>86</v>
      </c>
      <c r="D37" s="91" t="s">
        <v>87</v>
      </c>
      <c r="E37" s="89">
        <v>24642.639999999999</v>
      </c>
      <c r="F37" s="109">
        <v>58127.599999999999</v>
      </c>
      <c r="G37" s="109">
        <v>21865</v>
      </c>
      <c r="H37" s="89">
        <v>765</v>
      </c>
      <c r="I37" s="92">
        <v>26522.509999999998</v>
      </c>
      <c r="J37" s="89">
        <v>59.82</v>
      </c>
      <c r="K37" s="89">
        <f t="shared" si="8"/>
        <v>1879.869999999999</v>
      </c>
      <c r="L37" s="89">
        <f t="shared" si="9"/>
        <v>4657.5099999999984</v>
      </c>
      <c r="M37" s="90">
        <f t="shared" si="10"/>
        <v>-31605.09</v>
      </c>
      <c r="N37" s="89">
        <f t="shared" si="11"/>
        <v>-705.17999999999995</v>
      </c>
      <c r="O37" s="63">
        <f t="shared" si="12"/>
        <v>1.0762852519048283</v>
      </c>
      <c r="P37" s="64">
        <f t="shared" si="13"/>
        <v>0.078196078431372551</v>
      </c>
      <c r="Q37" s="65">
        <f t="shared" si="14"/>
        <v>1.2130121198262063</v>
      </c>
      <c r="R37" s="66">
        <f t="shared" si="15"/>
        <v>0.45628083733028713</v>
      </c>
      <c r="S37" s="1"/>
      <c r="T37" s="1"/>
      <c r="U37" s="1"/>
      <c r="V37" s="1"/>
      <c r="W37" s="1"/>
      <c r="X37" s="1"/>
      <c r="Y37" s="1"/>
      <c r="Z37" s="1"/>
    </row>
    <row r="38" ht="34.5">
      <c r="A38" s="86"/>
      <c r="B38" s="87"/>
      <c r="C38" s="56" t="s">
        <v>88</v>
      </c>
      <c r="D38" s="122" t="s">
        <v>89</v>
      </c>
      <c r="E38" s="89">
        <v>10778.75</v>
      </c>
      <c r="F38" s="109">
        <v>86367.300000000003</v>
      </c>
      <c r="G38" s="109">
        <v>4610</v>
      </c>
      <c r="H38" s="89">
        <v>0</v>
      </c>
      <c r="I38" s="89">
        <v>4539.1499999999996</v>
      </c>
      <c r="J38" s="89">
        <v>0</v>
      </c>
      <c r="K38" s="89">
        <f t="shared" si="8"/>
        <v>-6239.6000000000004</v>
      </c>
      <c r="L38" s="89">
        <f t="shared" si="9"/>
        <v>-70.850000000000364</v>
      </c>
      <c r="M38" s="89">
        <f t="shared" si="10"/>
        <v>-81828.150000000009</v>
      </c>
      <c r="N38" s="89">
        <f t="shared" si="11"/>
        <v>0</v>
      </c>
      <c r="O38" s="64">
        <f t="shared" si="12"/>
        <v>0.42112025977038148</v>
      </c>
      <c r="P38" s="64" t="str">
        <f t="shared" si="13"/>
        <v/>
      </c>
      <c r="Q38" s="64">
        <f t="shared" si="14"/>
        <v>0.98463123644251616</v>
      </c>
      <c r="R38" s="66">
        <f t="shared" si="15"/>
        <v>0.052556349451702199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86"/>
      <c r="B39" s="87"/>
      <c r="C39" s="67" t="s">
        <v>90</v>
      </c>
      <c r="D39" s="91" t="s">
        <v>91</v>
      </c>
      <c r="E39" s="89">
        <v>2038.48</v>
      </c>
      <c r="F39" s="89">
        <v>3217.3000000000002</v>
      </c>
      <c r="G39" s="89">
        <v>2084.6999999999998</v>
      </c>
      <c r="H39" s="89">
        <v>0</v>
      </c>
      <c r="I39" s="92">
        <v>2626.0300000000002</v>
      </c>
      <c r="J39" s="89">
        <v>562</v>
      </c>
      <c r="K39" s="89">
        <f t="shared" si="8"/>
        <v>587.55000000000018</v>
      </c>
      <c r="L39" s="89">
        <f t="shared" si="9"/>
        <v>541.33000000000038</v>
      </c>
      <c r="M39" s="90">
        <f t="shared" si="10"/>
        <v>-591.26999999999998</v>
      </c>
      <c r="N39" s="89">
        <f t="shared" si="11"/>
        <v>562</v>
      </c>
      <c r="O39" s="63">
        <f t="shared" si="12"/>
        <v>1.288229465091637</v>
      </c>
      <c r="P39" s="64" t="str">
        <f t="shared" si="13"/>
        <v/>
      </c>
      <c r="Q39" s="65">
        <f t="shared" si="14"/>
        <v>1.2596680577541135</v>
      </c>
      <c r="R39" s="66">
        <f t="shared" si="15"/>
        <v>0.81622167656109157</v>
      </c>
      <c r="S39" s="1"/>
      <c r="T39" s="1"/>
      <c r="U39" s="1"/>
      <c r="V39" s="1"/>
      <c r="W39" s="1"/>
      <c r="X39" s="1"/>
      <c r="Y39" s="1"/>
      <c r="Z39" s="1"/>
    </row>
    <row r="40" s="1" customFormat="1" ht="17.25">
      <c r="A40" s="86"/>
      <c r="B40" s="87"/>
      <c r="C40" s="56" t="s">
        <v>92</v>
      </c>
      <c r="D40" s="91" t="s">
        <v>93</v>
      </c>
      <c r="E40" s="89">
        <v>223.81999999999999</v>
      </c>
      <c r="F40" s="89">
        <v>0</v>
      </c>
      <c r="G40" s="89">
        <v>0</v>
      </c>
      <c r="H40" s="89">
        <v>0</v>
      </c>
      <c r="I40" s="90">
        <v>1112.6500000000001</v>
      </c>
      <c r="J40" s="89">
        <v>56.549999999999997</v>
      </c>
      <c r="K40" s="89">
        <f t="shared" si="8"/>
        <v>888.83000000000015</v>
      </c>
      <c r="L40" s="89">
        <f t="shared" si="9"/>
        <v>1112.6500000000001</v>
      </c>
      <c r="M40" s="89">
        <f t="shared" si="10"/>
        <v>1112.6500000000001</v>
      </c>
      <c r="N40" s="89">
        <f t="shared" si="11"/>
        <v>56.549999999999997</v>
      </c>
      <c r="O40" s="64">
        <f t="shared" si="12"/>
        <v>4.9711821999821293</v>
      </c>
      <c r="P40" s="64" t="str">
        <f t="shared" si="13"/>
        <v/>
      </c>
      <c r="Q40" s="64" t="str">
        <f t="shared" si="14"/>
        <v/>
      </c>
      <c r="R40" s="66" t="str">
        <f t="shared" si="15"/>
        <v/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86"/>
      <c r="B41" s="87"/>
      <c r="C41" s="108" t="s">
        <v>69</v>
      </c>
      <c r="D41" s="122" t="s">
        <v>70</v>
      </c>
      <c r="E41" s="89">
        <v>636.60000000000002</v>
      </c>
      <c r="F41" s="109">
        <v>3460.9000000000001</v>
      </c>
      <c r="G41" s="109">
        <v>810</v>
      </c>
      <c r="H41" s="89">
        <v>104</v>
      </c>
      <c r="I41" s="89">
        <v>981.00999999999999</v>
      </c>
      <c r="J41" s="89">
        <v>12.5</v>
      </c>
      <c r="K41" s="89">
        <f t="shared" si="8"/>
        <v>344.40999999999997</v>
      </c>
      <c r="L41" s="90">
        <f t="shared" si="9"/>
        <v>171.00999999999999</v>
      </c>
      <c r="M41" s="89">
        <f t="shared" si="10"/>
        <v>-2479.8900000000003</v>
      </c>
      <c r="N41" s="89">
        <f t="shared" si="11"/>
        <v>-91.5</v>
      </c>
      <c r="O41" s="64">
        <f t="shared" si="12"/>
        <v>1.5410147659440778</v>
      </c>
      <c r="P41" s="64">
        <f t="shared" si="13"/>
        <v>0.1201923076923077</v>
      </c>
      <c r="Q41" s="64">
        <f t="shared" si="14"/>
        <v>1.2111234567901235</v>
      </c>
      <c r="R41" s="66">
        <f t="shared" si="15"/>
        <v>0.28345517062035885</v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86"/>
      <c r="B42" s="87"/>
      <c r="C42" s="4" t="s">
        <v>94</v>
      </c>
      <c r="D42" s="122" t="s">
        <v>95</v>
      </c>
      <c r="E42" s="89">
        <v>64895.599999999999</v>
      </c>
      <c r="F42" s="109">
        <v>216854</v>
      </c>
      <c r="G42" s="109">
        <v>72153.800000000003</v>
      </c>
      <c r="H42" s="89">
        <v>20500</v>
      </c>
      <c r="I42" s="92">
        <v>86561.199999999997</v>
      </c>
      <c r="J42" s="89">
        <v>9045.0699999999997</v>
      </c>
      <c r="K42" s="89">
        <f t="shared" si="8"/>
        <v>21665.599999999999</v>
      </c>
      <c r="L42" s="89">
        <f t="shared" si="9"/>
        <v>14407.399999999994</v>
      </c>
      <c r="M42" s="89">
        <f t="shared" si="10"/>
        <v>-130292.8</v>
      </c>
      <c r="N42" s="89">
        <f t="shared" si="11"/>
        <v>-11454.93</v>
      </c>
      <c r="O42" s="63">
        <f t="shared" si="12"/>
        <v>1.3338531425859381</v>
      </c>
      <c r="P42" s="64">
        <f t="shared" si="13"/>
        <v>0.44122292682926828</v>
      </c>
      <c r="Q42" s="65">
        <f t="shared" si="14"/>
        <v>1.1996762471276634</v>
      </c>
      <c r="R42" s="66">
        <f t="shared" si="15"/>
        <v>0.39916810388556356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86"/>
      <c r="B43" s="87"/>
      <c r="C43" s="108" t="s">
        <v>96</v>
      </c>
      <c r="D43" s="122" t="s">
        <v>97</v>
      </c>
      <c r="E43" s="89">
        <v>11201</v>
      </c>
      <c r="F43" s="109">
        <v>0</v>
      </c>
      <c r="G43" s="109">
        <v>0</v>
      </c>
      <c r="H43" s="89">
        <v>0</v>
      </c>
      <c r="I43" s="90">
        <v>30375.900000000001</v>
      </c>
      <c r="J43" s="89">
        <v>0</v>
      </c>
      <c r="K43" s="89">
        <f t="shared" si="8"/>
        <v>19174.900000000001</v>
      </c>
      <c r="L43" s="89">
        <f t="shared" si="9"/>
        <v>30375.900000000001</v>
      </c>
      <c r="M43" s="89">
        <f t="shared" si="10"/>
        <v>30375.900000000001</v>
      </c>
      <c r="N43" s="89">
        <f t="shared" si="11"/>
        <v>0</v>
      </c>
      <c r="O43" s="64">
        <f t="shared" si="12"/>
        <v>2.7118917953754131</v>
      </c>
      <c r="P43" s="64" t="str">
        <f t="shared" si="13"/>
        <v/>
      </c>
      <c r="Q43" s="64" t="str">
        <f t="shared" si="14"/>
        <v/>
      </c>
      <c r="R43" s="66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86"/>
      <c r="B44" s="87"/>
      <c r="C44" s="4" t="s">
        <v>98</v>
      </c>
      <c r="D44" s="122" t="s">
        <v>99</v>
      </c>
      <c r="E44" s="89">
        <v>25735.419999999998</v>
      </c>
      <c r="F44" s="109">
        <v>101764.89999999999</v>
      </c>
      <c r="G44" s="109">
        <v>29400</v>
      </c>
      <c r="H44" s="89">
        <v>8100</v>
      </c>
      <c r="I44" s="89">
        <v>39397.199999999997</v>
      </c>
      <c r="J44" s="89">
        <v>1574.6600000000001</v>
      </c>
      <c r="K44" s="89">
        <f t="shared" si="8"/>
        <v>13661.779999999999</v>
      </c>
      <c r="L44" s="89">
        <f t="shared" si="9"/>
        <v>9997.1999999999971</v>
      </c>
      <c r="M44" s="89">
        <f t="shared" si="10"/>
        <v>-62367.699999999997</v>
      </c>
      <c r="N44" s="89">
        <f t="shared" si="11"/>
        <v>-6525.3400000000001</v>
      </c>
      <c r="O44" s="64">
        <f t="shared" si="12"/>
        <v>1.5308551405028556</v>
      </c>
      <c r="P44" s="64">
        <f t="shared" si="13"/>
        <v>0.19440246913580247</v>
      </c>
      <c r="Q44" s="65">
        <f t="shared" si="14"/>
        <v>1.3400408163265305</v>
      </c>
      <c r="R44" s="66">
        <f t="shared" si="15"/>
        <v>0.38713937713298002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86"/>
      <c r="B45" s="87"/>
      <c r="C45" s="108" t="s">
        <v>100</v>
      </c>
      <c r="D45" s="123" t="s">
        <v>101</v>
      </c>
      <c r="E45" s="89">
        <v>3764.7399999999998</v>
      </c>
      <c r="F45" s="109">
        <v>0</v>
      </c>
      <c r="G45" s="109">
        <v>0</v>
      </c>
      <c r="H45" s="89">
        <v>0</v>
      </c>
      <c r="I45" s="89">
        <v>304.58999999999997</v>
      </c>
      <c r="J45" s="89">
        <v>0</v>
      </c>
      <c r="K45" s="89">
        <f t="shared" si="8"/>
        <v>-3460.1499999999996</v>
      </c>
      <c r="L45" s="89">
        <f t="shared" si="9"/>
        <v>304.58999999999997</v>
      </c>
      <c r="M45" s="89">
        <f t="shared" si="10"/>
        <v>304.58999999999997</v>
      </c>
      <c r="N45" s="89">
        <f t="shared" si="11"/>
        <v>0</v>
      </c>
      <c r="O45" s="64">
        <f t="shared" si="12"/>
        <v>0.080905985539506051</v>
      </c>
      <c r="P45" s="64" t="str">
        <f t="shared" si="13"/>
        <v/>
      </c>
      <c r="Q45" s="64" t="str">
        <f t="shared" si="14"/>
        <v/>
      </c>
      <c r="R45" s="66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86"/>
      <c r="B46" s="87"/>
      <c r="C46" s="67" t="s">
        <v>102</v>
      </c>
      <c r="D46" s="143" t="s">
        <v>103</v>
      </c>
      <c r="E46" s="89">
        <v>2945.0100000000002</v>
      </c>
      <c r="F46" s="109">
        <v>8380.6000000000004</v>
      </c>
      <c r="G46" s="109">
        <v>2093.8000000000002</v>
      </c>
      <c r="H46" s="89">
        <v>0</v>
      </c>
      <c r="I46" s="92">
        <v>14870.620000000001</v>
      </c>
      <c r="J46" s="89">
        <v>113.45</v>
      </c>
      <c r="K46" s="89">
        <f t="shared" si="8"/>
        <v>11925.610000000001</v>
      </c>
      <c r="L46" s="89">
        <f t="shared" si="9"/>
        <v>12776.82</v>
      </c>
      <c r="M46" s="90">
        <f t="shared" si="10"/>
        <v>6490.0200000000004</v>
      </c>
      <c r="N46" s="89">
        <f t="shared" si="11"/>
        <v>113.45</v>
      </c>
      <c r="O46" s="63">
        <f t="shared" si="12"/>
        <v>5.0494293737542488</v>
      </c>
      <c r="P46" s="64" t="str">
        <f t="shared" si="13"/>
        <v/>
      </c>
      <c r="Q46" s="64">
        <f t="shared" si="14"/>
        <v>7.1022160664819944</v>
      </c>
      <c r="R46" s="66">
        <f t="shared" si="15"/>
        <v>1.7744099467818533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86"/>
      <c r="B47" s="87"/>
      <c r="C47" s="67" t="s">
        <v>104</v>
      </c>
      <c r="D47" s="88" t="s">
        <v>105</v>
      </c>
      <c r="E47" s="89">
        <v>24721.369999999999</v>
      </c>
      <c r="F47" s="109">
        <v>77364.100000000006</v>
      </c>
      <c r="G47" s="109">
        <v>32000</v>
      </c>
      <c r="H47" s="90">
        <v>5200</v>
      </c>
      <c r="I47" s="89">
        <v>67190.25</v>
      </c>
      <c r="J47" s="89">
        <v>5180.2200000000003</v>
      </c>
      <c r="K47" s="89">
        <f t="shared" si="8"/>
        <v>42468.880000000005</v>
      </c>
      <c r="L47" s="90">
        <f t="shared" si="9"/>
        <v>35190.25</v>
      </c>
      <c r="M47" s="89">
        <f t="shared" si="10"/>
        <v>-10173.850000000006</v>
      </c>
      <c r="N47" s="89">
        <f t="shared" si="11"/>
        <v>-19.779999999999745</v>
      </c>
      <c r="O47" s="64">
        <f t="shared" si="12"/>
        <v>2.7179015564266868</v>
      </c>
      <c r="P47" s="63">
        <f t="shared" si="13"/>
        <v>0.9961961538461539</v>
      </c>
      <c r="Q47" s="64">
        <f t="shared" si="14"/>
        <v>2.0996953125000002</v>
      </c>
      <c r="R47" s="66">
        <f t="shared" si="15"/>
        <v>0.86849391384375951</v>
      </c>
      <c r="S47" s="1"/>
      <c r="T47" s="1"/>
      <c r="U47" s="1"/>
      <c r="V47" s="1"/>
      <c r="W47" s="1"/>
      <c r="X47" s="1"/>
      <c r="Y47" s="1"/>
      <c r="Z47" s="1"/>
    </row>
    <row r="48" s="93" customFormat="1" ht="17.25">
      <c r="A48" s="94"/>
      <c r="B48" s="142"/>
      <c r="C48" s="96"/>
      <c r="D48" s="116" t="s">
        <v>56</v>
      </c>
      <c r="E48" s="144">
        <f>SUM(E35:E47)</f>
        <v>345526.66999999998</v>
      </c>
      <c r="F48" s="144">
        <f>SUM(F35:F47)</f>
        <v>968792.00000000012</v>
      </c>
      <c r="G48" s="144">
        <f>SUM(G35:G47)</f>
        <v>336341.40000000002</v>
      </c>
      <c r="H48" s="144">
        <f>SUM(H35:H47)</f>
        <v>68884.600000000006</v>
      </c>
      <c r="I48" s="145">
        <f>SUM(I35:I47)</f>
        <v>484118.68000000005</v>
      </c>
      <c r="J48" s="98">
        <f>SUM(J35:J47)</f>
        <v>15721.84</v>
      </c>
      <c r="K48" s="99">
        <f>SUM(K35:K47)</f>
        <v>138592.01000000001</v>
      </c>
      <c r="L48" s="144">
        <f t="shared" si="9"/>
        <v>147777.28000000003</v>
      </c>
      <c r="M48" s="146">
        <f>SUM(M35:M47)</f>
        <v>-484673.31999999995</v>
      </c>
      <c r="N48" s="145">
        <f>SUM(N35:N47)</f>
        <v>-53162.759999999995</v>
      </c>
      <c r="O48" s="117">
        <f t="shared" si="12"/>
        <v>1.401103654314152</v>
      </c>
      <c r="P48" s="100">
        <f t="shared" si="13"/>
        <v>0.22823446750071857</v>
      </c>
      <c r="Q48" s="118">
        <f t="shared" si="14"/>
        <v>1.4393669051743259</v>
      </c>
      <c r="R48" s="101">
        <f t="shared" si="15"/>
        <v>0.49971374660401818</v>
      </c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</row>
    <row r="49" ht="17.25">
      <c r="A49" s="147" t="s">
        <v>106</v>
      </c>
      <c r="B49" s="148" t="s">
        <v>107</v>
      </c>
      <c r="C49" s="119" t="s">
        <v>108</v>
      </c>
      <c r="D49" s="149" t="s">
        <v>109</v>
      </c>
      <c r="E49" s="47">
        <v>232715.16</v>
      </c>
      <c r="F49" s="105">
        <f>672351.5-9496.39</f>
        <v>662855.10999999999</v>
      </c>
      <c r="G49" s="105">
        <v>295406.17999999999</v>
      </c>
      <c r="H49" s="50">
        <v>54613.160000000003</v>
      </c>
      <c r="I49" s="47">
        <v>257700.59</v>
      </c>
      <c r="J49" s="47">
        <v>13987.75</v>
      </c>
      <c r="K49" s="47">
        <f t="shared" ref="K49:K83" si="16">I49-E49</f>
        <v>24985.429999999993</v>
      </c>
      <c r="L49" s="47">
        <f t="shared" si="9"/>
        <v>-37705.589999999997</v>
      </c>
      <c r="M49" s="47">
        <f t="shared" ref="M49:M83" si="17">I49-F49</f>
        <v>-405154.52000000002</v>
      </c>
      <c r="N49" s="47">
        <f t="shared" ref="N49:N83" si="18">J49-H49</f>
        <v>-40625.410000000003</v>
      </c>
      <c r="O49" s="51">
        <f t="shared" si="12"/>
        <v>1.1073648575365695</v>
      </c>
      <c r="P49" s="51">
        <f t="shared" si="13"/>
        <v>0.2561241649448594</v>
      </c>
      <c r="Q49" s="51">
        <f t="shared" si="14"/>
        <v>0.87236018555874495</v>
      </c>
      <c r="R49" s="53">
        <f t="shared" si="15"/>
        <v>0.38877363410534771</v>
      </c>
      <c r="S49" s="1"/>
      <c r="T49" s="1"/>
      <c r="U49" s="1"/>
      <c r="V49" s="1"/>
      <c r="W49" s="1"/>
      <c r="X49" s="1"/>
      <c r="Y49" s="1"/>
      <c r="Z49" s="1"/>
    </row>
    <row r="50" ht="17.25">
      <c r="A50" s="86"/>
      <c r="B50" s="150"/>
      <c r="C50" s="56" t="s">
        <v>110</v>
      </c>
      <c r="D50" s="143" t="s">
        <v>111</v>
      </c>
      <c r="E50" s="89">
        <v>174773.01999999999</v>
      </c>
      <c r="F50" s="109">
        <f>494433.2-6983.53</f>
        <v>487449.66999999998</v>
      </c>
      <c r="G50" s="109">
        <v>225691.14000000001</v>
      </c>
      <c r="H50" s="89">
        <v>37618.349999999999</v>
      </c>
      <c r="I50" s="90">
        <v>198687.41</v>
      </c>
      <c r="J50" s="89">
        <v>9451.1100000000006</v>
      </c>
      <c r="K50" s="89">
        <f t="shared" si="16"/>
        <v>23914.390000000014</v>
      </c>
      <c r="L50" s="89">
        <f t="shared" si="9"/>
        <v>-27003.73000000001</v>
      </c>
      <c r="M50" s="89">
        <f t="shared" si="17"/>
        <v>-288762.26000000001</v>
      </c>
      <c r="N50" s="90">
        <f t="shared" si="18"/>
        <v>-28167.239999999998</v>
      </c>
      <c r="O50" s="64">
        <f t="shared" si="12"/>
        <v>1.1368311310292631</v>
      </c>
      <c r="P50" s="64">
        <f t="shared" si="13"/>
        <v>0.2512366969843175</v>
      </c>
      <c r="Q50" s="64">
        <f t="shared" si="14"/>
        <v>0.88035095219067971</v>
      </c>
      <c r="R50" s="66">
        <f t="shared" si="15"/>
        <v>0.40760599961017518</v>
      </c>
      <c r="S50" s="1"/>
      <c r="T50" s="1"/>
      <c r="U50" s="1"/>
      <c r="V50" s="1"/>
      <c r="W50" s="1"/>
      <c r="X50" s="1"/>
      <c r="Y50" s="1"/>
      <c r="Z50" s="1"/>
    </row>
    <row r="51" ht="17.25">
      <c r="A51" s="86"/>
      <c r="B51" s="150"/>
      <c r="C51" s="56" t="s">
        <v>112</v>
      </c>
      <c r="D51" s="143" t="s">
        <v>113</v>
      </c>
      <c r="E51" s="89">
        <v>1353026.74</v>
      </c>
      <c r="F51" s="109">
        <f>4658773.5-65801.97</f>
        <v>4592971.5300000003</v>
      </c>
      <c r="G51" s="109">
        <v>1785897.21</v>
      </c>
      <c r="H51" s="89">
        <v>355544.79999999999</v>
      </c>
      <c r="I51" s="89">
        <v>1429221.03</v>
      </c>
      <c r="J51" s="89">
        <v>81936.150000000009</v>
      </c>
      <c r="K51" s="89">
        <f t="shared" si="16"/>
        <v>76194.290000000037</v>
      </c>
      <c r="L51" s="89">
        <f t="shared" si="9"/>
        <v>-356676.17999999993</v>
      </c>
      <c r="M51" s="89">
        <f t="shared" si="17"/>
        <v>-3163750.5</v>
      </c>
      <c r="N51" s="89">
        <f t="shared" si="18"/>
        <v>-273608.64999999997</v>
      </c>
      <c r="O51" s="64">
        <f t="shared" si="12"/>
        <v>1.0563139572540894</v>
      </c>
      <c r="P51" s="64">
        <f t="shared" si="13"/>
        <v>0.2304523930598901</v>
      </c>
      <c r="Q51" s="64">
        <f t="shared" si="14"/>
        <v>0.80028179785330422</v>
      </c>
      <c r="R51" s="66">
        <f t="shared" si="15"/>
        <v>0.31117567802559404</v>
      </c>
      <c r="S51" s="1"/>
      <c r="T51" s="1"/>
      <c r="U51" s="1"/>
      <c r="V51" s="1"/>
      <c r="W51" s="1"/>
      <c r="X51" s="1"/>
      <c r="Y51" s="1"/>
      <c r="Z51" s="1"/>
    </row>
    <row r="52" s="1" customFormat="1" ht="17.25">
      <c r="A52" s="86"/>
      <c r="B52" s="150"/>
      <c r="C52" s="56"/>
      <c r="D52" s="151" t="s">
        <v>114</v>
      </c>
      <c r="E52" s="152">
        <f>E49+E50+E51</f>
        <v>1760514.9199999999</v>
      </c>
      <c r="F52" s="153">
        <f>F49+F50+F51</f>
        <v>5743276.3100000005</v>
      </c>
      <c r="G52" s="153">
        <f>G49+G50+G51</f>
        <v>2306994.5299999998</v>
      </c>
      <c r="H52" s="153">
        <f>H49+H50+H51</f>
        <v>447776.31</v>
      </c>
      <c r="I52" s="152">
        <f>I51+I50+I49</f>
        <v>1885609.03</v>
      </c>
      <c r="J52" s="152">
        <f>J51+J50+J49</f>
        <v>105375.01000000001</v>
      </c>
      <c r="K52" s="152">
        <f t="shared" si="16"/>
        <v>125094.1100000001</v>
      </c>
      <c r="L52" s="152">
        <f t="shared" si="9"/>
        <v>-421385.49999999977</v>
      </c>
      <c r="M52" s="152">
        <f t="shared" si="17"/>
        <v>-3857667.2800000003</v>
      </c>
      <c r="N52" s="152">
        <f t="shared" si="18"/>
        <v>-342401.29999999999</v>
      </c>
      <c r="O52" s="154">
        <f t="shared" si="12"/>
        <v>1.0710554103114334</v>
      </c>
      <c r="P52" s="154">
        <f t="shared" si="13"/>
        <v>0.23532957784211497</v>
      </c>
      <c r="Q52" s="154">
        <f t="shared" si="14"/>
        <v>0.8173443870280872</v>
      </c>
      <c r="R52" s="155">
        <f t="shared" si="15"/>
        <v>0.32831591729564547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34.5">
      <c r="A53" s="147"/>
      <c r="B53" s="150"/>
      <c r="C53" s="156" t="s">
        <v>115</v>
      </c>
      <c r="D53" s="157" t="s">
        <v>116</v>
      </c>
      <c r="E53" s="89">
        <v>980.07000000000005</v>
      </c>
      <c r="F53" s="158">
        <v>2266.5999999999999</v>
      </c>
      <c r="G53" s="158">
        <v>960</v>
      </c>
      <c r="H53" s="90">
        <v>160</v>
      </c>
      <c r="I53" s="89">
        <v>895.46000000000004</v>
      </c>
      <c r="J53" s="159">
        <v>386.64999999999998</v>
      </c>
      <c r="K53" s="160">
        <f t="shared" si="16"/>
        <v>-84.610000000000014</v>
      </c>
      <c r="L53" s="160">
        <f t="shared" si="9"/>
        <v>-64.539999999999964</v>
      </c>
      <c r="M53" s="160">
        <f t="shared" si="17"/>
        <v>-1371.1399999999999</v>
      </c>
      <c r="N53" s="89">
        <f t="shared" si="18"/>
        <v>226.64999999999998</v>
      </c>
      <c r="O53" s="73">
        <f t="shared" si="12"/>
        <v>0.91366943177528137</v>
      </c>
      <c r="P53" s="73">
        <f t="shared" si="13"/>
        <v>2.4165624999999999</v>
      </c>
      <c r="Q53" s="73">
        <f t="shared" si="14"/>
        <v>0.93277083333333333</v>
      </c>
      <c r="R53" s="74">
        <f t="shared" si="15"/>
        <v>0.39506750198535256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9"/>
      <c r="B54" s="150"/>
      <c r="C54" s="67" t="s">
        <v>117</v>
      </c>
      <c r="D54" s="121" t="s">
        <v>118</v>
      </c>
      <c r="E54" s="89">
        <v>0</v>
      </c>
      <c r="F54" s="89">
        <v>11763.299999999999</v>
      </c>
      <c r="G54" s="89">
        <v>11763.299999999999</v>
      </c>
      <c r="H54" s="89">
        <v>0</v>
      </c>
      <c r="I54" s="89">
        <v>11728.389999999999</v>
      </c>
      <c r="J54" s="89">
        <v>0</v>
      </c>
      <c r="K54" s="89">
        <f t="shared" si="16"/>
        <v>11728.389999999999</v>
      </c>
      <c r="L54" s="89">
        <f t="shared" si="9"/>
        <v>-34.909999999999854</v>
      </c>
      <c r="M54" s="89">
        <f t="shared" si="17"/>
        <v>-34.909999999999854</v>
      </c>
      <c r="N54" s="89">
        <f t="shared" si="18"/>
        <v>0</v>
      </c>
      <c r="O54" s="64" t="str">
        <f t="shared" si="12"/>
        <v/>
      </c>
      <c r="P54" s="64" t="str">
        <f t="shared" si="13"/>
        <v/>
      </c>
      <c r="Q54" s="64">
        <f t="shared" si="14"/>
        <v>0.9970322953592955</v>
      </c>
      <c r="R54" s="66">
        <f t="shared" si="15"/>
        <v>0.9970322953592955</v>
      </c>
      <c r="S54" s="1"/>
      <c r="T54" s="1"/>
      <c r="U54" s="1"/>
      <c r="V54" s="1"/>
      <c r="W54" s="1"/>
      <c r="X54" s="1"/>
      <c r="Y54" s="1"/>
      <c r="Z54" s="1"/>
      <c r="AA54" s="1"/>
    </row>
    <row r="55" ht="17.25">
      <c r="A55" s="161"/>
      <c r="B55" s="150"/>
      <c r="C55" s="162" t="s">
        <v>119</v>
      </c>
      <c r="D55" s="121" t="s">
        <v>103</v>
      </c>
      <c r="E55" s="89">
        <v>33239.099999999999</v>
      </c>
      <c r="F55" s="48">
        <v>151922.42999999999</v>
      </c>
      <c r="G55" s="48">
        <v>53586</v>
      </c>
      <c r="H55" s="109">
        <v>13293</v>
      </c>
      <c r="I55" s="109">
        <v>42366.760000000002</v>
      </c>
      <c r="J55" s="49">
        <v>1317.46</v>
      </c>
      <c r="K55" s="49">
        <f t="shared" si="16"/>
        <v>9127.6600000000035</v>
      </c>
      <c r="L55" s="49">
        <f t="shared" si="9"/>
        <v>-11219.239999999998</v>
      </c>
      <c r="M55" s="49">
        <f t="shared" si="17"/>
        <v>-109555.66999999998</v>
      </c>
      <c r="N55" s="109">
        <f t="shared" si="18"/>
        <v>-11975.540000000001</v>
      </c>
      <c r="O55" s="163">
        <f t="shared" si="12"/>
        <v>1.2746061114771461</v>
      </c>
      <c r="P55" s="163">
        <f t="shared" si="13"/>
        <v>0.099109305649590015</v>
      </c>
      <c r="Q55" s="163">
        <f t="shared" si="14"/>
        <v>0.79063113499794724</v>
      </c>
      <c r="R55" s="164">
        <f t="shared" si="15"/>
        <v>0.27887100015448674</v>
      </c>
      <c r="S55" s="1"/>
      <c r="T55" s="1"/>
      <c r="U55" s="1"/>
      <c r="V55" s="1"/>
      <c r="W55" s="1"/>
      <c r="X55" s="1"/>
      <c r="Y55" s="1"/>
      <c r="Z55" s="1"/>
    </row>
    <row r="56" s="93" customFormat="1" ht="17.25">
      <c r="A56" s="94"/>
      <c r="B56" s="165"/>
      <c r="C56" s="96"/>
      <c r="D56" s="97" t="s">
        <v>56</v>
      </c>
      <c r="E56" s="98">
        <f>E52+E53+E54+E55</f>
        <v>1794734.0900000001</v>
      </c>
      <c r="F56" s="98">
        <f>F52+F53+F54+F55</f>
        <v>5909228.6399999997</v>
      </c>
      <c r="G56" s="98">
        <f>G52+G53+G54+G55</f>
        <v>2373303.8299999996</v>
      </c>
      <c r="H56" s="98">
        <f>H52+H53+H54+H55</f>
        <v>461229.31</v>
      </c>
      <c r="I56" s="166">
        <f>I52+I53+I54+I55</f>
        <v>1940599.6399999999</v>
      </c>
      <c r="J56" s="98">
        <f>J52+J53+J54+J55</f>
        <v>107079.12000000001</v>
      </c>
      <c r="K56" s="98">
        <f t="shared" si="16"/>
        <v>145865.54999999981</v>
      </c>
      <c r="L56" s="99">
        <f t="shared" si="9"/>
        <v>-432704.18999999971</v>
      </c>
      <c r="M56" s="98">
        <f t="shared" si="17"/>
        <v>-3968629</v>
      </c>
      <c r="N56" s="166">
        <f t="shared" si="18"/>
        <v>-354150.19</v>
      </c>
      <c r="O56" s="100">
        <f t="shared" si="12"/>
        <v>1.0812741847456633</v>
      </c>
      <c r="P56" s="117">
        <f t="shared" si="13"/>
        <v>0.23216026752506255</v>
      </c>
      <c r="Q56" s="100">
        <f t="shared" si="14"/>
        <v>0.81767855234953213</v>
      </c>
      <c r="R56" s="101">
        <f t="shared" si="15"/>
        <v>0.32840151536258716</v>
      </c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</row>
    <row r="57" ht="17.25">
      <c r="A57" s="102">
        <v>991</v>
      </c>
      <c r="B57" s="82" t="s">
        <v>120</v>
      </c>
      <c r="C57" s="103" t="s">
        <v>69</v>
      </c>
      <c r="D57" s="104" t="s">
        <v>121</v>
      </c>
      <c r="E57" s="47">
        <v>22084.599999999999</v>
      </c>
      <c r="F57" s="105">
        <v>80120.600000000006</v>
      </c>
      <c r="G57" s="105">
        <v>31120.599999999999</v>
      </c>
      <c r="H57" s="47">
        <v>7000</v>
      </c>
      <c r="I57" s="85">
        <v>29062.219999999998</v>
      </c>
      <c r="J57" s="167">
        <v>1837.3799999999999</v>
      </c>
      <c r="K57" s="47">
        <f t="shared" si="16"/>
        <v>6977.619999999999</v>
      </c>
      <c r="L57" s="47">
        <f t="shared" si="9"/>
        <v>-2058.380000000001</v>
      </c>
      <c r="M57" s="50">
        <f t="shared" si="17"/>
        <v>-51058.380000000005</v>
      </c>
      <c r="N57" s="85">
        <f t="shared" si="18"/>
        <v>-5162.6199999999999</v>
      </c>
      <c r="O57" s="52">
        <f t="shared" si="12"/>
        <v>1.3159495757224491</v>
      </c>
      <c r="P57" s="51">
        <f t="shared" si="13"/>
        <v>0.26248285714285713</v>
      </c>
      <c r="Q57" s="106">
        <f t="shared" si="14"/>
        <v>0.93385795903677948</v>
      </c>
      <c r="R57" s="53">
        <f t="shared" si="15"/>
        <v>0.36273093311832405</v>
      </c>
      <c r="S57" s="1"/>
      <c r="T57" s="1"/>
      <c r="U57" s="1"/>
      <c r="V57" s="1"/>
      <c r="W57" s="1"/>
      <c r="X57" s="1"/>
      <c r="Y57" s="1"/>
      <c r="Z57" s="1"/>
    </row>
    <row r="58" ht="17.25">
      <c r="A58" s="107"/>
      <c r="B58" s="87"/>
      <c r="C58" s="56" t="s">
        <v>122</v>
      </c>
      <c r="D58" s="88" t="s">
        <v>123</v>
      </c>
      <c r="E58" s="89">
        <v>1813.8399999999999</v>
      </c>
      <c r="F58" s="109">
        <v>0</v>
      </c>
      <c r="G58" s="109">
        <v>0</v>
      </c>
      <c r="H58" s="90">
        <v>0</v>
      </c>
      <c r="I58" s="89">
        <v>2508.5</v>
      </c>
      <c r="J58" s="89">
        <v>2508.5</v>
      </c>
      <c r="K58" s="90">
        <f t="shared" si="16"/>
        <v>694.66000000000008</v>
      </c>
      <c r="L58" s="89">
        <f t="shared" si="9"/>
        <v>2508.5</v>
      </c>
      <c r="M58" s="89">
        <f t="shared" si="17"/>
        <v>2508.5</v>
      </c>
      <c r="N58" s="89">
        <f t="shared" si="18"/>
        <v>2508.5</v>
      </c>
      <c r="O58" s="64">
        <f t="shared" si="12"/>
        <v>1.3829775503903321</v>
      </c>
      <c r="P58" s="63" t="str">
        <f t="shared" si="13"/>
        <v/>
      </c>
      <c r="Q58" s="64" t="str">
        <f t="shared" si="14"/>
        <v/>
      </c>
      <c r="R58" s="66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3" customFormat="1" ht="17.25">
      <c r="A59" s="168"/>
      <c r="B59" s="95"/>
      <c r="C59" s="115"/>
      <c r="D59" s="116" t="s">
        <v>56</v>
      </c>
      <c r="E59" s="98">
        <f>SUM(E57:E58)</f>
        <v>23898.439999999999</v>
      </c>
      <c r="F59" s="98">
        <f>SUM(F57:F58)</f>
        <v>80120.600000000006</v>
      </c>
      <c r="G59" s="98">
        <f>SUM(G57:G58)</f>
        <v>31120.599999999999</v>
      </c>
      <c r="H59" s="98">
        <f>SUM(H57:H58)</f>
        <v>7000</v>
      </c>
      <c r="I59" s="169">
        <f>SUM(I57:I58)</f>
        <v>31570.719999999998</v>
      </c>
      <c r="J59" s="98">
        <f>SUM(J57:J58)</f>
        <v>4345.8800000000001</v>
      </c>
      <c r="K59" s="98">
        <f t="shared" si="16"/>
        <v>7672.2799999999988</v>
      </c>
      <c r="L59" s="99">
        <f t="shared" si="9"/>
        <v>450.11999999999898</v>
      </c>
      <c r="M59" s="98">
        <f t="shared" si="17"/>
        <v>-48549.880000000005</v>
      </c>
      <c r="N59" s="169">
        <f t="shared" si="18"/>
        <v>-2654.1199999999999</v>
      </c>
      <c r="O59" s="117">
        <f t="shared" si="12"/>
        <v>1.321036854288397</v>
      </c>
      <c r="P59" s="100">
        <f t="shared" si="13"/>
        <v>0.62084000000000006</v>
      </c>
      <c r="Q59" s="118">
        <f t="shared" si="14"/>
        <v>1.0144637314190601</v>
      </c>
      <c r="R59" s="101">
        <f t="shared" si="15"/>
        <v>0.39403998472302998</v>
      </c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</row>
    <row r="60" ht="17.25">
      <c r="A60" s="147" t="s">
        <v>124</v>
      </c>
      <c r="B60" s="82" t="s">
        <v>125</v>
      </c>
      <c r="C60" s="119" t="s">
        <v>126</v>
      </c>
      <c r="D60" s="120" t="s">
        <v>127</v>
      </c>
      <c r="E60" s="47">
        <v>38770.769999999997</v>
      </c>
      <c r="F60" s="105">
        <v>3503</v>
      </c>
      <c r="G60" s="105">
        <v>1378.3</v>
      </c>
      <c r="H60" s="50">
        <v>193.19999999999999</v>
      </c>
      <c r="I60" s="47">
        <v>1283.01</v>
      </c>
      <c r="J60" s="47">
        <v>65.539999999999992</v>
      </c>
      <c r="K60" s="47">
        <f t="shared" si="16"/>
        <v>-37487.759999999995</v>
      </c>
      <c r="L60" s="47">
        <f t="shared" si="9"/>
        <v>-95.289999999999964</v>
      </c>
      <c r="M60" s="50">
        <f t="shared" si="17"/>
        <v>-2219.9899999999998</v>
      </c>
      <c r="N60" s="47">
        <f t="shared" si="18"/>
        <v>-127.66</v>
      </c>
      <c r="O60" s="51">
        <f t="shared" si="12"/>
        <v>0.033092198065707748</v>
      </c>
      <c r="P60" s="52">
        <f t="shared" si="13"/>
        <v>0.33923395445134574</v>
      </c>
      <c r="Q60" s="51">
        <f t="shared" si="14"/>
        <v>0.93086410795908003</v>
      </c>
      <c r="R60" s="53">
        <f t="shared" si="15"/>
        <v>0.36626034827290893</v>
      </c>
      <c r="S60" s="1"/>
      <c r="T60" s="1"/>
      <c r="U60" s="1"/>
      <c r="V60" s="1"/>
      <c r="W60" s="1"/>
      <c r="X60" s="1"/>
      <c r="Y60" s="1"/>
      <c r="Z60" s="1"/>
    </row>
    <row r="61" ht="17.25">
      <c r="A61" s="86"/>
      <c r="B61" s="87"/>
      <c r="C61" s="67" t="s">
        <v>104</v>
      </c>
      <c r="D61" s="143" t="s">
        <v>128</v>
      </c>
      <c r="E61" s="89">
        <v>11831.950000000001</v>
      </c>
      <c r="F61" s="109">
        <v>62240.599999999999</v>
      </c>
      <c r="G61" s="109">
        <v>6100</v>
      </c>
      <c r="H61" s="92">
        <v>2000</v>
      </c>
      <c r="I61" s="89">
        <v>74356.360000000001</v>
      </c>
      <c r="J61" s="89">
        <v>3305.3800000000001</v>
      </c>
      <c r="K61" s="89">
        <f t="shared" si="16"/>
        <v>62524.410000000003</v>
      </c>
      <c r="L61" s="89">
        <f t="shared" si="9"/>
        <v>68256.360000000001</v>
      </c>
      <c r="M61" s="89">
        <f t="shared" si="17"/>
        <v>12115.760000000002</v>
      </c>
      <c r="N61" s="89">
        <f t="shared" si="18"/>
        <v>1305.3800000000001</v>
      </c>
      <c r="O61" s="64">
        <f t="shared" si="12"/>
        <v>6.2843707081250342</v>
      </c>
      <c r="P61" s="64">
        <f t="shared" si="13"/>
        <v>1.65269</v>
      </c>
      <c r="Q61" s="65">
        <f t="shared" si="14"/>
        <v>12.189567213114755</v>
      </c>
      <c r="R61" s="66">
        <f t="shared" si="15"/>
        <v>1.1946600771843459</v>
      </c>
      <c r="S61" s="1"/>
      <c r="T61" s="1"/>
      <c r="U61" s="1"/>
      <c r="V61" s="1"/>
      <c r="W61" s="1"/>
      <c r="X61" s="1"/>
      <c r="Y61" s="1"/>
      <c r="Z61" s="1"/>
    </row>
    <row r="62" s="93" customFormat="1" ht="17.25">
      <c r="A62" s="94"/>
      <c r="B62" s="95"/>
      <c r="C62" s="96"/>
      <c r="D62" s="97" t="s">
        <v>56</v>
      </c>
      <c r="E62" s="98">
        <f>SUM(E60:E61)</f>
        <v>50602.720000000001</v>
      </c>
      <c r="F62" s="98">
        <f>SUM(F60:F61)</f>
        <v>65743.600000000006</v>
      </c>
      <c r="G62" s="98">
        <f>SUM(G60:G61)</f>
        <v>7478.3000000000002</v>
      </c>
      <c r="H62" s="98">
        <f>SUM(H60:H61)</f>
        <v>2193.1999999999998</v>
      </c>
      <c r="I62" s="98">
        <f>SUM(I60:I61)</f>
        <v>75639.369999999995</v>
      </c>
      <c r="J62" s="98">
        <f>SUM(J60:J61)</f>
        <v>3370.9200000000001</v>
      </c>
      <c r="K62" s="98">
        <f t="shared" si="16"/>
        <v>25036.649999999994</v>
      </c>
      <c r="L62" s="99">
        <f t="shared" si="9"/>
        <v>68161.069999999992</v>
      </c>
      <c r="M62" s="98">
        <f t="shared" si="17"/>
        <v>9895.7699999999895</v>
      </c>
      <c r="N62" s="98">
        <f t="shared" si="18"/>
        <v>1177.7200000000003</v>
      </c>
      <c r="O62" s="117">
        <f t="shared" si="12"/>
        <v>1.494768858274812</v>
      </c>
      <c r="P62" s="100">
        <f t="shared" si="13"/>
        <v>1.5369870508845525</v>
      </c>
      <c r="Q62" s="100">
        <f t="shared" si="14"/>
        <v>10.114513993822124</v>
      </c>
      <c r="R62" s="101">
        <f t="shared" si="15"/>
        <v>1.1505206590451389</v>
      </c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</row>
    <row r="63" ht="17.25">
      <c r="A63" s="110"/>
      <c r="B63" s="82" t="s">
        <v>129</v>
      </c>
      <c r="C63" s="45" t="s">
        <v>130</v>
      </c>
      <c r="D63" s="170" t="s">
        <v>131</v>
      </c>
      <c r="E63" s="47">
        <v>1419.0799999999999</v>
      </c>
      <c r="F63" s="105">
        <v>793.5</v>
      </c>
      <c r="G63" s="105">
        <v>137.69999999999999</v>
      </c>
      <c r="H63" s="49">
        <v>21.100000000000001</v>
      </c>
      <c r="I63" s="85">
        <v>1351.53</v>
      </c>
      <c r="J63" s="47">
        <v>17.609999999999999</v>
      </c>
      <c r="K63" s="47">
        <f t="shared" si="16"/>
        <v>-67.549999999999955</v>
      </c>
      <c r="L63" s="47">
        <f t="shared" si="9"/>
        <v>1213.8299999999999</v>
      </c>
      <c r="M63" s="50">
        <f t="shared" si="17"/>
        <v>558.02999999999997</v>
      </c>
      <c r="N63" s="85">
        <f t="shared" si="18"/>
        <v>-3.490000000000002</v>
      </c>
      <c r="O63" s="51">
        <f t="shared" si="12"/>
        <v>0.95239873721002344</v>
      </c>
      <c r="P63" s="52">
        <f t="shared" si="13"/>
        <v>0.83459715639810417</v>
      </c>
      <c r="Q63" s="51">
        <f t="shared" si="14"/>
        <v>9.8150326797385627</v>
      </c>
      <c r="R63" s="53">
        <f t="shared" si="15"/>
        <v>1.7032514177693761</v>
      </c>
      <c r="S63" s="1"/>
      <c r="T63" s="1"/>
      <c r="U63" s="1"/>
      <c r="V63" s="1"/>
      <c r="W63" s="1"/>
      <c r="X63" s="1"/>
      <c r="Y63" s="1"/>
      <c r="Z63" s="1"/>
    </row>
    <row r="64" ht="17.25">
      <c r="A64" s="107"/>
      <c r="B64" s="87"/>
      <c r="C64" s="56" t="s">
        <v>132</v>
      </c>
      <c r="D64" s="91" t="s">
        <v>133</v>
      </c>
      <c r="E64" s="89">
        <v>257.24000000000001</v>
      </c>
      <c r="F64" s="171">
        <v>44.399999999999999</v>
      </c>
      <c r="G64" s="171">
        <v>44.399999999999999</v>
      </c>
      <c r="H64" s="172">
        <v>0</v>
      </c>
      <c r="I64" s="171">
        <v>1271.5899999999999</v>
      </c>
      <c r="J64" s="89">
        <v>0</v>
      </c>
      <c r="K64" s="89">
        <f t="shared" si="16"/>
        <v>1014.3499999999999</v>
      </c>
      <c r="L64" s="89">
        <f t="shared" si="9"/>
        <v>1227.1899999999998</v>
      </c>
      <c r="M64" s="89">
        <f t="shared" si="17"/>
        <v>1227.1899999999998</v>
      </c>
      <c r="N64" s="171">
        <f t="shared" si="18"/>
        <v>0</v>
      </c>
      <c r="O64" s="64">
        <f t="shared" si="12"/>
        <v>4.9432047893018192</v>
      </c>
      <c r="P64" s="64" t="str">
        <f t="shared" si="13"/>
        <v/>
      </c>
      <c r="Q64" s="65">
        <f t="shared" si="14"/>
        <v>28.639414414414414</v>
      </c>
      <c r="R64" s="173">
        <f t="shared" si="15"/>
        <v>28.639414414414414</v>
      </c>
      <c r="S64" s="1"/>
      <c r="T64" s="1"/>
      <c r="U64" s="1"/>
      <c r="V64" s="1"/>
      <c r="W64" s="1"/>
      <c r="X64" s="1"/>
      <c r="Y64" s="1"/>
      <c r="Z64" s="1"/>
    </row>
    <row r="65" ht="13.5">
      <c r="A65" s="107"/>
      <c r="B65" s="87"/>
      <c r="C65" s="67" t="s">
        <v>52</v>
      </c>
      <c r="D65" s="91" t="s">
        <v>53</v>
      </c>
      <c r="E65" s="89">
        <v>0</v>
      </c>
      <c r="F65" s="89">
        <v>445</v>
      </c>
      <c r="G65" s="89">
        <v>445</v>
      </c>
      <c r="H65" s="89">
        <v>0</v>
      </c>
      <c r="I65" s="89">
        <v>10906</v>
      </c>
      <c r="J65" s="89">
        <v>0</v>
      </c>
      <c r="K65" s="89">
        <f t="shared" si="16"/>
        <v>10906</v>
      </c>
      <c r="L65" s="89">
        <f t="shared" si="9"/>
        <v>10461</v>
      </c>
      <c r="M65" s="90">
        <f t="shared" si="17"/>
        <v>10461</v>
      </c>
      <c r="N65" s="89">
        <f t="shared" si="18"/>
        <v>0</v>
      </c>
      <c r="O65" s="63" t="str">
        <f t="shared" si="12"/>
        <v/>
      </c>
      <c r="P65" s="64" t="str">
        <f t="shared" si="13"/>
        <v/>
      </c>
      <c r="Q65" s="64">
        <f t="shared" si="14"/>
        <v>24.507865168539325</v>
      </c>
      <c r="R65" s="66">
        <f t="shared" si="15"/>
        <v>24.507865168539325</v>
      </c>
      <c r="S65" s="1"/>
      <c r="T65" s="1"/>
      <c r="U65" s="1"/>
      <c r="V65" s="1"/>
      <c r="W65" s="1"/>
      <c r="X65" s="1"/>
      <c r="Y65" s="1"/>
      <c r="Z65" s="1"/>
    </row>
    <row r="66" ht="13.5">
      <c r="A66" s="107"/>
      <c r="B66" s="87"/>
      <c r="C66" s="56" t="s">
        <v>134</v>
      </c>
      <c r="D66" s="91" t="s">
        <v>135</v>
      </c>
      <c r="E66" s="89">
        <v>25446.029999999999</v>
      </c>
      <c r="F66" s="89">
        <v>1508.599999999255</v>
      </c>
      <c r="G66" s="89">
        <v>436</v>
      </c>
      <c r="H66" s="89">
        <v>108</v>
      </c>
      <c r="I66" s="90">
        <v>39489.059999999998</v>
      </c>
      <c r="J66" s="89">
        <v>771.18999999999994</v>
      </c>
      <c r="K66" s="89">
        <f t="shared" si="16"/>
        <v>14043.029999999999</v>
      </c>
      <c r="L66" s="89">
        <f t="shared" si="9"/>
        <v>39053.059999999998</v>
      </c>
      <c r="M66" s="89">
        <f t="shared" si="17"/>
        <v>37980.460000000741</v>
      </c>
      <c r="N66" s="90">
        <f t="shared" si="18"/>
        <v>663.18999999999994</v>
      </c>
      <c r="O66" s="64">
        <f t="shared" si="12"/>
        <v>1.5518750862118766</v>
      </c>
      <c r="P66" s="174">
        <f t="shared" si="13"/>
        <v>7.1406481481481476</v>
      </c>
      <c r="Q66" s="175">
        <f t="shared" si="14"/>
        <v>90.571238532110087</v>
      </c>
      <c r="R66" s="173">
        <f t="shared" si="15"/>
        <v>26.175964470382805</v>
      </c>
      <c r="S66" s="1"/>
      <c r="T66" s="1"/>
      <c r="U66" s="1"/>
      <c r="V66" s="1"/>
      <c r="W66" s="1"/>
      <c r="X66" s="1"/>
      <c r="Y66" s="1"/>
      <c r="Z66" s="1"/>
    </row>
    <row r="67" ht="13.5">
      <c r="A67" s="107"/>
      <c r="B67" s="87"/>
      <c r="C67" s="67" t="s">
        <v>102</v>
      </c>
      <c r="D67" s="91" t="s">
        <v>103</v>
      </c>
      <c r="E67" s="89">
        <v>33331.529999999999</v>
      </c>
      <c r="F67" s="89">
        <v>101553.59999999998</v>
      </c>
      <c r="G67" s="89">
        <v>42896.199999999997</v>
      </c>
      <c r="H67" s="89">
        <v>8167.5</v>
      </c>
      <c r="I67" s="89">
        <v>41886.759999999995</v>
      </c>
      <c r="J67" s="89">
        <v>2720.8099999999999</v>
      </c>
      <c r="K67" s="89">
        <f t="shared" si="16"/>
        <v>8555.2299999999959</v>
      </c>
      <c r="L67" s="89">
        <f t="shared" si="9"/>
        <v>-1009.4400000000023</v>
      </c>
      <c r="M67" s="90">
        <f t="shared" si="17"/>
        <v>-59666.839999999982</v>
      </c>
      <c r="N67" s="89">
        <f t="shared" si="18"/>
        <v>-5446.6900000000005</v>
      </c>
      <c r="O67" s="63">
        <f t="shared" si="12"/>
        <v>1.2566707858895165</v>
      </c>
      <c r="P67" s="64">
        <f t="shared" si="13"/>
        <v>0.33312641567187024</v>
      </c>
      <c r="Q67" s="65">
        <f t="shared" si="14"/>
        <v>0.97646784563667643</v>
      </c>
      <c r="R67" s="66">
        <f t="shared" si="15"/>
        <v>0.41245962723133406</v>
      </c>
      <c r="S67" s="1"/>
      <c r="T67" s="1"/>
      <c r="U67" s="1"/>
      <c r="V67" s="1"/>
      <c r="W67" s="1"/>
      <c r="X67" s="1"/>
      <c r="Y67" s="1"/>
      <c r="Z67" s="1"/>
    </row>
    <row r="68" ht="13.5">
      <c r="A68" s="107"/>
      <c r="B68" s="87"/>
      <c r="C68" s="56" t="s">
        <v>136</v>
      </c>
      <c r="D68" s="91" t="s">
        <v>137</v>
      </c>
      <c r="E68" s="89">
        <v>260.76999999999998</v>
      </c>
      <c r="F68" s="109">
        <v>0</v>
      </c>
      <c r="G68" s="109">
        <v>0</v>
      </c>
      <c r="H68" s="90">
        <v>0</v>
      </c>
      <c r="I68" s="89">
        <v>199.15999999999985</v>
      </c>
      <c r="J68" s="90">
        <v>-853.18000000000006</v>
      </c>
      <c r="K68" s="89">
        <f t="shared" si="16"/>
        <v>-61.610000000000127</v>
      </c>
      <c r="L68" s="89">
        <f t="shared" si="9"/>
        <v>199.15999999999985</v>
      </c>
      <c r="M68" s="89">
        <f t="shared" si="17"/>
        <v>199.15999999999985</v>
      </c>
      <c r="N68" s="89">
        <f t="shared" si="18"/>
        <v>-853.18000000000006</v>
      </c>
      <c r="O68" s="64">
        <f t="shared" si="12"/>
        <v>0.76373816006442408</v>
      </c>
      <c r="P68" s="63" t="str">
        <f t="shared" si="13"/>
        <v/>
      </c>
      <c r="Q68" s="64" t="str">
        <f t="shared" si="14"/>
        <v/>
      </c>
      <c r="R68" s="66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07"/>
      <c r="B69" s="87"/>
      <c r="C69" s="67" t="s">
        <v>138</v>
      </c>
      <c r="D69" s="91" t="s">
        <v>139</v>
      </c>
      <c r="E69" s="89">
        <v>39152.769999999997</v>
      </c>
      <c r="F69" s="89">
        <v>0</v>
      </c>
      <c r="G69" s="89">
        <v>0</v>
      </c>
      <c r="H69" s="89">
        <v>0</v>
      </c>
      <c r="I69" s="90">
        <v>328.94999999999999</v>
      </c>
      <c r="J69" s="89">
        <v>30.859999999999999</v>
      </c>
      <c r="K69" s="89">
        <f t="shared" si="16"/>
        <v>-38823.82</v>
      </c>
      <c r="L69" s="89">
        <f t="shared" si="9"/>
        <v>328.94999999999999</v>
      </c>
      <c r="M69" s="89">
        <f t="shared" si="17"/>
        <v>328.94999999999999</v>
      </c>
      <c r="N69" s="90">
        <f t="shared" si="18"/>
        <v>30.859999999999999</v>
      </c>
      <c r="O69" s="63">
        <f t="shared" si="12"/>
        <v>0.0084017044004804781</v>
      </c>
      <c r="P69" s="64" t="str">
        <f t="shared" si="13"/>
        <v/>
      </c>
      <c r="Q69" s="65" t="str">
        <f t="shared" si="14"/>
        <v/>
      </c>
      <c r="R69" s="66" t="str">
        <f t="shared" si="15"/>
        <v/>
      </c>
      <c r="S69" s="1"/>
      <c r="T69" s="1"/>
      <c r="U69" s="1"/>
      <c r="V69" s="1"/>
      <c r="W69" s="1"/>
      <c r="X69" s="1"/>
      <c r="Y69" s="1"/>
      <c r="Z69" s="1"/>
    </row>
    <row r="70" ht="13.5">
      <c r="A70" s="107"/>
      <c r="B70" s="87"/>
      <c r="C70" s="56" t="s">
        <v>140</v>
      </c>
      <c r="D70" s="88" t="s">
        <v>141</v>
      </c>
      <c r="E70" s="89">
        <v>5852.1199999999999</v>
      </c>
      <c r="F70" s="109">
        <v>0</v>
      </c>
      <c r="G70" s="109">
        <v>0</v>
      </c>
      <c r="H70" s="90">
        <v>0</v>
      </c>
      <c r="I70" s="89">
        <v>2596.21</v>
      </c>
      <c r="J70" s="89">
        <v>0</v>
      </c>
      <c r="K70" s="89">
        <f t="shared" si="16"/>
        <v>-3255.9099999999999</v>
      </c>
      <c r="L70" s="90">
        <f t="shared" si="9"/>
        <v>2596.21</v>
      </c>
      <c r="M70" s="89">
        <f t="shared" si="17"/>
        <v>2596.21</v>
      </c>
      <c r="N70" s="89">
        <f t="shared" si="18"/>
        <v>0</v>
      </c>
      <c r="O70" s="64">
        <f t="shared" si="12"/>
        <v>0.44363581061222257</v>
      </c>
      <c r="P70" s="63" t="str">
        <f t="shared" si="13"/>
        <v/>
      </c>
      <c r="Q70" s="64" t="str">
        <f t="shared" si="14"/>
        <v/>
      </c>
      <c r="R70" s="66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3" customFormat="1" ht="13.5">
      <c r="A71" s="168"/>
      <c r="B71" s="95"/>
      <c r="C71" s="115"/>
      <c r="D71" s="116" t="s">
        <v>56</v>
      </c>
      <c r="E71" s="98">
        <f>SUM(E63:E70)</f>
        <v>105719.53999999998</v>
      </c>
      <c r="F71" s="98">
        <f>SUM(F63:F70)</f>
        <v>104345.09999999923</v>
      </c>
      <c r="G71" s="98">
        <f>SUM(G63:G70)</f>
        <v>43959.299999999996</v>
      </c>
      <c r="H71" s="98">
        <f>SUM(H63:H70)</f>
        <v>8296.6000000000004</v>
      </c>
      <c r="I71" s="166">
        <f>SUM(I63:I70)</f>
        <v>98029.259999999995</v>
      </c>
      <c r="J71" s="98">
        <f>SUM(J63:J70)</f>
        <v>2687.2899999999995</v>
      </c>
      <c r="K71" s="99">
        <f t="shared" si="16"/>
        <v>-7690.2799999999843</v>
      </c>
      <c r="L71" s="98">
        <f t="shared" si="9"/>
        <v>54069.959999999999</v>
      </c>
      <c r="M71" s="99">
        <f t="shared" si="17"/>
        <v>-6315.8399999992398</v>
      </c>
      <c r="N71" s="166">
        <f t="shared" si="18"/>
        <v>-5609.3100000000013</v>
      </c>
      <c r="O71" s="117">
        <f t="shared" si="12"/>
        <v>0.92725772359584624</v>
      </c>
      <c r="P71" s="100">
        <f t="shared" si="13"/>
        <v>0.32390256249548</v>
      </c>
      <c r="Q71" s="118">
        <f t="shared" si="14"/>
        <v>2.2300004777146132</v>
      </c>
      <c r="R71" s="101">
        <f t="shared" si="15"/>
        <v>0.93947161869604523</v>
      </c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</row>
    <row r="72" s="33" customFormat="1" ht="13.5">
      <c r="A72" s="176"/>
      <c r="B72" s="177" t="s">
        <v>142</v>
      </c>
      <c r="C72" s="178"/>
      <c r="D72" s="179"/>
      <c r="E72" s="80">
        <f>E5+E17</f>
        <v>10059350.359999999</v>
      </c>
      <c r="F72" s="80">
        <f>F5+F17</f>
        <v>36906035.540000007</v>
      </c>
      <c r="G72" s="80">
        <f>G5+G17</f>
        <v>12570866.329999998</v>
      </c>
      <c r="H72" s="80">
        <f>H5+H17</f>
        <v>2575112.71</v>
      </c>
      <c r="I72" s="80">
        <f>I5+I17</f>
        <v>10988141.67</v>
      </c>
      <c r="J72" s="80">
        <f>J5+J17</f>
        <v>701139.35000000009</v>
      </c>
      <c r="K72" s="80">
        <f t="shared" si="16"/>
        <v>928791.31000000052</v>
      </c>
      <c r="L72" s="80">
        <f t="shared" si="9"/>
        <v>-1582724.6599999983</v>
      </c>
      <c r="M72" s="80">
        <f t="shared" si="17"/>
        <v>-25917893.870000005</v>
      </c>
      <c r="N72" s="80">
        <f t="shared" si="18"/>
        <v>-1873973.3599999999</v>
      </c>
      <c r="O72" s="40">
        <f t="shared" si="12"/>
        <v>1.0923311423462538</v>
      </c>
      <c r="P72" s="39">
        <f t="shared" si="13"/>
        <v>0.2722752084898063</v>
      </c>
      <c r="Q72" s="40">
        <f t="shared" si="14"/>
        <v>0.87409581659277746</v>
      </c>
      <c r="R72" s="42">
        <f t="shared" si="15"/>
        <v>0.29773291845694672</v>
      </c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</row>
    <row r="73" s="33" customFormat="1" ht="13.5">
      <c r="A73" s="180"/>
      <c r="B73" s="181" t="s">
        <v>143</v>
      </c>
      <c r="C73" s="182"/>
      <c r="D73" s="183"/>
      <c r="E73" s="184">
        <f>SUM(E74:E82)</f>
        <v>9754796.5199999977</v>
      </c>
      <c r="F73" s="153">
        <f>SUM(F74:F82)</f>
        <v>29646089.965</v>
      </c>
      <c r="G73" s="153">
        <f>SUM(G74:G82)</f>
        <v>10426762.719999999</v>
      </c>
      <c r="H73" s="153">
        <f>SUM(H74:H82)</f>
        <v>1784873.5600000003</v>
      </c>
      <c r="I73" s="185">
        <f>SUM(I74:I82)</f>
        <v>10093687.66</v>
      </c>
      <c r="J73" s="153">
        <f>SUM(J74:J82)</f>
        <v>1576798.6299999999</v>
      </c>
      <c r="K73" s="184">
        <f t="shared" si="16"/>
        <v>338891.14000000246</v>
      </c>
      <c r="L73" s="184">
        <f t="shared" si="9"/>
        <v>-333075.05999999866</v>
      </c>
      <c r="M73" s="185">
        <f t="shared" si="17"/>
        <v>-19552402.305</v>
      </c>
      <c r="N73" s="185">
        <f t="shared" si="18"/>
        <v>-208074.9300000004</v>
      </c>
      <c r="O73" s="186">
        <f t="shared" si="12"/>
        <v>1.0347409747917533</v>
      </c>
      <c r="P73" s="187">
        <f t="shared" si="13"/>
        <v>0.8834231540748464</v>
      </c>
      <c r="Q73" s="188">
        <f t="shared" si="14"/>
        <v>0.96805575527664844</v>
      </c>
      <c r="R73" s="189">
        <f t="shared" si="15"/>
        <v>0.34047281351154735</v>
      </c>
      <c r="S73" s="33"/>
      <c r="T73" s="33"/>
      <c r="U73" s="33"/>
      <c r="V73" s="33"/>
      <c r="W73" s="33"/>
      <c r="X73" s="33"/>
      <c r="Y73" s="33"/>
      <c r="Z73" s="33"/>
    </row>
    <row r="74" ht="13.5">
      <c r="A74" s="190"/>
      <c r="B74" s="191"/>
      <c r="C74" s="56" t="s">
        <v>144</v>
      </c>
      <c r="D74" s="192" t="s">
        <v>145</v>
      </c>
      <c r="E74" s="89">
        <v>191981.5</v>
      </c>
      <c r="F74" s="109">
        <v>599211.69999999995</v>
      </c>
      <c r="G74" s="109">
        <v>358222.09999999998</v>
      </c>
      <c r="H74" s="89">
        <v>120494.8</v>
      </c>
      <c r="I74" s="89">
        <v>236970.5</v>
      </c>
      <c r="J74" s="89">
        <v>0</v>
      </c>
      <c r="K74" s="89">
        <f t="shared" si="16"/>
        <v>44989</v>
      </c>
      <c r="L74" s="89">
        <f t="shared" ref="L74:L83" si="19">I74-G74</f>
        <v>-121251.59999999998</v>
      </c>
      <c r="M74" s="89">
        <f t="shared" si="17"/>
        <v>-362241.19999999995</v>
      </c>
      <c r="N74" s="89">
        <f t="shared" si="18"/>
        <v>-120494.8</v>
      </c>
      <c r="O74" s="64">
        <f t="shared" ref="O74:O83" si="20">IFERROR(I74/E74,"")</f>
        <v>1.2343402879964998</v>
      </c>
      <c r="P74" s="64">
        <f t="shared" ref="P74:P83" si="21">IFERROR(J74/H74,"")</f>
        <v>0</v>
      </c>
      <c r="Q74" s="64">
        <f t="shared" ref="Q74:Q83" si="22">IFERROR(I74/G74,"")</f>
        <v>0.66151837086544918</v>
      </c>
      <c r="R74" s="66">
        <f t="shared" ref="R74:R83" si="23">IFERROR(I74/F74,"")</f>
        <v>0.39547041554762702</v>
      </c>
      <c r="S74" s="1"/>
      <c r="T74" s="1"/>
      <c r="U74" s="1"/>
      <c r="V74" s="1"/>
      <c r="W74" s="1"/>
      <c r="X74" s="1"/>
      <c r="Y74" s="1"/>
      <c r="Z74" s="1"/>
    </row>
    <row r="75" ht="13.5">
      <c r="A75" s="193"/>
      <c r="B75" s="194"/>
      <c r="C75" s="67" t="s">
        <v>146</v>
      </c>
      <c r="D75" s="195" t="s">
        <v>147</v>
      </c>
      <c r="E75" s="89">
        <v>942173.63</v>
      </c>
      <c r="F75" s="109">
        <v>8195040.5199999996</v>
      </c>
      <c r="G75" s="109">
        <v>1156039.3200000001</v>
      </c>
      <c r="H75" s="90">
        <v>30124.060000000001</v>
      </c>
      <c r="I75" s="89">
        <v>1099559.28</v>
      </c>
      <c r="J75" s="89">
        <v>7088.5</v>
      </c>
      <c r="K75" s="89">
        <f t="shared" si="16"/>
        <v>157385.65000000002</v>
      </c>
      <c r="L75" s="89">
        <f t="shared" si="19"/>
        <v>-56480.040000000037</v>
      </c>
      <c r="M75" s="89">
        <f t="shared" si="17"/>
        <v>-7095481.2399999993</v>
      </c>
      <c r="N75" s="89">
        <f t="shared" si="18"/>
        <v>-23035.560000000001</v>
      </c>
      <c r="O75" s="64">
        <f t="shared" si="20"/>
        <v>1.1670452716873427</v>
      </c>
      <c r="P75" s="64">
        <f t="shared" si="21"/>
        <v>0.23531024702513537</v>
      </c>
      <c r="Q75" s="64">
        <f t="shared" si="22"/>
        <v>0.95114349570739509</v>
      </c>
      <c r="R75" s="66">
        <f t="shared" si="23"/>
        <v>0.13417374536666721</v>
      </c>
      <c r="S75" s="1"/>
      <c r="T75" s="1"/>
      <c r="U75" s="1"/>
      <c r="V75" s="1"/>
      <c r="W75" s="1"/>
      <c r="X75" s="1"/>
      <c r="Y75" s="1"/>
      <c r="Z75" s="1"/>
    </row>
    <row r="76" ht="13.5">
      <c r="A76" s="193"/>
      <c r="B76" s="194"/>
      <c r="C76" s="56" t="s">
        <v>148</v>
      </c>
      <c r="D76" s="192" t="s">
        <v>149</v>
      </c>
      <c r="E76" s="89">
        <v>6912255.4000000004</v>
      </c>
      <c r="F76" s="109">
        <v>17821589.800000001</v>
      </c>
      <c r="G76" s="109">
        <v>7303156.1399999997</v>
      </c>
      <c r="H76" s="89">
        <v>1577133.1000000001</v>
      </c>
      <c r="I76" s="109">
        <v>7274002.9699999997</v>
      </c>
      <c r="J76" s="89">
        <v>1568770.0900000001</v>
      </c>
      <c r="K76" s="89">
        <f t="shared" si="16"/>
        <v>361747.56999999937</v>
      </c>
      <c r="L76" s="89">
        <f t="shared" si="19"/>
        <v>-29153.169999999925</v>
      </c>
      <c r="M76" s="89">
        <f t="shared" si="17"/>
        <v>-10547586.830000002</v>
      </c>
      <c r="N76" s="109">
        <f t="shared" si="18"/>
        <v>-8363.0100000000093</v>
      </c>
      <c r="O76" s="64">
        <f t="shared" si="20"/>
        <v>1.0523342308792583</v>
      </c>
      <c r="P76" s="64">
        <f t="shared" si="21"/>
        <v>0.99469733404238359</v>
      </c>
      <c r="Q76" s="64">
        <f t="shared" si="22"/>
        <v>0.99600814094055501</v>
      </c>
      <c r="R76" s="66">
        <f t="shared" si="23"/>
        <v>0.40815679474341843</v>
      </c>
      <c r="S76" s="1"/>
      <c r="T76" s="1"/>
      <c r="U76" s="1"/>
      <c r="V76" s="1"/>
      <c r="W76" s="1"/>
      <c r="X76" s="1"/>
      <c r="Y76" s="1"/>
      <c r="Z76" s="1"/>
    </row>
    <row r="77" ht="13.5">
      <c r="A77" s="193"/>
      <c r="B77" s="194"/>
      <c r="C77" s="67" t="s">
        <v>150</v>
      </c>
      <c r="D77" s="196" t="s">
        <v>151</v>
      </c>
      <c r="E77" s="89">
        <v>1692108.1399999999</v>
      </c>
      <c r="F77" s="109">
        <v>3024215.3450000002</v>
      </c>
      <c r="G77" s="109">
        <v>1603312.5600000001</v>
      </c>
      <c r="H77" s="197">
        <v>57121.599999999999</v>
      </c>
      <c r="I77" s="89">
        <v>1547336.3500000001</v>
      </c>
      <c r="J77" s="90">
        <v>1145.4100000000001</v>
      </c>
      <c r="K77" s="89">
        <f t="shared" si="16"/>
        <v>-144771.7899999998</v>
      </c>
      <c r="L77" s="89">
        <f t="shared" si="19"/>
        <v>-55976.209999999963</v>
      </c>
      <c r="M77" s="89">
        <f t="shared" si="17"/>
        <v>-1476878.9950000001</v>
      </c>
      <c r="N77" s="89">
        <f t="shared" si="18"/>
        <v>-55976.189999999995</v>
      </c>
      <c r="O77" s="64">
        <f t="shared" si="20"/>
        <v>0.91444294452717434</v>
      </c>
      <c r="P77" s="64">
        <f t="shared" si="21"/>
        <v>0.020052134393994569</v>
      </c>
      <c r="Q77" s="64">
        <f t="shared" si="22"/>
        <v>0.96508715056782191</v>
      </c>
      <c r="R77" s="66">
        <f t="shared" si="23"/>
        <v>0.5116488654018122</v>
      </c>
      <c r="S77" s="1"/>
      <c r="T77" s="1"/>
      <c r="U77" s="1"/>
      <c r="V77" s="1"/>
      <c r="W77" s="1"/>
      <c r="X77" s="1"/>
      <c r="Y77" s="1"/>
      <c r="Z77" s="1"/>
    </row>
    <row r="78" ht="13.5">
      <c r="A78" s="193"/>
      <c r="B78" s="194"/>
      <c r="C78" s="56" t="s">
        <v>152</v>
      </c>
      <c r="D78" s="196" t="s">
        <v>153</v>
      </c>
      <c r="E78" s="89">
        <v>7159.8599999999997</v>
      </c>
      <c r="F78" s="109">
        <v>0</v>
      </c>
      <c r="G78" s="109">
        <v>0</v>
      </c>
      <c r="H78" s="89">
        <v>0</v>
      </c>
      <c r="I78" s="92">
        <v>0</v>
      </c>
      <c r="J78" s="89">
        <v>0</v>
      </c>
      <c r="K78" s="89">
        <f t="shared" si="16"/>
        <v>-7159.8599999999997</v>
      </c>
      <c r="L78" s="89">
        <f t="shared" si="19"/>
        <v>0</v>
      </c>
      <c r="M78" s="89">
        <f t="shared" si="17"/>
        <v>0</v>
      </c>
      <c r="N78" s="92">
        <f t="shared" si="18"/>
        <v>0</v>
      </c>
      <c r="O78" s="64">
        <f t="shared" si="20"/>
        <v>0</v>
      </c>
      <c r="P78" s="64" t="str">
        <f t="shared" si="21"/>
        <v/>
      </c>
      <c r="Q78" s="64" t="str">
        <f t="shared" si="22"/>
        <v/>
      </c>
      <c r="R78" s="66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193"/>
      <c r="B79" s="194"/>
      <c r="C79" s="56" t="s">
        <v>154</v>
      </c>
      <c r="D79" s="196" t="s">
        <v>155</v>
      </c>
      <c r="E79" s="89">
        <v>44836.290000000001</v>
      </c>
      <c r="F79" s="109">
        <v>0</v>
      </c>
      <c r="G79" s="109">
        <v>0</v>
      </c>
      <c r="H79" s="89">
        <v>0</v>
      </c>
      <c r="I79" s="90">
        <v>0</v>
      </c>
      <c r="J79" s="89">
        <v>0</v>
      </c>
      <c r="K79" s="89">
        <f t="shared" si="16"/>
        <v>-44836.290000000001</v>
      </c>
      <c r="L79" s="89">
        <f t="shared" si="19"/>
        <v>0</v>
      </c>
      <c r="M79" s="89">
        <f t="shared" si="17"/>
        <v>0</v>
      </c>
      <c r="N79" s="90">
        <f t="shared" si="18"/>
        <v>0</v>
      </c>
      <c r="O79" s="64">
        <f t="shared" si="20"/>
        <v>0</v>
      </c>
      <c r="P79" s="64" t="str">
        <f t="shared" si="21"/>
        <v/>
      </c>
      <c r="Q79" s="64" t="str">
        <f t="shared" si="22"/>
        <v/>
      </c>
      <c r="R79" s="66" t="str">
        <f t="shared" si="23"/>
        <v/>
      </c>
      <c r="S79" s="1"/>
      <c r="T79" s="1"/>
      <c r="U79" s="1"/>
      <c r="V79" s="1"/>
      <c r="W79" s="1"/>
      <c r="X79" s="1"/>
      <c r="Y79" s="1"/>
      <c r="Z79" s="1"/>
    </row>
    <row r="80" ht="13.5">
      <c r="A80" s="198"/>
      <c r="B80" s="194"/>
      <c r="C80" s="56" t="s">
        <v>156</v>
      </c>
      <c r="D80" s="199" t="s">
        <v>157</v>
      </c>
      <c r="E80" s="58">
        <v>0</v>
      </c>
      <c r="F80" s="109">
        <v>0</v>
      </c>
      <c r="G80" s="109">
        <v>0</v>
      </c>
      <c r="H80" s="89">
        <v>0</v>
      </c>
      <c r="I80" s="92">
        <v>0</v>
      </c>
      <c r="J80" s="58">
        <v>652.99000000000001</v>
      </c>
      <c r="K80" s="89">
        <f t="shared" si="16"/>
        <v>0</v>
      </c>
      <c r="L80" s="89">
        <f t="shared" si="19"/>
        <v>0</v>
      </c>
      <c r="M80" s="89">
        <f t="shared" si="17"/>
        <v>0</v>
      </c>
      <c r="N80" s="92">
        <f t="shared" si="18"/>
        <v>652.99000000000001</v>
      </c>
      <c r="O80" s="64" t="str">
        <f t="shared" si="20"/>
        <v/>
      </c>
      <c r="P80" s="64" t="str">
        <f t="shared" si="21"/>
        <v/>
      </c>
      <c r="Q80" s="64" t="str">
        <f t="shared" si="22"/>
        <v/>
      </c>
      <c r="R80" s="66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193"/>
      <c r="B81" s="194"/>
      <c r="C81" s="200" t="s">
        <v>158</v>
      </c>
      <c r="D81" s="113" t="s">
        <v>159</v>
      </c>
      <c r="E81" s="89">
        <v>26552.09</v>
      </c>
      <c r="F81" s="109">
        <v>6032.6000000000004</v>
      </c>
      <c r="G81" s="109">
        <v>6032.6000000000004</v>
      </c>
      <c r="H81" s="109">
        <v>0</v>
      </c>
      <c r="I81" s="109">
        <v>107741.24000000001</v>
      </c>
      <c r="J81" s="89">
        <v>-858.25</v>
      </c>
      <c r="K81" s="89">
        <f t="shared" si="16"/>
        <v>81189.150000000009</v>
      </c>
      <c r="L81" s="89">
        <f t="shared" si="19"/>
        <v>101708.64</v>
      </c>
      <c r="M81" s="89">
        <f t="shared" si="17"/>
        <v>101708.64</v>
      </c>
      <c r="N81" s="109">
        <f t="shared" si="18"/>
        <v>-858.25</v>
      </c>
      <c r="O81" s="64">
        <f t="shared" si="20"/>
        <v>4.0577310486669793</v>
      </c>
      <c r="P81" s="64" t="str">
        <f t="shared" si="21"/>
        <v/>
      </c>
      <c r="Q81" s="64">
        <f t="shared" si="22"/>
        <v>17.859834897059311</v>
      </c>
      <c r="R81" s="66">
        <f t="shared" si="23"/>
        <v>17.859834897059311</v>
      </c>
      <c r="S81" s="1"/>
      <c r="T81" s="1"/>
      <c r="U81" s="1"/>
      <c r="V81" s="1"/>
      <c r="W81" s="1"/>
      <c r="X81" s="1"/>
      <c r="Y81" s="1"/>
      <c r="Z81" s="1"/>
    </row>
    <row r="82" ht="13.5">
      <c r="A82" s="193"/>
      <c r="B82" s="191"/>
      <c r="C82" s="201" t="s">
        <v>160</v>
      </c>
      <c r="D82" s="202" t="s">
        <v>161</v>
      </c>
      <c r="E82" s="203">
        <v>-62270.389999999999</v>
      </c>
      <c r="F82" s="204">
        <v>0</v>
      </c>
      <c r="G82" s="204">
        <v>0</v>
      </c>
      <c r="H82" s="160">
        <v>0</v>
      </c>
      <c r="I82" s="90">
        <v>-171922.67999999999</v>
      </c>
      <c r="J82" s="160">
        <v>-0.11</v>
      </c>
      <c r="K82" s="160">
        <f t="shared" si="16"/>
        <v>-109652.28999999999</v>
      </c>
      <c r="L82" s="160">
        <f t="shared" si="19"/>
        <v>-171922.67999999999</v>
      </c>
      <c r="M82" s="160">
        <f t="shared" si="17"/>
        <v>-171922.67999999999</v>
      </c>
      <c r="N82" s="90">
        <f t="shared" si="18"/>
        <v>-0.11</v>
      </c>
      <c r="O82" s="73">
        <f t="shared" si="20"/>
        <v>2.7609057852375742</v>
      </c>
      <c r="P82" s="63" t="str">
        <f t="shared" si="21"/>
        <v/>
      </c>
      <c r="Q82" s="73" t="str">
        <f t="shared" si="22"/>
        <v/>
      </c>
      <c r="R82" s="74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3" customFormat="1" ht="13.5">
      <c r="A83" s="205"/>
      <c r="B83" s="177" t="s">
        <v>162</v>
      </c>
      <c r="C83" s="178"/>
      <c r="D83" s="179"/>
      <c r="E83" s="80">
        <f>E72+E73</f>
        <v>19814146.879999995</v>
      </c>
      <c r="F83" s="80">
        <f>F72+F73</f>
        <v>66552125.50500001</v>
      </c>
      <c r="G83" s="80">
        <f>G72+G73</f>
        <v>22997629.049999997</v>
      </c>
      <c r="H83" s="80">
        <f>H72+H73</f>
        <v>4359986.2700000005</v>
      </c>
      <c r="I83" s="80">
        <f>I72+I73</f>
        <v>21081829.329999998</v>
      </c>
      <c r="J83" s="80">
        <f>J72+J73</f>
        <v>2277937.98</v>
      </c>
      <c r="K83" s="80">
        <f t="shared" si="16"/>
        <v>1267682.450000003</v>
      </c>
      <c r="L83" s="80">
        <f t="shared" si="19"/>
        <v>-1915799.7199999988</v>
      </c>
      <c r="M83" s="80">
        <f t="shared" si="17"/>
        <v>-45470296.175000012</v>
      </c>
      <c r="N83" s="80">
        <f t="shared" si="18"/>
        <v>-2082048.2900000005</v>
      </c>
      <c r="O83" s="40">
        <f t="shared" si="20"/>
        <v>1.0639786541241185</v>
      </c>
      <c r="P83" s="40">
        <f t="shared" si="21"/>
        <v>0.52246448473334295</v>
      </c>
      <c r="Q83" s="40">
        <f t="shared" si="22"/>
        <v>0.91669577260182833</v>
      </c>
      <c r="R83" s="42">
        <f t="shared" si="23"/>
        <v>0.31677169091190238</v>
      </c>
      <c r="S83" s="33"/>
      <c r="T83" s="33"/>
      <c r="U83" s="33"/>
      <c r="V83" s="33"/>
      <c r="W83" s="33"/>
      <c r="X83" s="33"/>
      <c r="Y83" s="33"/>
      <c r="Z83" s="33"/>
    </row>
    <row r="84" ht="13.5">
      <c r="A84" s="206"/>
      <c r="B84" s="207" t="s">
        <v>163</v>
      </c>
      <c r="C84" s="4"/>
      <c r="D84" s="208"/>
      <c r="E84" s="209"/>
      <c r="F84" s="209"/>
      <c r="G84" s="209"/>
      <c r="H84" s="209"/>
      <c r="I84" s="210"/>
      <c r="J84" s="210"/>
      <c r="K84" s="210"/>
      <c r="L84" s="210"/>
      <c r="M84" s="209"/>
      <c r="N84" s="209"/>
      <c r="O84" s="209"/>
      <c r="S84" s="1"/>
      <c r="T84" s="1"/>
      <c r="U84" s="1"/>
      <c r="V84" s="1"/>
      <c r="W84" s="1"/>
      <c r="X84" s="1"/>
      <c r="Y84" s="1"/>
      <c r="Z84" s="1"/>
    </row>
    <row r="85" ht="12.75">
      <c r="E85" s="5"/>
      <c r="F85" s="1"/>
      <c r="G85" s="1"/>
      <c r="H85" s="5"/>
      <c r="I85" s="6"/>
      <c r="J85" s="6"/>
      <c r="S85" s="1"/>
      <c r="T85" s="1"/>
      <c r="U85" s="1"/>
      <c r="V85" s="1"/>
      <c r="W85" s="1"/>
      <c r="X85" s="1"/>
      <c r="Y85" s="1"/>
      <c r="Z85" s="1"/>
    </row>
    <row r="86" ht="12.75">
      <c r="E86" s="5"/>
      <c r="I86" s="6"/>
      <c r="J86" s="6"/>
      <c r="S86" s="1"/>
      <c r="T86" s="1"/>
      <c r="U86" s="1"/>
      <c r="V86" s="1"/>
      <c r="W86" s="1"/>
      <c r="X86" s="1"/>
      <c r="Y86" s="1"/>
      <c r="Z86" s="1"/>
    </row>
    <row r="87" ht="12.75">
      <c r="E87" s="5"/>
      <c r="I87" s="6"/>
      <c r="J87" s="6"/>
      <c r="S87" s="1"/>
      <c r="T87" s="1"/>
      <c r="U87" s="1"/>
      <c r="V87" s="1"/>
      <c r="W87" s="1"/>
      <c r="X87" s="1"/>
      <c r="Y87" s="1"/>
      <c r="Z87" s="1"/>
    </row>
    <row r="88" ht="12.75">
      <c r="E88" s="5"/>
      <c r="I88" s="6"/>
      <c r="J88" s="6"/>
      <c r="S88" s="1"/>
      <c r="T88" s="1"/>
      <c r="U88" s="1"/>
      <c r="V88" s="1"/>
      <c r="W88" s="1"/>
      <c r="X88" s="1"/>
      <c r="Y88" s="1"/>
      <c r="Z88" s="1"/>
    </row>
    <row r="89" ht="12.75">
      <c r="E89" s="5"/>
      <c r="I89" s="6"/>
      <c r="J89" s="6"/>
      <c r="S89" s="1"/>
      <c r="T89" s="1"/>
      <c r="U89" s="1"/>
      <c r="V89" s="1"/>
      <c r="W89" s="1"/>
      <c r="X89" s="1"/>
      <c r="Y89" s="1"/>
      <c r="Z89" s="1"/>
    </row>
    <row r="90" ht="12.75">
      <c r="E90" s="5"/>
      <c r="I90" s="6"/>
      <c r="J90" s="6"/>
      <c r="S90" s="1"/>
      <c r="T90" s="1"/>
      <c r="U90" s="1"/>
      <c r="V90" s="1"/>
      <c r="W90" s="1"/>
      <c r="X90" s="1"/>
      <c r="Y90" s="1"/>
      <c r="Z90" s="1"/>
    </row>
    <row r="91" ht="12.75">
      <c r="E91" s="5"/>
      <c r="I91" s="6"/>
      <c r="J91" s="6"/>
      <c r="S91" s="1"/>
      <c r="T91" s="1"/>
      <c r="U91" s="1"/>
      <c r="V91" s="1"/>
      <c r="W91" s="1"/>
      <c r="X91" s="1"/>
      <c r="Y91" s="1"/>
      <c r="Z91" s="1"/>
    </row>
    <row r="92" ht="12.75">
      <c r="S92" s="1"/>
      <c r="T92" s="1"/>
      <c r="U92" s="1"/>
      <c r="V92" s="1"/>
      <c r="W92" s="1"/>
      <c r="X92" s="1"/>
      <c r="Y92" s="1"/>
      <c r="Z92" s="1"/>
    </row>
    <row r="93" ht="12.75">
      <c r="I93" s="6"/>
      <c r="S93" s="1"/>
      <c r="T93" s="1"/>
      <c r="U93" s="1"/>
      <c r="V93" s="1"/>
      <c r="W93" s="1"/>
      <c r="X93" s="1"/>
      <c r="Y93" s="1"/>
      <c r="Z93" s="1"/>
    </row>
    <row r="94" ht="12.75">
      <c r="I94" s="6"/>
      <c r="U94" s="1"/>
      <c r="V94" s="1"/>
      <c r="W94" s="1"/>
    </row>
    <row r="95" ht="12.75">
      <c r="I95" s="6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32677165354330712" right="0" top="0.70866141732283461" bottom="0.60629921259842545" header="0.19685039370078738" footer="0.15748031496062992"/>
  <pageSetup paperSize="9" scale="53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290</cp:revision>
  <dcterms:created xsi:type="dcterms:W3CDTF">2015-02-26T11:08:47Z</dcterms:created>
  <dcterms:modified xsi:type="dcterms:W3CDTF">2026-05-12T05:44:32Z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