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8.05." sheetId="1" state="visible" r:id="rId1"/>
  </sheets>
  <definedNames>
    <definedName name="_xlnm._FilterDatabase" localSheetId="0" hidden="1">'на 18.05.'!$A$4:$R$84</definedName>
    <definedName name="_xlnm.Print_Area" localSheetId="0" hidden="0">'на 18.05.'!$A$1:$R$84</definedName>
    <definedName name="Print_Titles" localSheetId="0" hidden="0">'на 18.05.'!$3:$4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18.05.'!$A$4:$R$84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<sst xmlns="http://schemas.openxmlformats.org/spreadsheetml/2006/main" count="164" uniqueCount="164">
  <si>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</si>
  <si>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</si>
  <si>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</si>
  <si>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</si>
  <si>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</si>
  <si>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</si>
  <si>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15.05.2025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</si>
  <si>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</si>
  <si>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</si>
  <si>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</si>
  <si>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</si>
  <si>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</si>
  <si>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</si>
  <si>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</si>
  <si>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</si>
  <si>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май</t>
  </si>
  <si>
    <t>май</t>
  </si>
  <si>
    <t xml:space="preserve">с нач. года на 18.05.2026 (по 15.05.2026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</si>
  <si>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</si>
  <si>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</si>
  <si>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</si>
  <si>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май от плана мая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</si>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</sst>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7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2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9" fillId="3" borderId="4" numFmtId="49" xfId="0" applyNumberFormat="1" applyFont="1" applyFill="1" applyBorder="1" applyAlignment="1">
      <alignment horizontal="center" vertical="center" wrapText="1"/>
    </xf>
    <xf fontId="11" fillId="3" borderId="4" numFmtId="0" xfId="0" applyFont="1" applyFill="1" applyBorder="1" applyAlignment="1">
      <alignment horizontal="center" vertical="center" wrapText="1"/>
    </xf>
    <xf fontId="12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5" numFmtId="163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4" numFmtId="164" xfId="105" applyNumberFormat="1" applyFont="1" applyFill="1" applyBorder="1" applyAlignment="1" applyProtection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4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8" numFmtId="49" xfId="0" applyNumberFormat="1" applyFont="1" applyFill="1" applyBorder="1" applyAlignment="1">
      <alignment horizontal="center" vertical="center" wrapText="1"/>
    </xf>
    <xf fontId="13" fillId="3" borderId="9" numFmtId="0" xfId="0" applyFont="1" applyFill="1" applyBorder="1" applyAlignment="1">
      <alignment horizontal="center" vertical="center" wrapText="1"/>
    </xf>
    <xf fontId="9" fillId="3" borderId="10" numFmtId="0" xfId="0" applyFont="1" applyFill="1" applyBorder="1" applyAlignment="1">
      <alignment horizontal="left" vertical="center"/>
    </xf>
    <xf fontId="13" fillId="3" borderId="11" numFmtId="0" xfId="0" applyFont="1" applyFill="1" applyBorder="1" applyAlignment="1">
      <alignment horizontal="center" vertical="center" wrapText="1"/>
    </xf>
    <xf fontId="13" fillId="3" borderId="11" numFmtId="162" xfId="0" applyNumberFormat="1" applyFont="1" applyFill="1" applyBorder="1" applyAlignment="1">
      <alignment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1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1" numFmtId="0" xfId="0" applyFont="1" applyFill="1" applyBorder="1" applyAlignment="1">
      <alignment horizontal="center" vertical="center" wrapText="1"/>
    </xf>
    <xf fontId="7" fillId="3" borderId="21" numFmtId="49" xfId="0" applyNumberFormat="1" applyFont="1" applyFill="1" applyBorder="1" applyAlignment="1">
      <alignment horizontal="left" vertical="center"/>
    </xf>
    <xf fontId="5" fillId="3" borderId="21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7" numFmtId="162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2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4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4" numFmtId="49" xfId="0" applyNumberFormat="1" applyFont="1" applyFill="1" applyBorder="1" applyAlignment="1">
      <alignment horizontal="center" vertical="center" wrapText="1"/>
    </xf>
    <xf fontId="6" fillId="3" borderId="4" numFmtId="0" xfId="0" applyFont="1" applyFill="1" applyBorder="1" applyAlignment="1">
      <alignment horizontal="center" vertical="center" wrapText="1"/>
    </xf>
    <xf fontId="5" fillId="3" borderId="25" numFmtId="0" xfId="0" applyFont="1" applyFill="1" applyBorder="1" applyAlignment="1">
      <alignment vertical="center" wrapText="1"/>
    </xf>
    <xf fontId="5" fillId="3" borderId="4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4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13" fillId="3" borderId="28" numFmtId="165" xfId="0" applyNumberFormat="1" applyFont="1" applyFill="1" applyBorder="1" applyAlignment="1">
      <alignment horizontal="center" vertical="center" wrapText="1"/>
    </xf>
    <xf fontId="13" fillId="3" borderId="10" numFmtId="165" xfId="0" applyNumberFormat="1" applyFont="1" applyFill="1" applyBorder="1" applyAlignment="1">
      <alignment horizontal="center" vertical="center" wrapText="1"/>
    </xf>
    <xf fontId="9" fillId="3" borderId="10" numFmtId="165" xfId="0" applyNumberFormat="1" applyFont="1" applyFill="1" applyBorder="1" applyAlignment="1">
      <alignment horizontal="left" vertical="center"/>
    </xf>
    <xf fontId="13" fillId="3" borderId="11" numFmtId="165" xfId="0" applyNumberFormat="1" applyFont="1" applyFill="1" applyBorder="1" applyAlignment="1">
      <alignment horizontal="center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30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24" numFmtId="49" xfId="0" applyNumberFormat="1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1" numFmtId="165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4" numFmtId="49" xfId="0" applyNumberFormat="1" applyFont="1" applyFill="1" applyBorder="1" applyAlignment="1">
      <alignment horizontal="center" vertical="center" wrapText="1"/>
    </xf>
    <xf fontId="14" fillId="3" borderId="34" numFmtId="0" xfId="0" applyFont="1" applyFill="1" applyBorder="1" applyAlignment="1">
      <alignment horizontal="center" vertical="center" wrapText="1"/>
    </xf>
    <xf fontId="15" fillId="3" borderId="35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4" numFmtId="162" xfId="0" applyNumberFormat="1" applyFont="1" applyFill="1" applyBorder="1" applyAlignment="1">
      <alignment horizontal="right" vertical="center" wrapText="1"/>
    </xf>
    <xf fontId="14" fillId="3" borderId="35" numFmtId="164" xfId="0" applyNumberFormat="1" applyFont="1" applyFill="1" applyBorder="1" applyAlignment="1">
      <alignment horizontal="right"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5" fillId="3" borderId="27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/>
    </xf>
    <xf fontId="5" fillId="3" borderId="38" numFmtId="0" xfId="0" applyFont="1" applyFill="1" applyBorder="1" applyAlignment="1">
      <alignment horizontal="left" vertical="center" wrapText="1"/>
    </xf>
    <xf fontId="5" fillId="3" borderId="39" numFmtId="164" xfId="0" applyNumberFormat="1" applyFont="1" applyFill="1" applyBorder="1" applyAlignment="1">
      <alignment horizontal="right" vertical="center" wrapText="1"/>
    </xf>
    <xf fontId="5" fillId="3" borderId="24" numFmtId="0" xfId="0" applyFont="1" applyFill="1" applyBorder="1" applyAlignment="1">
      <alignment horizontal="center" vertical="center" wrapText="1"/>
    </xf>
    <xf fontId="7" fillId="3" borderId="21" numFmtId="0" xfId="0" applyFont="1" applyFill="1" applyBorder="1" applyAlignment="1">
      <alignment horizontal="left" vertical="center"/>
    </xf>
    <xf fontId="5" fillId="3" borderId="7" numFmtId="162" xfId="0" applyNumberFormat="1" applyFont="1" applyFill="1" applyBorder="1" applyAlignment="1">
      <alignment horizontal="right" vertical="center" wrapText="1"/>
    </xf>
    <xf fontId="5" fillId="3" borderId="27" numFmtId="0" xfId="0" applyFont="1" applyFill="1" applyBorder="1" applyAlignment="1">
      <alignment horizontal="center" vertical="center" wrapText="1"/>
    </xf>
    <xf fontId="6" fillId="3" borderId="40" numFmtId="0" xfId="0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16" fillId="3" borderId="5" numFmtId="165" xfId="0" applyNumberFormat="1" applyFont="1" applyFill="1" applyBorder="1" applyAlignment="1">
      <alignment vertical="center" wrapText="1"/>
    </xf>
    <xf fontId="14" fillId="3" borderId="27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5" numFmtId="0" xfId="0" applyFont="1" applyFill="1" applyBorder="1" applyAlignment="1">
      <alignment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41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/>
    </xf>
    <xf fontId="5" fillId="3" borderId="16" numFmtId="165" xfId="0" applyNumberFormat="1" applyFont="1" applyFill="1" applyBorder="1" applyAlignment="1">
      <alignment vertical="center" wrapText="1"/>
    </xf>
    <xf fontId="5" fillId="3" borderId="21" numFmtId="165" xfId="0" applyNumberFormat="1" applyFont="1" applyFill="1" applyBorder="1" applyAlignment="1">
      <alignment horizontal="left" vertical="center" wrapText="1"/>
    </xf>
    <xf fontId="5" fillId="3" borderId="21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29" numFmtId="49" xfId="0" applyNumberFormat="1" applyFont="1" applyFill="1" applyBorder="1" applyAlignment="1">
      <alignment horizontal="center" vertical="center" wrapText="1"/>
    </xf>
    <xf fontId="18" fillId="3" borderId="33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5" numFmtId="0" xfId="0" applyFont="1" applyFill="1" applyBorder="1" applyAlignment="1">
      <alignment horizontal="lef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3" borderId="7" numFmtId="162" xfId="0" applyNumberFormat="1" applyFont="1" applyFill="1" applyBorder="1" applyAlignment="1">
      <alignment horizontal="right" vertical="center" wrapText="1"/>
    </xf>
    <xf fontId="17" fillId="3" borderId="6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1" numFmtId="164" xfId="0" applyNumberFormat="1" applyFont="1" applyFill="1" applyBorder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4" numFmtId="164" xfId="0" applyNumberFormat="1" applyFont="1" applyFill="1" applyBorder="1" applyAlignment="1">
      <alignment horizontal="right" vertical="center" wrapText="1"/>
    </xf>
    <xf fontId="15" fillId="3" borderId="21" numFmtId="0" xfId="0" applyFont="1" applyFill="1" applyBorder="1" applyAlignment="1">
      <alignment horizontal="left" vertical="center"/>
    </xf>
    <xf fontId="17" fillId="3" borderId="21" numFmtId="0" xfId="0" applyFont="1" applyFill="1" applyBorder="1" applyAlignment="1">
      <alignment horizontal="left" vertical="center" wrapText="1"/>
    </xf>
    <xf fontId="14" fillId="3" borderId="21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42" numFmtId="162" xfId="0" applyNumberFormat="1" applyFont="1" applyFill="1" applyBorder="1" applyAlignment="1">
      <alignment horizontal="right" vertical="center" wrapText="1"/>
    </xf>
    <xf fontId="14" fillId="3" borderId="34" numFmtId="49" xfId="0" applyNumberFormat="1" applyFont="1" applyFill="1" applyBorder="1" applyAlignment="1">
      <alignment horizontal="center" vertical="center" wrapText="1"/>
    </xf>
    <xf fontId="5" fillId="3" borderId="5" numFmtId="165" xfId="0" applyNumberFormat="1" applyFont="1" applyFill="1" applyBorder="1" applyAlignment="1">
      <alignment vertical="center" wrapText="1"/>
    </xf>
    <xf fontId="14" fillId="3" borderId="35" numFmtId="162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5" fillId="3" borderId="27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8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1" numFmtId="165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19" numFmtId="162" xfId="0" applyNumberFormat="1" applyFont="1" applyFill="1" applyBorder="1" applyAlignment="1">
      <alignment horizontal="right" vertical="center" wrapText="1"/>
    </xf>
    <xf fontId="13" fillId="3" borderId="21" numFmtId="164" xfId="0" applyNumberFormat="1" applyFont="1" applyFill="1" applyBorder="1" applyAlignment="1">
      <alignment horizontal="right" vertical="center" wrapText="1"/>
    </xf>
    <xf fontId="13" fillId="3" borderId="24" numFmtId="164" xfId="0" applyNumberFormat="1" applyFont="1" applyFill="1" applyBorder="1" applyAlignment="1">
      <alignment horizontal="right" vertical="center" wrapText="1"/>
    </xf>
    <xf fontId="7" fillId="3" borderId="4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4" numFmtId="162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19" numFmtId="166" xfId="0" applyNumberFormat="1" applyFont="1" applyFill="1" applyBorder="1" applyAlignment="1">
      <alignment vertical="center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24" numFmtId="0" xfId="0" applyFont="1" applyFill="1" applyBorder="1" applyAlignment="1">
      <alignment horizontal="center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5" fillId="3" borderId="38" numFmtId="165" xfId="0" applyNumberFormat="1" applyFont="1" applyFill="1" applyBorder="1" applyAlignment="1">
      <alignment horizontal="lef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4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1" numFmtId="164" xfId="0" applyNumberFormat="1" applyFont="1" applyFill="1" applyBorder="1" applyAlignment="1">
      <alignment horizontal="right" vertical="center" wrapText="1"/>
    </xf>
    <xf fontId="14" fillId="3" borderId="40" numFmtId="0" xfId="0" applyFont="1" applyFill="1" applyBorder="1" applyAlignment="1">
      <alignment horizontal="center" vertical="center" wrapText="1"/>
    </xf>
    <xf fontId="15" fillId="3" borderId="0" numFmtId="49" xfId="0" applyNumberFormat="1" applyFont="1" applyFill="1" applyAlignment="1">
      <alignment horizontal="left" vertical="center"/>
    </xf>
    <xf fontId="14" fillId="3" borderId="4" numFmtId="0" xfId="0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4" numFmtId="164" xfId="0" applyNumberFormat="1" applyFont="1" applyFill="1" applyBorder="1" applyAlignment="1">
      <alignment horizontal="righ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4" fillId="3" borderId="27" numFmtId="164" xfId="0" applyNumberFormat="1" applyFont="1" applyFill="1" applyBorder="1" applyAlignment="1">
      <alignment horizontal="right" vertical="center" wrapText="1"/>
    </xf>
    <xf fontId="13" fillId="3" borderId="5" numFmtId="0" xfId="0" applyFont="1" applyFill="1" applyBorder="1" applyAlignment="1">
      <alignment vertical="center"/>
    </xf>
    <xf fontId="13" fillId="3" borderId="9" numFmtId="167" xfId="0" applyNumberFormat="1" applyFont="1" applyFill="1" applyBorder="1" applyAlignment="1">
      <alignment horizontal="center" vertical="center" wrapText="1"/>
    </xf>
    <xf fontId="9" fillId="3" borderId="10" numFmtId="167" xfId="0" applyNumberFormat="1" applyFont="1" applyFill="1" applyBorder="1" applyAlignment="1">
      <alignment horizontal="left"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13" fillId="3" borderId="24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48" numFmtId="165" xfId="0" applyNumberFormat="1" applyFont="1" applyFill="1" applyBorder="1" applyAlignment="1">
      <alignment horizontal="left" vertical="center"/>
    </xf>
    <xf fontId="13" fillId="3" borderId="18" numFmtId="165" xfId="0" applyNumberFormat="1" applyFont="1" applyFill="1" applyBorder="1" applyAlignment="1">
      <alignment horizontal="center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9" numFmtId="16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45" numFmtId="164" xfId="0" applyNumberFormat="1" applyFont="1" applyFill="1" applyBorder="1" applyAlignment="1">
      <alignment horizontal="right"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12" fillId="3" borderId="40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5" numFmtId="49" xfId="0" applyNumberFormat="1" applyFont="1" applyFill="1" applyBorder="1" applyAlignment="1">
      <alignment horizontal="center" vertical="center" wrapText="1"/>
    </xf>
    <xf fontId="12" fillId="3" borderId="33" numFmtId="0" xfId="0" applyFont="1" applyFill="1" applyBorder="1" applyAlignment="1">
      <alignment horizontal="center" vertical="center" wrapText="1"/>
    </xf>
    <xf fontId="16" fillId="3" borderId="5" numFmtId="162" xfId="0" applyNumberFormat="1" applyFont="1" applyFill="1" applyBorder="1" applyAlignment="1">
      <alignment vertical="center" wrapText="1"/>
    </xf>
    <xf fontId="16" fillId="3" borderId="5" numFmtId="0" xfId="0" applyFont="1" applyFill="1" applyBorder="1" applyAlignment="1">
      <alignment horizontal="left"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13" fillId="3" borderId="5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18" numFmtId="49" xfId="0" applyNumberFormat="1" applyFont="1" applyFill="1" applyBorder="1" applyAlignment="1">
      <alignment horizontal="left" vertical="center"/>
    </xf>
    <xf fontId="7" fillId="3" borderId="23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5" numFmtId="162" xfId="0" applyNumberFormat="1" applyFont="1" applyFill="1" applyBorder="1" applyAlignment="1">
      <alignment horizontal="right" vertical="center" wrapText="1"/>
    </xf>
    <xf fontId="5" fillId="3" borderId="49" numFmtId="162" xfId="0" applyNumberFormat="1" applyFont="1" applyFill="1" applyBorder="1" applyAlignment="1">
      <alignment horizontal="right" vertical="center" wrapText="1"/>
    </xf>
    <xf fontId="13" fillId="3" borderId="50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9.281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30" style="1" width="9.140625"/>
    <col min="31" max="16384" style="1" width="9.140625"/>
  </cols>
  <sheetData>
    <row r="1" ht="17.25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</row>
    <row r="2" ht="15">
      <c r="A2" s="9"/>
      <c r="B2" s="10"/>
      <c r="C2" s="4"/>
      <c r="D2" s="11"/>
      <c r="E2" s="12"/>
      <c r="F2" s="11"/>
      <c r="G2" s="11"/>
      <c r="H2" s="13"/>
      <c r="I2" s="14"/>
      <c r="J2" s="14"/>
      <c r="K2" s="14"/>
      <c r="L2" s="14"/>
      <c r="M2" s="11"/>
      <c r="N2" s="11"/>
      <c r="O2" s="11"/>
      <c r="P2" s="13"/>
      <c r="Q2" s="13"/>
      <c r="R2" s="15" t="s">
        <v>1</v>
      </c>
      <c r="S2" s="1"/>
      <c r="T2" s="1"/>
      <c r="U2" s="1"/>
      <c r="V2" s="1"/>
      <c r="W2" s="1"/>
      <c r="X2" s="1"/>
      <c r="Y2" s="1"/>
    </row>
    <row r="3" s="16" customFormat="1" ht="18.75" customHeight="1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0" t="s">
        <v>10</v>
      </c>
      <c r="P3" s="27" t="s">
        <v>11</v>
      </c>
      <c r="Q3" s="27" t="s">
        <v>12</v>
      </c>
      <c r="R3" s="20" t="s">
        <v>13</v>
      </c>
      <c r="S3" s="16"/>
      <c r="T3" s="16"/>
      <c r="U3" s="16"/>
      <c r="V3" s="16"/>
      <c r="W3" s="16"/>
      <c r="X3" s="16"/>
      <c r="Y3" s="16"/>
    </row>
    <row r="4" s="16" customFormat="1" ht="62.25" customHeight="1">
      <c r="A4" s="17"/>
      <c r="B4" s="18"/>
      <c r="C4" s="19"/>
      <c r="D4" s="20"/>
      <c r="E4" s="21"/>
      <c r="F4" s="28" t="s">
        <v>14</v>
      </c>
      <c r="G4" s="28" t="s">
        <v>15</v>
      </c>
      <c r="H4" s="29" t="s">
        <v>16</v>
      </c>
      <c r="I4" s="30" t="s">
        <v>17</v>
      </c>
      <c r="J4" s="30" t="s">
        <v>16</v>
      </c>
      <c r="K4" s="31" t="s">
        <v>18</v>
      </c>
      <c r="L4" s="32" t="s">
        <v>19</v>
      </c>
      <c r="M4" s="31" t="s">
        <v>20</v>
      </c>
      <c r="N4" s="32" t="s">
        <v>21</v>
      </c>
      <c r="O4" s="20"/>
      <c r="P4" s="27"/>
      <c r="Q4" s="27"/>
      <c r="R4" s="20"/>
      <c r="S4" s="16"/>
      <c r="T4" s="16"/>
      <c r="U4" s="16"/>
      <c r="V4" s="16"/>
      <c r="W4" s="16"/>
      <c r="X4" s="16"/>
      <c r="Y4" s="16"/>
    </row>
    <row r="5" s="33" customFormat="1" ht="23.25" customHeight="1">
      <c r="A5" s="34"/>
      <c r="B5" s="35" t="s">
        <v>22</v>
      </c>
      <c r="C5" s="36"/>
      <c r="D5" s="37"/>
      <c r="E5" s="38">
        <f>SUM(E6:E16)</f>
        <v>7522112.1200000001</v>
      </c>
      <c r="F5" s="39">
        <f>SUM(F6:F16)</f>
        <v>28873554.000000004</v>
      </c>
      <c r="G5" s="39">
        <f>SUM(G6:G16)</f>
        <v>9441669.5999999996</v>
      </c>
      <c r="H5" s="39">
        <f>SUM(H6:H16)</f>
        <v>1956821.3</v>
      </c>
      <c r="I5" s="39">
        <f>SUM(I6:I16)</f>
        <v>8031732.6400000006</v>
      </c>
      <c r="J5" s="39">
        <f>SUM(J6:J16)</f>
        <v>582178.46999999997</v>
      </c>
      <c r="K5" s="39">
        <f>SUM(K6:K16)</f>
        <v>509620.51999999967</v>
      </c>
      <c r="L5" s="39">
        <f>SUM(L6:L16)</f>
        <v>-1409936.9600000004</v>
      </c>
      <c r="M5" s="39">
        <f>SUM(M6:M16)</f>
        <v>-20841821.359999999</v>
      </c>
      <c r="N5" s="39">
        <f>SUM(N6:N16)</f>
        <v>-1374642.8300000001</v>
      </c>
      <c r="O5" s="40">
        <f t="shared" ref="O5:O9" si="0">IFERROR(I5/E5,"")</f>
        <v>1.067749657525711</v>
      </c>
      <c r="P5" s="41">
        <f t="shared" ref="P5:P9" si="1">IFERROR(J5/H5,"")</f>
        <v>0.29751233288394802</v>
      </c>
      <c r="Q5" s="42">
        <f t="shared" ref="Q5:Q9" si="2">IFERROR(I5/G5,"")</f>
        <v>0.85066868258130968</v>
      </c>
      <c r="R5" s="43">
        <f t="shared" ref="R5:R9" si="3">IFERROR(I5/F5,"")</f>
        <v>0.27816917307789679</v>
      </c>
      <c r="S5" s="33"/>
      <c r="T5" s="33"/>
      <c r="U5" s="33"/>
      <c r="V5" s="33"/>
      <c r="W5" s="33"/>
      <c r="X5" s="33"/>
      <c r="Y5" s="33"/>
    </row>
    <row r="6" ht="18.75" customHeight="1">
      <c r="A6" s="44"/>
      <c r="B6" s="45" t="s">
        <v>23</v>
      </c>
      <c r="C6" s="46" t="s">
        <v>24</v>
      </c>
      <c r="D6" s="47" t="s">
        <v>25</v>
      </c>
      <c r="E6" s="48">
        <v>5174142.0099999998</v>
      </c>
      <c r="F6" s="49">
        <f>22841274.9-1013674.9</f>
        <v>21827600</v>
      </c>
      <c r="G6" s="49">
        <v>7076532</v>
      </c>
      <c r="H6" s="50">
        <v>1759698.3</v>
      </c>
      <c r="I6" s="50">
        <v>5824220.0099999998</v>
      </c>
      <c r="J6" s="48">
        <v>498624.76000000001</v>
      </c>
      <c r="K6" s="48">
        <f t="shared" ref="K6:K9" si="4">I6-E6</f>
        <v>650078</v>
      </c>
      <c r="L6" s="51">
        <f t="shared" ref="L6:L9" si="5">I6-G6</f>
        <v>-1252311.9900000002</v>
      </c>
      <c r="M6" s="50">
        <f t="shared" ref="M6:M9" si="6">I6-F6</f>
        <v>-16003379.99</v>
      </c>
      <c r="N6" s="50">
        <f t="shared" ref="N6:N9" si="7">J6-H6</f>
        <v>-1261073.54</v>
      </c>
      <c r="O6" s="52">
        <f t="shared" si="0"/>
        <v>1.1256397676645911</v>
      </c>
      <c r="P6" s="53">
        <f t="shared" si="1"/>
        <v>0.28335809610090545</v>
      </c>
      <c r="Q6" s="52">
        <f t="shared" si="2"/>
        <v>0.82303309163302019</v>
      </c>
      <c r="R6" s="54">
        <f t="shared" si="3"/>
        <v>0.26682823626967689</v>
      </c>
      <c r="S6" s="1"/>
      <c r="T6" s="1"/>
      <c r="U6" s="1"/>
      <c r="V6" s="1"/>
      <c r="W6" s="1"/>
      <c r="X6" s="1"/>
      <c r="Y6" s="1"/>
    </row>
    <row r="7" ht="18.75" customHeight="1">
      <c r="A7" s="55"/>
      <c r="B7" s="56" t="s">
        <v>26</v>
      </c>
      <c r="C7" s="57" t="s">
        <v>27</v>
      </c>
      <c r="D7" s="58" t="s">
        <v>28</v>
      </c>
      <c r="E7" s="59">
        <v>27629.560000000001</v>
      </c>
      <c r="F7" s="60">
        <v>58676</v>
      </c>
      <c r="G7" s="60">
        <v>24171.5</v>
      </c>
      <c r="H7" s="59">
        <v>4914.5</v>
      </c>
      <c r="I7" s="61">
        <v>20626.690000000002</v>
      </c>
      <c r="J7" s="59">
        <v>41.390000000000001</v>
      </c>
      <c r="K7" s="62">
        <f t="shared" si="4"/>
        <v>-7002.869999999999</v>
      </c>
      <c r="L7" s="59">
        <f t="shared" si="5"/>
        <v>-3544.8099999999977</v>
      </c>
      <c r="M7" s="63">
        <f t="shared" si="6"/>
        <v>-38049.309999999998</v>
      </c>
      <c r="N7" s="59">
        <f t="shared" si="7"/>
        <v>-4873.1099999999997</v>
      </c>
      <c r="O7" s="64">
        <f t="shared" si="0"/>
        <v>0.7465442808354531</v>
      </c>
      <c r="P7" s="65">
        <f t="shared" si="1"/>
        <v>0.0084220164818394547</v>
      </c>
      <c r="Q7" s="66">
        <f t="shared" si="2"/>
        <v>0.85334753738907398</v>
      </c>
      <c r="R7" s="67">
        <f t="shared" si="3"/>
        <v>0.35153538073488311</v>
      </c>
      <c r="S7" s="1"/>
      <c r="T7" s="1"/>
      <c r="U7" s="1"/>
      <c r="V7" s="1"/>
      <c r="W7" s="1"/>
      <c r="X7" s="1"/>
      <c r="Y7" s="1"/>
    </row>
    <row r="8" ht="18.75" customHeight="1">
      <c r="A8" s="55"/>
      <c r="B8" s="56" t="s">
        <v>23</v>
      </c>
      <c r="C8" s="68" t="s">
        <v>29</v>
      </c>
      <c r="D8" s="58" t="s">
        <v>30</v>
      </c>
      <c r="E8" s="59">
        <v>7518.9399999999996</v>
      </c>
      <c r="F8" s="60">
        <v>38381</v>
      </c>
      <c r="G8" s="60">
        <v>16600</v>
      </c>
      <c r="H8" s="59">
        <v>700</v>
      </c>
      <c r="I8" s="62">
        <v>19297.760000000002</v>
      </c>
      <c r="J8" s="59">
        <v>981.66999999999996</v>
      </c>
      <c r="K8" s="59">
        <f t="shared" si="4"/>
        <v>11778.820000000003</v>
      </c>
      <c r="L8" s="59">
        <f t="shared" si="5"/>
        <v>2697.760000000002</v>
      </c>
      <c r="M8" s="59">
        <f t="shared" si="6"/>
        <v>-19083.239999999998</v>
      </c>
      <c r="N8" s="62">
        <f t="shared" si="7"/>
        <v>281.66999999999996</v>
      </c>
      <c r="O8" s="65">
        <f t="shared" si="0"/>
        <v>2.5665532641569162</v>
      </c>
      <c r="P8" s="64">
        <f t="shared" si="1"/>
        <v>1.4023857142857141</v>
      </c>
      <c r="Q8" s="65">
        <f t="shared" si="2"/>
        <v>1.1625156626506026</v>
      </c>
      <c r="R8" s="67">
        <f t="shared" si="3"/>
        <v>0.50279461191735497</v>
      </c>
      <c r="S8" s="1"/>
      <c r="T8" s="1"/>
      <c r="U8" s="1"/>
      <c r="V8" s="1"/>
      <c r="W8" s="1"/>
      <c r="X8" s="1"/>
      <c r="Y8" s="1"/>
    </row>
    <row r="9" ht="18.75" customHeight="1">
      <c r="A9" s="55"/>
      <c r="B9" s="56" t="s">
        <v>23</v>
      </c>
      <c r="C9" s="57" t="s">
        <v>31</v>
      </c>
      <c r="D9" s="58" t="s">
        <v>32</v>
      </c>
      <c r="E9" s="59">
        <v>610367.79000000004</v>
      </c>
      <c r="F9" s="60">
        <v>1319195.1000000001</v>
      </c>
      <c r="G9" s="60">
        <v>682000</v>
      </c>
      <c r="H9" s="59">
        <v>73400</v>
      </c>
      <c r="I9" s="59">
        <v>636946.20999999996</v>
      </c>
      <c r="J9" s="59">
        <v>52597.870000000003</v>
      </c>
      <c r="K9" s="59">
        <f t="shared" si="4"/>
        <v>26578.419999999925</v>
      </c>
      <c r="L9" s="59">
        <f t="shared" si="5"/>
        <v>-45053.790000000037</v>
      </c>
      <c r="M9" s="63">
        <f t="shared" si="6"/>
        <v>-682248.89000000013</v>
      </c>
      <c r="N9" s="59">
        <f t="shared" si="7"/>
        <v>-20802.129999999997</v>
      </c>
      <c r="O9" s="64">
        <f t="shared" si="0"/>
        <v>1.043544925593141</v>
      </c>
      <c r="P9" s="65">
        <f t="shared" si="1"/>
        <v>0.71659223433242514</v>
      </c>
      <c r="Q9" s="66">
        <f t="shared" si="2"/>
        <v>0.93393872434017589</v>
      </c>
      <c r="R9" s="67">
        <f t="shared" si="3"/>
        <v>0.48282942379030963</v>
      </c>
      <c r="S9" s="1"/>
      <c r="T9" s="1"/>
      <c r="U9" s="1"/>
      <c r="V9" s="1"/>
      <c r="W9" s="1"/>
      <c r="X9" s="1"/>
      <c r="Y9" s="1"/>
    </row>
    <row r="10" ht="18.75" customHeight="1">
      <c r="A10" s="55"/>
      <c r="B10" s="56" t="s">
        <v>23</v>
      </c>
      <c r="C10" s="68" t="s">
        <v>33</v>
      </c>
      <c r="D10" s="58" t="s">
        <v>34</v>
      </c>
      <c r="E10" s="59">
        <v>165.08000000000001</v>
      </c>
      <c r="F10" s="60">
        <v>0</v>
      </c>
      <c r="G10" s="60">
        <v>0</v>
      </c>
      <c r="H10" s="59">
        <v>0</v>
      </c>
      <c r="I10" s="62">
        <v>99.310000000000002</v>
      </c>
      <c r="J10" s="59">
        <v>4.3399999999999999</v>
      </c>
      <c r="K10" s="59">
        <f t="shared" ref="K10:K47" si="8">I10-E10</f>
        <v>-65.77000000000001</v>
      </c>
      <c r="L10" s="59">
        <f t="shared" ref="L10:L73" si="9">I10-G10</f>
        <v>99.310000000000002</v>
      </c>
      <c r="M10" s="59">
        <f t="shared" ref="M10:M47" si="10">I10-F10</f>
        <v>99.310000000000002</v>
      </c>
      <c r="N10" s="62">
        <f t="shared" ref="N10:N47" si="11">J10-H10</f>
        <v>4.3399999999999999</v>
      </c>
      <c r="O10" s="65">
        <f t="shared" ref="O10:O73" si="12">IFERROR(I10/E10,"")</f>
        <v>0.60158710928034886</v>
      </c>
      <c r="P10" s="64" t="str">
        <f t="shared" ref="P10:P73" si="13">IFERROR(J10/H10,"")</f>
        <v/>
      </c>
      <c r="Q10" s="65" t="str">
        <f t="shared" ref="Q10:Q73" si="14">IFERROR(I10/G10,"")</f>
        <v/>
      </c>
      <c r="R10" s="67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</row>
    <row r="11" ht="18.75" customHeight="1">
      <c r="A11" s="55"/>
      <c r="B11" s="56" t="s">
        <v>23</v>
      </c>
      <c r="C11" s="57" t="s">
        <v>35</v>
      </c>
      <c r="D11" s="58" t="s">
        <v>36</v>
      </c>
      <c r="E11" s="59">
        <v>842.90999999999997</v>
      </c>
      <c r="F11" s="60">
        <v>1515.3</v>
      </c>
      <c r="G11" s="60">
        <v>1053</v>
      </c>
      <c r="H11" s="59">
        <v>90</v>
      </c>
      <c r="I11" s="59">
        <v>296.18000000000001</v>
      </c>
      <c r="J11" s="59">
        <v>0.77000000000000002</v>
      </c>
      <c r="K11" s="59">
        <f t="shared" si="8"/>
        <v>-546.73000000000002</v>
      </c>
      <c r="L11" s="59">
        <f t="shared" si="9"/>
        <v>-756.81999999999994</v>
      </c>
      <c r="M11" s="63">
        <f t="shared" si="10"/>
        <v>-1219.1199999999999</v>
      </c>
      <c r="N11" s="59">
        <f t="shared" si="11"/>
        <v>-89.230000000000004</v>
      </c>
      <c r="O11" s="64">
        <f t="shared" si="12"/>
        <v>0.351377964432739</v>
      </c>
      <c r="P11" s="65">
        <f t="shared" si="13"/>
        <v>0.0085555555555555558</v>
      </c>
      <c r="Q11" s="66">
        <f t="shared" si="14"/>
        <v>0.28127255460588796</v>
      </c>
      <c r="R11" s="67">
        <f t="shared" si="15"/>
        <v>0.19545964495479445</v>
      </c>
      <c r="S11" s="1"/>
      <c r="T11" s="1"/>
      <c r="U11" s="1"/>
      <c r="V11" s="1"/>
      <c r="W11" s="1"/>
      <c r="X11" s="1"/>
      <c r="Y11" s="1"/>
    </row>
    <row r="12" ht="18.75" customHeight="1">
      <c r="A12" s="55"/>
      <c r="B12" s="56" t="s">
        <v>23</v>
      </c>
      <c r="C12" s="68" t="s">
        <v>37</v>
      </c>
      <c r="D12" s="58" t="s">
        <v>38</v>
      </c>
      <c r="E12" s="59">
        <v>293785.17999999999</v>
      </c>
      <c r="F12" s="60">
        <v>446509.79999999999</v>
      </c>
      <c r="G12" s="60">
        <v>150215.60000000001</v>
      </c>
      <c r="H12" s="59">
        <v>15000</v>
      </c>
      <c r="I12" s="62">
        <v>126626.39999999999</v>
      </c>
      <c r="J12" s="59">
        <v>11591.440000000001</v>
      </c>
      <c r="K12" s="59">
        <f t="shared" si="8"/>
        <v>-167158.78</v>
      </c>
      <c r="L12" s="59">
        <f t="shared" si="9"/>
        <v>-23589.200000000012</v>
      </c>
      <c r="M12" s="59">
        <f t="shared" si="10"/>
        <v>-319883.40000000002</v>
      </c>
      <c r="N12" s="62">
        <f t="shared" si="11"/>
        <v>-3408.5599999999995</v>
      </c>
      <c r="O12" s="65">
        <f t="shared" si="12"/>
        <v>0.43101697641793912</v>
      </c>
      <c r="P12" s="64">
        <f t="shared" si="13"/>
        <v>0.77276266666666671</v>
      </c>
      <c r="Q12" s="65">
        <f t="shared" si="14"/>
        <v>0.84296437919896461</v>
      </c>
      <c r="R12" s="67">
        <f t="shared" si="15"/>
        <v>0.2835915359528503</v>
      </c>
      <c r="S12" s="1"/>
      <c r="T12" s="1"/>
      <c r="U12" s="1"/>
      <c r="V12" s="1"/>
      <c r="W12" s="1"/>
      <c r="X12" s="1"/>
      <c r="Y12" s="1"/>
    </row>
    <row r="13" ht="18.75" customHeight="1">
      <c r="A13" s="55"/>
      <c r="B13" s="56" t="s">
        <v>39</v>
      </c>
      <c r="C13" s="57" t="s">
        <v>40</v>
      </c>
      <c r="D13" s="58" t="s">
        <v>41</v>
      </c>
      <c r="E13" s="59">
        <v>65887.330000000002</v>
      </c>
      <c r="F13" s="60">
        <v>1866643.8</v>
      </c>
      <c r="G13" s="60">
        <v>76000</v>
      </c>
      <c r="H13" s="59">
        <v>6000</v>
      </c>
      <c r="I13" s="59">
        <v>66383.440000000002</v>
      </c>
      <c r="J13" s="59">
        <v>2466.71</v>
      </c>
      <c r="K13" s="59">
        <f t="shared" si="8"/>
        <v>496.11000000000058</v>
      </c>
      <c r="L13" s="59">
        <f t="shared" si="9"/>
        <v>-9616.5599999999977</v>
      </c>
      <c r="M13" s="63">
        <f t="shared" si="10"/>
        <v>-1800260.3600000001</v>
      </c>
      <c r="N13" s="59">
        <f t="shared" si="11"/>
        <v>-3533.29</v>
      </c>
      <c r="O13" s="64">
        <f t="shared" si="12"/>
        <v>1.007529672245028</v>
      </c>
      <c r="P13" s="65">
        <f t="shared" si="13"/>
        <v>0.41111833333333336</v>
      </c>
      <c r="Q13" s="66">
        <f t="shared" si="14"/>
        <v>0.87346631578947376</v>
      </c>
      <c r="R13" s="67">
        <f t="shared" si="15"/>
        <v>0.035562992789518813</v>
      </c>
      <c r="S13" s="1"/>
      <c r="T13" s="1"/>
      <c r="U13" s="1"/>
      <c r="V13" s="1"/>
      <c r="W13" s="1"/>
      <c r="X13" s="1"/>
      <c r="Y13" s="1"/>
    </row>
    <row r="14" ht="18.75" customHeight="1">
      <c r="A14" s="55"/>
      <c r="B14" s="56" t="s">
        <v>39</v>
      </c>
      <c r="C14" s="68" t="s">
        <v>42</v>
      </c>
      <c r="D14" s="58" t="s">
        <v>43</v>
      </c>
      <c r="E14" s="59">
        <v>1108621.52</v>
      </c>
      <c r="F14" s="60">
        <v>2628818</v>
      </c>
      <c r="G14" s="60">
        <v>1151500</v>
      </c>
      <c r="H14" s="59">
        <v>44000</v>
      </c>
      <c r="I14" s="62">
        <v>1095826.5699999998</v>
      </c>
      <c r="J14" s="59">
        <v>-9927.6400000000012</v>
      </c>
      <c r="K14" s="59">
        <f t="shared" si="8"/>
        <v>-12794.950000000186</v>
      </c>
      <c r="L14" s="59">
        <f t="shared" si="9"/>
        <v>-55673.430000000168</v>
      </c>
      <c r="M14" s="59">
        <f t="shared" si="10"/>
        <v>-1532991.4300000002</v>
      </c>
      <c r="N14" s="62">
        <f t="shared" si="11"/>
        <v>-53927.639999999999</v>
      </c>
      <c r="O14" s="65">
        <f t="shared" si="12"/>
        <v>0.98845868516064872</v>
      </c>
      <c r="P14" s="64">
        <f t="shared" si="13"/>
        <v>-0.22562818181818184</v>
      </c>
      <c r="Q14" s="65">
        <f t="shared" si="14"/>
        <v>0.95165138514980441</v>
      </c>
      <c r="R14" s="67">
        <f t="shared" si="15"/>
        <v>0.41685144045727007</v>
      </c>
      <c r="S14" s="1"/>
      <c r="T14" s="1"/>
      <c r="U14" s="1"/>
      <c r="V14" s="1"/>
      <c r="W14" s="1"/>
      <c r="X14" s="1"/>
      <c r="Y14" s="1"/>
    </row>
    <row r="15" ht="18.75" customHeight="1">
      <c r="A15" s="55"/>
      <c r="B15" s="56"/>
      <c r="C15" s="57" t="s">
        <v>44</v>
      </c>
      <c r="D15" s="58" t="s">
        <v>45</v>
      </c>
      <c r="E15" s="59">
        <v>233151.79999999999</v>
      </c>
      <c r="F15" s="60">
        <v>686215</v>
      </c>
      <c r="G15" s="60">
        <v>263597.5</v>
      </c>
      <c r="H15" s="59">
        <v>53018.5</v>
      </c>
      <c r="I15" s="59">
        <v>241410.06999999998</v>
      </c>
      <c r="J15" s="59">
        <v>25797.16</v>
      </c>
      <c r="K15" s="59">
        <f t="shared" si="8"/>
        <v>8258.2699999999895</v>
      </c>
      <c r="L15" s="59">
        <f t="shared" si="9"/>
        <v>-22187.430000000022</v>
      </c>
      <c r="M15" s="59">
        <f t="shared" si="10"/>
        <v>-444804.93000000005</v>
      </c>
      <c r="N15" s="59">
        <f t="shared" si="11"/>
        <v>-27221.34</v>
      </c>
      <c r="O15" s="65">
        <f t="shared" si="12"/>
        <v>1.035420142585217</v>
      </c>
      <c r="P15" s="65">
        <f t="shared" si="13"/>
        <v>0.48656902779218575</v>
      </c>
      <c r="Q15" s="65">
        <f t="shared" si="14"/>
        <v>0.91582837470006351</v>
      </c>
      <c r="R15" s="67">
        <f t="shared" si="15"/>
        <v>0.35179946518219507</v>
      </c>
      <c r="S15" s="1"/>
      <c r="T15" s="1"/>
      <c r="U15" s="1"/>
      <c r="V15" s="1"/>
      <c r="W15" s="1"/>
      <c r="X15" s="1"/>
      <c r="Y15" s="1"/>
    </row>
    <row r="16" ht="17.25" hidden="1">
      <c r="A16" s="69"/>
      <c r="B16" s="70" t="s">
        <v>39</v>
      </c>
      <c r="C16" s="68" t="s">
        <v>46</v>
      </c>
      <c r="D16" s="71" t="s">
        <v>47</v>
      </c>
      <c r="E16" s="72">
        <v>0</v>
      </c>
      <c r="F16" s="72">
        <v>0</v>
      </c>
      <c r="G16" s="72">
        <v>0</v>
      </c>
      <c r="H16" s="73">
        <v>0</v>
      </c>
      <c r="I16" s="73">
        <v>0</v>
      </c>
      <c r="J16" s="72">
        <v>0</v>
      </c>
      <c r="K16" s="72">
        <f t="shared" si="8"/>
        <v>0</v>
      </c>
      <c r="L16" s="62">
        <f t="shared" si="9"/>
        <v>0</v>
      </c>
      <c r="M16" s="72">
        <f t="shared" si="10"/>
        <v>0</v>
      </c>
      <c r="N16" s="73">
        <f t="shared" si="11"/>
        <v>0</v>
      </c>
      <c r="O16" s="74" t="str">
        <f t="shared" si="12"/>
        <v/>
      </c>
      <c r="P16" s="64" t="str">
        <f t="shared" si="13"/>
        <v/>
      </c>
      <c r="Q16" s="74" t="str">
        <f t="shared" si="14"/>
        <v/>
      </c>
      <c r="R16" s="75" t="str">
        <f t="shared" si="15"/>
        <v/>
      </c>
      <c r="S16" s="1"/>
      <c r="T16" s="1"/>
      <c r="U16" s="1"/>
      <c r="V16" s="1"/>
      <c r="W16" s="1"/>
      <c r="X16" s="1"/>
      <c r="Y16" s="1"/>
    </row>
    <row r="17" s="33" customFormat="1" ht="24" customHeight="1">
      <c r="A17" s="76" t="s">
        <v>48</v>
      </c>
      <c r="B17" s="77"/>
      <c r="C17" s="78"/>
      <c r="D17" s="79"/>
      <c r="E17" s="39">
        <f>E21+E25+E34+E48+E56+E59+E62+E71</f>
        <v>2629527.9100000001</v>
      </c>
      <c r="F17" s="39">
        <f>F21+F25+F34+F48+F56+F59+F62+F71</f>
        <v>8032481.5399999991</v>
      </c>
      <c r="G17" s="39">
        <f>G21+G25+G34+G48+G56+G59+G62+G71</f>
        <v>3129196.7299999991</v>
      </c>
      <c r="H17" s="39">
        <f>H21+H25+H34+H48+H56+H59+H62+H71</f>
        <v>618291.40999999992</v>
      </c>
      <c r="I17" s="39">
        <f>I21+I25+I34+I48+I56+I59+I62+I71</f>
        <v>3141326.77</v>
      </c>
      <c r="J17" s="80">
        <f>J21+J25+J34+J48+J56+J59+J62+J71</f>
        <v>303878.5</v>
      </c>
      <c r="K17" s="39">
        <f t="shared" si="8"/>
        <v>511798.85999999987</v>
      </c>
      <c r="L17" s="81">
        <f t="shared" si="9"/>
        <v>12130.040000000969</v>
      </c>
      <c r="M17" s="80">
        <f t="shared" si="10"/>
        <v>-4891154.7699999996</v>
      </c>
      <c r="N17" s="39">
        <f t="shared" si="11"/>
        <v>-314412.90999999992</v>
      </c>
      <c r="O17" s="40">
        <f t="shared" si="12"/>
        <v>1.1946352643961857</v>
      </c>
      <c r="P17" s="41">
        <f t="shared" si="13"/>
        <v>0.49148103157376882</v>
      </c>
      <c r="Q17" s="42">
        <f t="shared" si="14"/>
        <v>1.0038764069653112</v>
      </c>
      <c r="R17" s="43">
        <f t="shared" si="15"/>
        <v>0.39107799431058515</v>
      </c>
      <c r="S17" s="33"/>
      <c r="T17" s="33"/>
      <c r="U17" s="33"/>
      <c r="V17" s="33"/>
      <c r="W17" s="33"/>
      <c r="X17" s="33"/>
      <c r="Y17" s="33"/>
    </row>
    <row r="18" ht="17.25">
      <c r="A18" s="82" t="s">
        <v>49</v>
      </c>
      <c r="B18" s="83" t="s">
        <v>26</v>
      </c>
      <c r="C18" s="84" t="s">
        <v>50</v>
      </c>
      <c r="D18" s="85" t="s">
        <v>51</v>
      </c>
      <c r="E18" s="86">
        <v>98841.369999999995</v>
      </c>
      <c r="F18" s="48">
        <f>295538.8+75672.2</f>
        <v>371211</v>
      </c>
      <c r="G18" s="48">
        <v>141211</v>
      </c>
      <c r="H18" s="48">
        <v>30211</v>
      </c>
      <c r="I18" s="87">
        <v>133870.32000000001</v>
      </c>
      <c r="J18" s="48">
        <v>13396.150000000001</v>
      </c>
      <c r="K18" s="51">
        <f t="shared" si="8"/>
        <v>35028.950000000012</v>
      </c>
      <c r="L18" s="48">
        <f t="shared" si="9"/>
        <v>-7340.679999999993</v>
      </c>
      <c r="M18" s="48">
        <f t="shared" si="10"/>
        <v>-237340.67999999999</v>
      </c>
      <c r="N18" s="87">
        <f t="shared" si="11"/>
        <v>-16814.849999999999</v>
      </c>
      <c r="O18" s="52">
        <f t="shared" si="12"/>
        <v>1.3543956341357877</v>
      </c>
      <c r="P18" s="53">
        <f t="shared" si="13"/>
        <v>0.44341961537188446</v>
      </c>
      <c r="Q18" s="52">
        <f t="shared" si="14"/>
        <v>0.94801623103016064</v>
      </c>
      <c r="R18" s="54">
        <f t="shared" si="15"/>
        <v>0.3606313390497588</v>
      </c>
      <c r="S18" s="1"/>
      <c r="T18" s="1"/>
      <c r="U18" s="1"/>
      <c r="V18" s="1"/>
      <c r="W18" s="1"/>
      <c r="X18" s="1"/>
      <c r="Y18" s="1"/>
    </row>
    <row r="19" ht="17.25">
      <c r="A19" s="88"/>
      <c r="B19" s="89"/>
      <c r="C19" s="57" t="s">
        <v>52</v>
      </c>
      <c r="D19" s="90" t="s">
        <v>53</v>
      </c>
      <c r="E19" s="91">
        <v>647</v>
      </c>
      <c r="F19" s="91">
        <v>0</v>
      </c>
      <c r="G19" s="91">
        <v>0</v>
      </c>
      <c r="H19" s="92">
        <v>0</v>
      </c>
      <c r="I19" s="91">
        <v>0</v>
      </c>
      <c r="J19" s="91">
        <v>0</v>
      </c>
      <c r="K19" s="91">
        <f t="shared" si="8"/>
        <v>-647</v>
      </c>
      <c r="L19" s="92">
        <f t="shared" si="9"/>
        <v>0</v>
      </c>
      <c r="M19" s="91">
        <f t="shared" si="10"/>
        <v>0</v>
      </c>
      <c r="N19" s="91">
        <f t="shared" si="11"/>
        <v>0</v>
      </c>
      <c r="O19" s="64">
        <f t="shared" si="12"/>
        <v>0</v>
      </c>
      <c r="P19" s="65" t="str">
        <f t="shared" si="13"/>
        <v/>
      </c>
      <c r="Q19" s="66" t="str">
        <f t="shared" si="14"/>
        <v/>
      </c>
      <c r="R19" s="67" t="str">
        <f t="shared" si="15"/>
        <v/>
      </c>
      <c r="S19" s="1"/>
      <c r="T19" s="1"/>
      <c r="U19" s="1"/>
      <c r="V19" s="1"/>
      <c r="W19" s="1"/>
      <c r="X19" s="1"/>
      <c r="Y19" s="1"/>
    </row>
    <row r="20" ht="17.25">
      <c r="A20" s="88"/>
      <c r="B20" s="89"/>
      <c r="C20" s="68" t="s">
        <v>54</v>
      </c>
      <c r="D20" s="93" t="s">
        <v>55</v>
      </c>
      <c r="E20" s="91">
        <v>83831.169999999998</v>
      </c>
      <c r="F20" s="91">
        <f>253415.2</f>
        <v>253415.20000000001</v>
      </c>
      <c r="G20" s="91">
        <v>99415.199999999997</v>
      </c>
      <c r="H20" s="94">
        <v>20000</v>
      </c>
      <c r="I20" s="91">
        <v>134598.98000000001</v>
      </c>
      <c r="J20" s="91">
        <v>14246.049999999999</v>
      </c>
      <c r="K20" s="91">
        <f t="shared" si="8"/>
        <v>50767.810000000012</v>
      </c>
      <c r="L20" s="91">
        <f t="shared" si="9"/>
        <v>35183.780000000013</v>
      </c>
      <c r="M20" s="91">
        <f t="shared" si="10"/>
        <v>-118816.22</v>
      </c>
      <c r="N20" s="91">
        <f t="shared" si="11"/>
        <v>-5753.9500000000007</v>
      </c>
      <c r="O20" s="65">
        <f t="shared" si="12"/>
        <v>1.6055958660722498</v>
      </c>
      <c r="P20" s="64">
        <f t="shared" si="13"/>
        <v>0.71230249999999995</v>
      </c>
      <c r="Q20" s="65">
        <f t="shared" si="14"/>
        <v>1.3539074507721154</v>
      </c>
      <c r="R20" s="67">
        <f t="shared" si="15"/>
        <v>0.53114012103457098</v>
      </c>
      <c r="S20" s="1"/>
      <c r="T20" s="1"/>
      <c r="U20" s="1"/>
      <c r="V20" s="1"/>
      <c r="W20" s="1"/>
      <c r="X20" s="1"/>
      <c r="Y20" s="1"/>
    </row>
    <row r="21" s="95" customFormat="1" ht="17.25">
      <c r="A21" s="96"/>
      <c r="B21" s="97"/>
      <c r="C21" s="98"/>
      <c r="D21" s="99" t="s">
        <v>56</v>
      </c>
      <c r="E21" s="100">
        <f>SUM(E18:E20)</f>
        <v>183319.53999999998</v>
      </c>
      <c r="F21" s="100">
        <f>SUM(F18:F20)</f>
        <v>624626.19999999995</v>
      </c>
      <c r="G21" s="100">
        <f>SUM(G18:G20)</f>
        <v>240626.20000000001</v>
      </c>
      <c r="H21" s="100">
        <f>SUM(H18:H20)</f>
        <v>50211</v>
      </c>
      <c r="I21" s="100">
        <f>SUM(I18:I20)</f>
        <v>268469.30000000005</v>
      </c>
      <c r="J21" s="101">
        <f>SUM(J18:J20)</f>
        <v>27642.200000000001</v>
      </c>
      <c r="K21" s="100">
        <f t="shared" si="8"/>
        <v>85149.760000000068</v>
      </c>
      <c r="L21" s="100">
        <f t="shared" si="9"/>
        <v>27843.100000000035</v>
      </c>
      <c r="M21" s="102">
        <f t="shared" si="10"/>
        <v>-356156.89999999991</v>
      </c>
      <c r="N21" s="102">
        <f t="shared" si="11"/>
        <v>-22568.799999999999</v>
      </c>
      <c r="O21" s="103">
        <f t="shared" si="12"/>
        <v>1.4644881827654601</v>
      </c>
      <c r="P21" s="103">
        <f t="shared" si="13"/>
        <v>0.55052080221465416</v>
      </c>
      <c r="Q21" s="103">
        <f t="shared" si="14"/>
        <v>1.1157110073632881</v>
      </c>
      <c r="R21" s="104">
        <f t="shared" si="15"/>
        <v>0.4298079395324757</v>
      </c>
      <c r="S21" s="95"/>
      <c r="T21" s="95"/>
      <c r="U21" s="95"/>
      <c r="V21" s="95"/>
      <c r="W21" s="95"/>
      <c r="X21" s="95"/>
      <c r="Y21" s="95"/>
    </row>
    <row r="22" ht="17.25">
      <c r="A22" s="105">
        <v>951</v>
      </c>
      <c r="B22" s="83" t="s">
        <v>23</v>
      </c>
      <c r="C22" s="106" t="s">
        <v>57</v>
      </c>
      <c r="D22" s="107" t="s">
        <v>58</v>
      </c>
      <c r="E22" s="86">
        <v>39624.800000000003</v>
      </c>
      <c r="F22" s="86">
        <v>119058.5</v>
      </c>
      <c r="G22" s="86">
        <v>41530.699999999997</v>
      </c>
      <c r="H22" s="48">
        <v>9357.6000000000004</v>
      </c>
      <c r="I22" s="87">
        <v>46368.629999999997</v>
      </c>
      <c r="J22" s="48">
        <v>9430.8999999999996</v>
      </c>
      <c r="K22" s="48">
        <f t="shared" si="8"/>
        <v>6743.8299999999945</v>
      </c>
      <c r="L22" s="48">
        <f t="shared" si="9"/>
        <v>4837.9300000000003</v>
      </c>
      <c r="M22" s="48">
        <f t="shared" si="10"/>
        <v>-72689.869999999995</v>
      </c>
      <c r="N22" s="48">
        <f t="shared" si="11"/>
        <v>73.299999999999272</v>
      </c>
      <c r="O22" s="53">
        <f t="shared" si="12"/>
        <v>1.1701921523894125</v>
      </c>
      <c r="P22" s="52">
        <f t="shared" si="13"/>
        <v>1.0078332050953236</v>
      </c>
      <c r="Q22" s="108">
        <f t="shared" si="14"/>
        <v>1.1164904516417975</v>
      </c>
      <c r="R22" s="54">
        <f t="shared" si="15"/>
        <v>0.38946089527417194</v>
      </c>
      <c r="S22" s="1"/>
      <c r="T22" s="1"/>
      <c r="U22" s="1"/>
      <c r="V22" s="1"/>
      <c r="W22" s="1"/>
      <c r="X22" s="1"/>
      <c r="Y22" s="1"/>
    </row>
    <row r="23" ht="17.25">
      <c r="A23" s="109"/>
      <c r="B23" s="89"/>
      <c r="C23" s="110" t="s">
        <v>59</v>
      </c>
      <c r="D23" s="90" t="s">
        <v>60</v>
      </c>
      <c r="E23" s="91">
        <v>6871.3500000000004</v>
      </c>
      <c r="F23" s="111">
        <v>10589.6</v>
      </c>
      <c r="G23" s="111">
        <v>3438.3000000000002</v>
      </c>
      <c r="H23" s="91">
        <v>1079.5999999999999</v>
      </c>
      <c r="I23" s="92">
        <v>5778.29</v>
      </c>
      <c r="J23" s="91">
        <v>386.51999999999998</v>
      </c>
      <c r="K23" s="91">
        <f t="shared" si="8"/>
        <v>-1093.0600000000004</v>
      </c>
      <c r="L23" s="91">
        <f t="shared" si="9"/>
        <v>2339.9899999999998</v>
      </c>
      <c r="M23" s="91">
        <f t="shared" si="10"/>
        <v>-4811.3100000000004</v>
      </c>
      <c r="N23" s="92">
        <f t="shared" si="11"/>
        <v>-693.07999999999993</v>
      </c>
      <c r="O23" s="65">
        <f t="shared" si="12"/>
        <v>0.84092500018191474</v>
      </c>
      <c r="P23" s="65">
        <f t="shared" si="13"/>
        <v>0.35802148944053352</v>
      </c>
      <c r="Q23" s="65">
        <f t="shared" si="14"/>
        <v>1.6805659773725385</v>
      </c>
      <c r="R23" s="67">
        <f t="shared" si="15"/>
        <v>0.54565705975674239</v>
      </c>
      <c r="S23" s="1"/>
      <c r="T23" s="1"/>
      <c r="U23" s="1"/>
      <c r="V23" s="1"/>
      <c r="W23" s="1"/>
      <c r="X23" s="1"/>
      <c r="Y23" s="1"/>
    </row>
    <row r="24" ht="17.25">
      <c r="A24" s="112"/>
      <c r="B24" s="113"/>
      <c r="C24" s="114" t="s">
        <v>61</v>
      </c>
      <c r="D24" s="115" t="s">
        <v>62</v>
      </c>
      <c r="E24" s="91">
        <v>1045.4200000000001</v>
      </c>
      <c r="F24" s="111">
        <v>2512.1999999999998</v>
      </c>
      <c r="G24" s="111">
        <v>1090</v>
      </c>
      <c r="H24" s="111">
        <v>240</v>
      </c>
      <c r="I24" s="111">
        <v>888.42000000000007</v>
      </c>
      <c r="J24" s="91">
        <v>119.91</v>
      </c>
      <c r="K24" s="91">
        <f t="shared" si="8"/>
        <v>-157</v>
      </c>
      <c r="L24" s="91">
        <f t="shared" si="9"/>
        <v>-201.57999999999993</v>
      </c>
      <c r="M24" s="91">
        <f t="shared" si="10"/>
        <v>-1623.7799999999997</v>
      </c>
      <c r="N24" s="111">
        <f t="shared" si="11"/>
        <v>-120.09</v>
      </c>
      <c r="O24" s="65">
        <f t="shared" si="12"/>
        <v>0.84982112452411473</v>
      </c>
      <c r="P24" s="64">
        <f t="shared" si="13"/>
        <v>0.49962499999999999</v>
      </c>
      <c r="Q24" s="65">
        <f t="shared" si="14"/>
        <v>0.81506422018348634</v>
      </c>
      <c r="R24" s="67">
        <f t="shared" si="15"/>
        <v>0.35364222593742539</v>
      </c>
      <c r="S24" s="1"/>
      <c r="T24" s="1"/>
      <c r="U24" s="1"/>
      <c r="V24" s="1"/>
      <c r="W24" s="1"/>
      <c r="X24" s="1"/>
      <c r="Y24" s="1"/>
    </row>
    <row r="25" s="95" customFormat="1" ht="17.25">
      <c r="A25" s="116"/>
      <c r="B25" s="97"/>
      <c r="C25" s="117"/>
      <c r="D25" s="118" t="s">
        <v>56</v>
      </c>
      <c r="E25" s="100">
        <f>E22+E23+E24</f>
        <v>47541.57</v>
      </c>
      <c r="F25" s="100">
        <f>F22+F23+F24</f>
        <v>132160.30000000002</v>
      </c>
      <c r="G25" s="100">
        <f>G22+G23+G24</f>
        <v>46059</v>
      </c>
      <c r="H25" s="100">
        <f>H22+H23+H24</f>
        <v>10677.200000000001</v>
      </c>
      <c r="I25" s="100">
        <f>I22+I23+I24</f>
        <v>53035.339999999997</v>
      </c>
      <c r="J25" s="101">
        <f>J22+J23+J24</f>
        <v>9937.3299999999999</v>
      </c>
      <c r="K25" s="100">
        <f t="shared" si="8"/>
        <v>5493.7699999999968</v>
      </c>
      <c r="L25" s="100">
        <f t="shared" si="9"/>
        <v>6976.3399999999965</v>
      </c>
      <c r="M25" s="101">
        <f t="shared" si="10"/>
        <v>-79124.960000000021</v>
      </c>
      <c r="N25" s="100">
        <f t="shared" si="11"/>
        <v>-739.8700000000008</v>
      </c>
      <c r="O25" s="119">
        <f t="shared" si="12"/>
        <v>1.1155571850067214</v>
      </c>
      <c r="P25" s="103">
        <f t="shared" si="13"/>
        <v>0.93070561570449173</v>
      </c>
      <c r="Q25" s="120">
        <f t="shared" si="14"/>
        <v>1.1514652945135586</v>
      </c>
      <c r="R25" s="104">
        <f t="shared" si="15"/>
        <v>0.40129554790659516</v>
      </c>
      <c r="S25" s="95"/>
      <c r="T25" s="95"/>
      <c r="U25" s="95"/>
      <c r="V25" s="95"/>
      <c r="W25" s="95"/>
      <c r="X25" s="95"/>
      <c r="Y25" s="95"/>
    </row>
    <row r="26" ht="17.25">
      <c r="A26" s="82" t="s">
        <v>63</v>
      </c>
      <c r="B26" s="83" t="s">
        <v>64</v>
      </c>
      <c r="C26" s="121" t="s">
        <v>65</v>
      </c>
      <c r="D26" s="122" t="s">
        <v>66</v>
      </c>
      <c r="E26" s="48">
        <v>0</v>
      </c>
      <c r="F26" s="48">
        <v>66</v>
      </c>
      <c r="G26" s="48">
        <v>0</v>
      </c>
      <c r="H26" s="48">
        <v>0</v>
      </c>
      <c r="I26" s="48">
        <v>0</v>
      </c>
      <c r="J26" s="48">
        <v>0</v>
      </c>
      <c r="K26" s="48">
        <f t="shared" si="8"/>
        <v>0</v>
      </c>
      <c r="L26" s="51">
        <f t="shared" si="9"/>
        <v>0</v>
      </c>
      <c r="M26" s="48">
        <f t="shared" si="10"/>
        <v>-66</v>
      </c>
      <c r="N26" s="48">
        <f t="shared" si="11"/>
        <v>0</v>
      </c>
      <c r="O26" s="52" t="str">
        <f t="shared" si="12"/>
        <v/>
      </c>
      <c r="P26" s="53" t="str">
        <f t="shared" si="13"/>
        <v/>
      </c>
      <c r="Q26" s="52" t="str">
        <f t="shared" si="14"/>
        <v/>
      </c>
      <c r="R26" s="54">
        <f t="shared" si="15"/>
        <v>0</v>
      </c>
      <c r="S26" s="1"/>
      <c r="T26" s="1"/>
      <c r="U26" s="1"/>
      <c r="V26" s="1"/>
      <c r="W26" s="1"/>
      <c r="X26" s="1"/>
      <c r="Y26" s="1"/>
    </row>
    <row r="27" ht="17.25">
      <c r="A27" s="82"/>
      <c r="B27" s="89"/>
      <c r="C27" s="68" t="s">
        <v>67</v>
      </c>
      <c r="D27" s="123" t="s">
        <v>68</v>
      </c>
      <c r="E27" s="91">
        <v>28373.68</v>
      </c>
      <c r="F27" s="111">
        <v>85184</v>
      </c>
      <c r="G27" s="111">
        <v>30700</v>
      </c>
      <c r="H27" s="91">
        <v>6300</v>
      </c>
      <c r="I27" s="94">
        <v>47821.560000000005</v>
      </c>
      <c r="J27" s="91">
        <v>1199.96</v>
      </c>
      <c r="K27" s="91">
        <f t="shared" si="8"/>
        <v>19447.880000000005</v>
      </c>
      <c r="L27" s="91">
        <f t="shared" si="9"/>
        <v>17121.560000000005</v>
      </c>
      <c r="M27" s="92">
        <f t="shared" si="10"/>
        <v>-37362.439999999995</v>
      </c>
      <c r="N27" s="91">
        <f t="shared" si="11"/>
        <v>-5100.04</v>
      </c>
      <c r="O27" s="64">
        <f t="shared" si="12"/>
        <v>1.6854197270146136</v>
      </c>
      <c r="P27" s="65">
        <f t="shared" si="13"/>
        <v>0.19046984126984129</v>
      </c>
      <c r="Q27" s="66">
        <f t="shared" si="14"/>
        <v>1.5577055374592836</v>
      </c>
      <c r="R27" s="67">
        <f t="shared" si="15"/>
        <v>0.56139134109691968</v>
      </c>
      <c r="S27" s="1"/>
      <c r="T27" s="1"/>
      <c r="U27" s="1"/>
      <c r="V27" s="1"/>
      <c r="W27" s="1"/>
      <c r="X27" s="1"/>
      <c r="Y27" s="1"/>
    </row>
    <row r="28" ht="17.25">
      <c r="A28" s="82"/>
      <c r="B28" s="89"/>
      <c r="C28" s="110" t="s">
        <v>69</v>
      </c>
      <c r="D28" s="124" t="s">
        <v>70</v>
      </c>
      <c r="E28" s="91">
        <v>398.67000000000002</v>
      </c>
      <c r="F28" s="111">
        <v>557</v>
      </c>
      <c r="G28" s="111">
        <v>232</v>
      </c>
      <c r="H28" s="92">
        <v>46.399999999999999</v>
      </c>
      <c r="I28" s="91">
        <v>283.39999999999998</v>
      </c>
      <c r="J28" s="91">
        <v>31.27</v>
      </c>
      <c r="K28" s="91">
        <f t="shared" si="8"/>
        <v>-115.27000000000004</v>
      </c>
      <c r="L28" s="92">
        <f t="shared" si="9"/>
        <v>51.399999999999977</v>
      </c>
      <c r="M28" s="91">
        <f t="shared" si="10"/>
        <v>-273.60000000000002</v>
      </c>
      <c r="N28" s="91">
        <f t="shared" si="11"/>
        <v>-15.129999999999999</v>
      </c>
      <c r="O28" s="65">
        <f t="shared" si="12"/>
        <v>0.71086362154162586</v>
      </c>
      <c r="P28" s="64">
        <f t="shared" si="13"/>
        <v>0.67392241379310347</v>
      </c>
      <c r="Q28" s="65">
        <f t="shared" si="14"/>
        <v>1.221551724137931</v>
      </c>
      <c r="R28" s="67">
        <f t="shared" si="15"/>
        <v>0.50879712746858163</v>
      </c>
      <c r="S28" s="1"/>
      <c r="T28" s="1"/>
      <c r="U28" s="1"/>
      <c r="V28" s="1"/>
      <c r="W28" s="1"/>
      <c r="X28" s="1"/>
      <c r="Y28" s="1"/>
    </row>
    <row r="29" ht="17.25">
      <c r="A29" s="82"/>
      <c r="B29" s="89"/>
      <c r="C29" s="4" t="s">
        <v>71</v>
      </c>
      <c r="D29" s="124" t="s">
        <v>72</v>
      </c>
      <c r="E29" s="91">
        <v>0</v>
      </c>
      <c r="F29" s="91">
        <v>11082.299999999999</v>
      </c>
      <c r="G29" s="91">
        <v>0</v>
      </c>
      <c r="H29" s="94">
        <v>0</v>
      </c>
      <c r="I29" s="91">
        <v>0</v>
      </c>
      <c r="J29" s="91">
        <v>0</v>
      </c>
      <c r="K29" s="91">
        <f t="shared" si="8"/>
        <v>0</v>
      </c>
      <c r="L29" s="91">
        <f t="shared" si="9"/>
        <v>0</v>
      </c>
      <c r="M29" s="92">
        <f t="shared" si="10"/>
        <v>-11082.299999999999</v>
      </c>
      <c r="N29" s="91">
        <f t="shared" si="11"/>
        <v>0</v>
      </c>
      <c r="O29" s="64" t="str">
        <f t="shared" si="12"/>
        <v/>
      </c>
      <c r="P29" s="65" t="str">
        <f t="shared" si="13"/>
        <v/>
      </c>
      <c r="Q29" s="66" t="str">
        <f t="shared" si="14"/>
        <v/>
      </c>
      <c r="R29" s="67">
        <f t="shared" si="15"/>
        <v>0</v>
      </c>
      <c r="S29" s="1"/>
      <c r="T29" s="1"/>
      <c r="U29" s="1"/>
      <c r="V29" s="1"/>
      <c r="W29" s="1"/>
      <c r="X29" s="1"/>
      <c r="Y29" s="1"/>
    </row>
    <row r="30" s="1" customFormat="1" ht="17.25">
      <c r="A30" s="82"/>
      <c r="B30" s="89"/>
      <c r="C30" s="110" t="s">
        <v>73</v>
      </c>
      <c r="D30" s="125" t="s">
        <v>74</v>
      </c>
      <c r="E30" s="91">
        <f>E31+E33+E32</f>
        <v>27998.010000000002</v>
      </c>
      <c r="F30" s="91">
        <f>F31+F33+F32</f>
        <v>50575.799999999996</v>
      </c>
      <c r="G30" s="91">
        <f>G31+G33+G32</f>
        <v>19376.099999999999</v>
      </c>
      <c r="H30" s="91">
        <f>H31+H33+H32</f>
        <v>3453.0999999999999</v>
      </c>
      <c r="I30" s="92">
        <f>I31+I33+I32</f>
        <v>15915.41</v>
      </c>
      <c r="J30" s="91">
        <f>J31+J33+J32</f>
        <v>6018.6599999999999</v>
      </c>
      <c r="K30" s="91">
        <f t="shared" si="8"/>
        <v>-12082.600000000002</v>
      </c>
      <c r="L30" s="92">
        <f t="shared" si="9"/>
        <v>-3460.6899999999987</v>
      </c>
      <c r="M30" s="91">
        <f t="shared" si="10"/>
        <v>-34660.389999999999</v>
      </c>
      <c r="N30" s="92">
        <f t="shared" si="11"/>
        <v>2565.5599999999999</v>
      </c>
      <c r="O30" s="65">
        <f t="shared" si="12"/>
        <v>0.56844790040435011</v>
      </c>
      <c r="P30" s="64">
        <f t="shared" si="13"/>
        <v>1.7429729807998611</v>
      </c>
      <c r="Q30" s="65">
        <f t="shared" si="14"/>
        <v>0.8213938821537875</v>
      </c>
      <c r="R30" s="67">
        <f t="shared" si="15"/>
        <v>0.31468429565127987</v>
      </c>
      <c r="S30" s="1"/>
      <c r="T30" s="1"/>
      <c r="U30" s="1"/>
      <c r="V30" s="1"/>
      <c r="W30" s="1"/>
      <c r="X30" s="1"/>
      <c r="Y30" s="1"/>
    </row>
    <row r="31" s="126" customFormat="1" ht="17.25">
      <c r="A31" s="127"/>
      <c r="B31" s="128"/>
      <c r="C31" s="129" t="s">
        <v>75</v>
      </c>
      <c r="D31" s="130" t="s">
        <v>76</v>
      </c>
      <c r="E31" s="131">
        <v>13286.889999999999</v>
      </c>
      <c r="F31" s="132">
        <v>21192.900000000001</v>
      </c>
      <c r="G31" s="132">
        <v>7050.6999999999998</v>
      </c>
      <c r="H31" s="133">
        <v>800</v>
      </c>
      <c r="I31" s="131">
        <v>3632.0500000000002</v>
      </c>
      <c r="J31" s="131">
        <v>3632.0500000000002</v>
      </c>
      <c r="K31" s="131">
        <f t="shared" si="8"/>
        <v>-9654.8400000000001</v>
      </c>
      <c r="L31" s="131">
        <f t="shared" si="9"/>
        <v>-3418.6499999999996</v>
      </c>
      <c r="M31" s="134">
        <f t="shared" si="10"/>
        <v>-17560.850000000002</v>
      </c>
      <c r="N31" s="131">
        <f t="shared" si="11"/>
        <v>2832.0500000000002</v>
      </c>
      <c r="O31" s="135">
        <f t="shared" si="12"/>
        <v>0.27335591699788292</v>
      </c>
      <c r="P31" s="136">
        <f t="shared" si="13"/>
        <v>4.5400625000000003</v>
      </c>
      <c r="Q31" s="137">
        <f t="shared" si="14"/>
        <v>0.5151332491809324</v>
      </c>
      <c r="R31" s="138">
        <f t="shared" si="15"/>
        <v>0.17138050951026051</v>
      </c>
      <c r="S31" s="126"/>
      <c r="T31" s="126"/>
      <c r="U31" s="126"/>
      <c r="V31" s="126"/>
      <c r="W31" s="126"/>
      <c r="X31" s="126"/>
      <c r="Y31" s="126"/>
    </row>
    <row r="32" s="126" customFormat="1" ht="17.25">
      <c r="A32" s="127"/>
      <c r="B32" s="128"/>
      <c r="C32" s="139" t="s">
        <v>77</v>
      </c>
      <c r="D32" s="140" t="s">
        <v>78</v>
      </c>
      <c r="E32" s="131">
        <v>0</v>
      </c>
      <c r="F32" s="132">
        <v>159.09999999999999</v>
      </c>
      <c r="G32" s="132">
        <v>159.09999999999999</v>
      </c>
      <c r="H32" s="131">
        <v>159.09999999999999</v>
      </c>
      <c r="I32" s="134">
        <v>753.95000000000005</v>
      </c>
      <c r="J32" s="131">
        <v>753.95000000000005</v>
      </c>
      <c r="K32" s="131">
        <f t="shared" si="8"/>
        <v>753.95000000000005</v>
      </c>
      <c r="L32" s="134">
        <f t="shared" si="9"/>
        <v>594.85000000000002</v>
      </c>
      <c r="M32" s="131">
        <f t="shared" si="10"/>
        <v>594.85000000000002</v>
      </c>
      <c r="N32" s="134">
        <f t="shared" si="11"/>
        <v>594.85000000000002</v>
      </c>
      <c r="O32" s="141" t="str">
        <f t="shared" si="12"/>
        <v/>
      </c>
      <c r="P32" s="142">
        <f t="shared" si="13"/>
        <v>4.7388434946574485</v>
      </c>
      <c r="Q32" s="136">
        <f t="shared" si="14"/>
        <v>4.7388434946574485</v>
      </c>
      <c r="R32" s="138">
        <f t="shared" si="15"/>
        <v>4.7388434946574485</v>
      </c>
      <c r="S32" s="126"/>
      <c r="T32" s="126"/>
      <c r="U32" s="126"/>
      <c r="V32" s="126"/>
      <c r="W32" s="126"/>
      <c r="X32" s="126"/>
      <c r="Y32" s="126"/>
    </row>
    <row r="33" s="126" customFormat="1" ht="17.25">
      <c r="A33" s="127"/>
      <c r="B33" s="128"/>
      <c r="C33" s="129" t="s">
        <v>79</v>
      </c>
      <c r="D33" s="140" t="s">
        <v>80</v>
      </c>
      <c r="E33" s="131">
        <v>14711.120000000001</v>
      </c>
      <c r="F33" s="132">
        <v>29223.799999999999</v>
      </c>
      <c r="G33" s="132">
        <v>12166.299999999999</v>
      </c>
      <c r="H33" s="131">
        <v>2494</v>
      </c>
      <c r="I33" s="143">
        <v>11529.41</v>
      </c>
      <c r="J33" s="131">
        <v>1632.6600000000001</v>
      </c>
      <c r="K33" s="131">
        <f t="shared" si="8"/>
        <v>-3181.7100000000009</v>
      </c>
      <c r="L33" s="131">
        <f t="shared" si="9"/>
        <v>-636.88999999999942</v>
      </c>
      <c r="M33" s="131">
        <f t="shared" si="10"/>
        <v>-17694.389999999999</v>
      </c>
      <c r="N33" s="131">
        <f t="shared" si="11"/>
        <v>-861.33999999999992</v>
      </c>
      <c r="O33" s="135">
        <f t="shared" si="12"/>
        <v>0.78372075001767361</v>
      </c>
      <c r="P33" s="136">
        <f t="shared" si="13"/>
        <v>0.65463512429831594</v>
      </c>
      <c r="Q33" s="137">
        <f t="shared" si="14"/>
        <v>0.94765129908024626</v>
      </c>
      <c r="R33" s="138">
        <f t="shared" si="15"/>
        <v>0.39452124638137409</v>
      </c>
      <c r="S33" s="126"/>
      <c r="T33" s="126"/>
      <c r="U33" s="126"/>
      <c r="V33" s="126"/>
      <c r="W33" s="126"/>
      <c r="X33" s="126"/>
      <c r="Y33" s="126"/>
    </row>
    <row r="34" s="95" customFormat="1" ht="17.25">
      <c r="A34" s="127"/>
      <c r="B34" s="144"/>
      <c r="C34" s="98"/>
      <c r="D34" s="99" t="s">
        <v>56</v>
      </c>
      <c r="E34" s="100">
        <f>SUM(E26:E30)</f>
        <v>56770.360000000001</v>
      </c>
      <c r="F34" s="100">
        <f>SUM(F26:F30)</f>
        <v>147465.10000000001</v>
      </c>
      <c r="G34" s="100">
        <f>SUM(G26:G30)</f>
        <v>50308.099999999999</v>
      </c>
      <c r="H34" s="100">
        <f>SUM(H26:H30)</f>
        <v>9799.5</v>
      </c>
      <c r="I34" s="100">
        <f>SUM(I26:I30)</f>
        <v>64020.37000000001</v>
      </c>
      <c r="J34" s="101">
        <f>SUM(J26:J30)</f>
        <v>7249.8899999999994</v>
      </c>
      <c r="K34" s="100">
        <f t="shared" si="8"/>
        <v>7250.0100000000093</v>
      </c>
      <c r="L34" s="101">
        <f t="shared" si="9"/>
        <v>13712.270000000011</v>
      </c>
      <c r="M34" s="100">
        <f t="shared" si="10"/>
        <v>-83444.729999999996</v>
      </c>
      <c r="N34" s="100">
        <f t="shared" si="11"/>
        <v>-2549.6100000000006</v>
      </c>
      <c r="O34" s="103">
        <f t="shared" si="12"/>
        <v>1.127707662942423</v>
      </c>
      <c r="P34" s="119">
        <f t="shared" si="13"/>
        <v>0.73982243992040408</v>
      </c>
      <c r="Q34" s="103">
        <f t="shared" si="14"/>
        <v>1.2725658492370018</v>
      </c>
      <c r="R34" s="104">
        <f t="shared" si="15"/>
        <v>0.4341391285124413</v>
      </c>
      <c r="S34" s="95"/>
      <c r="T34" s="95"/>
      <c r="U34" s="95"/>
      <c r="V34" s="95"/>
      <c r="W34" s="95"/>
      <c r="X34" s="95"/>
      <c r="Y34" s="95"/>
    </row>
    <row r="35" ht="17.25">
      <c r="A35" s="82" t="s">
        <v>81</v>
      </c>
      <c r="B35" s="83" t="s">
        <v>39</v>
      </c>
      <c r="C35" s="106" t="s">
        <v>82</v>
      </c>
      <c r="D35" s="107" t="s">
        <v>83</v>
      </c>
      <c r="E35" s="86">
        <v>102342</v>
      </c>
      <c r="F35" s="86">
        <v>306696.20000000001</v>
      </c>
      <c r="G35" s="86">
        <v>114690</v>
      </c>
      <c r="H35" s="48">
        <v>6740</v>
      </c>
      <c r="I35" s="87">
        <v>94381.029999999999</v>
      </c>
      <c r="J35" s="48">
        <v>-1110.24</v>
      </c>
      <c r="K35" s="48">
        <f t="shared" si="8"/>
        <v>-7960.9700000000012</v>
      </c>
      <c r="L35" s="48">
        <f t="shared" si="9"/>
        <v>-20308.970000000001</v>
      </c>
      <c r="M35" s="51">
        <f t="shared" si="10"/>
        <v>-212315.17000000001</v>
      </c>
      <c r="N35" s="48">
        <f t="shared" si="11"/>
        <v>-7850.2399999999998</v>
      </c>
      <c r="O35" s="53">
        <f t="shared" si="12"/>
        <v>0.92221209278693006</v>
      </c>
      <c r="P35" s="52">
        <f t="shared" si="13"/>
        <v>-0.16472403560830862</v>
      </c>
      <c r="Q35" s="108">
        <f t="shared" si="14"/>
        <v>0.82292292266108635</v>
      </c>
      <c r="R35" s="54">
        <f t="shared" si="15"/>
        <v>0.30773459208167558</v>
      </c>
      <c r="S35" s="1"/>
      <c r="T35" s="1"/>
      <c r="U35" s="1"/>
      <c r="V35" s="1"/>
      <c r="W35" s="1"/>
      <c r="X35" s="1"/>
      <c r="Y35" s="1"/>
    </row>
    <row r="36" ht="34.5">
      <c r="A36" s="88"/>
      <c r="B36" s="89"/>
      <c r="C36" s="57" t="s">
        <v>84</v>
      </c>
      <c r="D36" s="124" t="s">
        <v>85</v>
      </c>
      <c r="E36" s="91">
        <v>73556.699999999997</v>
      </c>
      <c r="F36" s="111">
        <v>106559.10000000001</v>
      </c>
      <c r="G36" s="111">
        <v>56634.099999999999</v>
      </c>
      <c r="H36" s="91">
        <v>27475.599999999999</v>
      </c>
      <c r="I36" s="91">
        <v>119118.13</v>
      </c>
      <c r="J36" s="91">
        <v>4089.4000000000001</v>
      </c>
      <c r="K36" s="91">
        <f t="shared" si="8"/>
        <v>45561.430000000008</v>
      </c>
      <c r="L36" s="92">
        <f t="shared" si="9"/>
        <v>62484.030000000006</v>
      </c>
      <c r="M36" s="91">
        <f t="shared" si="10"/>
        <v>12559.029999999999</v>
      </c>
      <c r="N36" s="91">
        <f t="shared" si="11"/>
        <v>-23386.199999999997</v>
      </c>
      <c r="O36" s="65">
        <f t="shared" si="12"/>
        <v>1.6194055742033018</v>
      </c>
      <c r="P36" s="64">
        <f t="shared" si="13"/>
        <v>0.14883751401243286</v>
      </c>
      <c r="Q36" s="65">
        <f t="shared" si="14"/>
        <v>2.1032934221608537</v>
      </c>
      <c r="R36" s="67">
        <f t="shared" si="15"/>
        <v>1.1178597604521809</v>
      </c>
      <c r="S36" s="1"/>
      <c r="T36" s="1"/>
      <c r="U36" s="1"/>
      <c r="V36" s="1"/>
      <c r="W36" s="1"/>
      <c r="X36" s="1"/>
      <c r="Y36" s="1"/>
    </row>
    <row r="37" ht="34.5">
      <c r="A37" s="88"/>
      <c r="B37" s="89"/>
      <c r="C37" s="68" t="s">
        <v>86</v>
      </c>
      <c r="D37" s="93" t="s">
        <v>87</v>
      </c>
      <c r="E37" s="91">
        <v>24642.209999999999</v>
      </c>
      <c r="F37" s="111">
        <v>58127.599999999999</v>
      </c>
      <c r="G37" s="111">
        <v>21865</v>
      </c>
      <c r="H37" s="91">
        <v>765</v>
      </c>
      <c r="I37" s="94">
        <v>27035.119999999999</v>
      </c>
      <c r="J37" s="91">
        <v>572.43000000000006</v>
      </c>
      <c r="K37" s="91">
        <f t="shared" si="8"/>
        <v>2392.9099999999999</v>
      </c>
      <c r="L37" s="91">
        <f t="shared" si="9"/>
        <v>5170.119999999999</v>
      </c>
      <c r="M37" s="91">
        <f t="shared" si="10"/>
        <v>-31092.48</v>
      </c>
      <c r="N37" s="91">
        <f t="shared" si="11"/>
        <v>-192.56999999999994</v>
      </c>
      <c r="O37" s="64">
        <f t="shared" si="12"/>
        <v>1.0971061442946879</v>
      </c>
      <c r="P37" s="65">
        <f t="shared" si="13"/>
        <v>0.74827450980392163</v>
      </c>
      <c r="Q37" s="66">
        <f t="shared" si="14"/>
        <v>1.2364564372284472</v>
      </c>
      <c r="R37" s="67">
        <f t="shared" si="15"/>
        <v>0.46509953963349598</v>
      </c>
      <c r="S37" s="1"/>
      <c r="T37" s="1"/>
      <c r="U37" s="1"/>
      <c r="V37" s="1"/>
      <c r="W37" s="1"/>
      <c r="X37" s="1"/>
      <c r="Y37" s="1"/>
    </row>
    <row r="38" ht="34.5">
      <c r="A38" s="88"/>
      <c r="B38" s="89"/>
      <c r="C38" s="57" t="s">
        <v>88</v>
      </c>
      <c r="D38" s="124" t="s">
        <v>89</v>
      </c>
      <c r="E38" s="91">
        <v>10778.75</v>
      </c>
      <c r="F38" s="111">
        <v>86367.300000000003</v>
      </c>
      <c r="G38" s="111">
        <v>4610</v>
      </c>
      <c r="H38" s="91">
        <v>0</v>
      </c>
      <c r="I38" s="91">
        <v>4539.1499999999996</v>
      </c>
      <c r="J38" s="91">
        <v>0</v>
      </c>
      <c r="K38" s="91">
        <f t="shared" si="8"/>
        <v>-6239.6000000000004</v>
      </c>
      <c r="L38" s="91">
        <f t="shared" si="9"/>
        <v>-70.850000000000364</v>
      </c>
      <c r="M38" s="91">
        <f t="shared" si="10"/>
        <v>-81828.150000000009</v>
      </c>
      <c r="N38" s="91">
        <f t="shared" si="11"/>
        <v>0</v>
      </c>
      <c r="O38" s="65">
        <f t="shared" si="12"/>
        <v>0.42112025977038148</v>
      </c>
      <c r="P38" s="65" t="str">
        <f t="shared" si="13"/>
        <v/>
      </c>
      <c r="Q38" s="65">
        <f t="shared" si="14"/>
        <v>0.98463123644251616</v>
      </c>
      <c r="R38" s="67">
        <f t="shared" si="15"/>
        <v>0.052556349451702199</v>
      </c>
      <c r="S38" s="1"/>
      <c r="T38" s="1"/>
      <c r="U38" s="1"/>
      <c r="V38" s="1"/>
      <c r="W38" s="1"/>
      <c r="X38" s="1"/>
      <c r="Y38" s="1"/>
    </row>
    <row r="39" s="1" customFormat="1" ht="17.25">
      <c r="A39" s="88"/>
      <c r="B39" s="89"/>
      <c r="C39" s="68" t="s">
        <v>90</v>
      </c>
      <c r="D39" s="93" t="s">
        <v>91</v>
      </c>
      <c r="E39" s="91">
        <v>2038.48</v>
      </c>
      <c r="F39" s="91">
        <v>3217.3000000000002</v>
      </c>
      <c r="G39" s="91">
        <v>2084.6999999999998</v>
      </c>
      <c r="H39" s="91">
        <v>0</v>
      </c>
      <c r="I39" s="94">
        <v>2800.9699999999998</v>
      </c>
      <c r="J39" s="91">
        <v>736.95000000000005</v>
      </c>
      <c r="K39" s="91">
        <f t="shared" si="8"/>
        <v>762.48999999999978</v>
      </c>
      <c r="L39" s="91">
        <f t="shared" si="9"/>
        <v>716.26999999999998</v>
      </c>
      <c r="M39" s="91">
        <f t="shared" si="10"/>
        <v>-416.33000000000038</v>
      </c>
      <c r="N39" s="91">
        <f t="shared" si="11"/>
        <v>736.95000000000005</v>
      </c>
      <c r="O39" s="64">
        <f t="shared" si="12"/>
        <v>1.374048310505867</v>
      </c>
      <c r="P39" s="65" t="str">
        <f t="shared" si="13"/>
        <v/>
      </c>
      <c r="Q39" s="66">
        <f t="shared" si="14"/>
        <v>1.3435842087590542</v>
      </c>
      <c r="R39" s="67">
        <f t="shared" si="15"/>
        <v>0.87059646287259496</v>
      </c>
      <c r="S39" s="1"/>
      <c r="T39" s="1"/>
      <c r="U39" s="1"/>
      <c r="V39" s="1"/>
      <c r="W39" s="1"/>
      <c r="X39" s="1"/>
      <c r="Y39" s="1"/>
    </row>
    <row r="40" s="1" customFormat="1" ht="17.25">
      <c r="A40" s="88"/>
      <c r="B40" s="89"/>
      <c r="C40" s="57" t="s">
        <v>92</v>
      </c>
      <c r="D40" s="93" t="s">
        <v>93</v>
      </c>
      <c r="E40" s="91">
        <v>223.81999999999999</v>
      </c>
      <c r="F40" s="91">
        <v>0</v>
      </c>
      <c r="G40" s="91">
        <v>0</v>
      </c>
      <c r="H40" s="91">
        <v>0</v>
      </c>
      <c r="I40" s="92">
        <v>1794.6800000000001</v>
      </c>
      <c r="J40" s="91">
        <v>738.57999999999993</v>
      </c>
      <c r="K40" s="91">
        <f t="shared" si="8"/>
        <v>1570.8600000000001</v>
      </c>
      <c r="L40" s="91">
        <f t="shared" si="9"/>
        <v>1794.6800000000001</v>
      </c>
      <c r="M40" s="91">
        <f t="shared" si="10"/>
        <v>1794.6800000000001</v>
      </c>
      <c r="N40" s="92">
        <f t="shared" si="11"/>
        <v>738.57999999999993</v>
      </c>
      <c r="O40" s="65">
        <f t="shared" si="12"/>
        <v>8.0184076490036649</v>
      </c>
      <c r="P40" s="65" t="str">
        <f t="shared" si="13"/>
        <v/>
      </c>
      <c r="Q40" s="65" t="str">
        <f t="shared" si="14"/>
        <v/>
      </c>
      <c r="R40" s="67" t="str">
        <f t="shared" si="15"/>
        <v/>
      </c>
      <c r="S40" s="1"/>
      <c r="T40" s="1"/>
      <c r="U40" s="1"/>
      <c r="V40" s="1"/>
      <c r="W40" s="1"/>
      <c r="X40" s="1"/>
      <c r="Y40" s="1"/>
    </row>
    <row r="41" s="1" customFormat="1" ht="17.25">
      <c r="A41" s="88"/>
      <c r="B41" s="89"/>
      <c r="C41" s="110" t="s">
        <v>69</v>
      </c>
      <c r="D41" s="124" t="s">
        <v>70</v>
      </c>
      <c r="E41" s="91">
        <v>643.63999999999999</v>
      </c>
      <c r="F41" s="111">
        <v>3460.9000000000001</v>
      </c>
      <c r="G41" s="111">
        <v>810</v>
      </c>
      <c r="H41" s="91">
        <v>104</v>
      </c>
      <c r="I41" s="91">
        <v>995.25</v>
      </c>
      <c r="J41" s="91">
        <v>26.73</v>
      </c>
      <c r="K41" s="91">
        <f t="shared" si="8"/>
        <v>351.61000000000001</v>
      </c>
      <c r="L41" s="92">
        <f t="shared" si="9"/>
        <v>185.25</v>
      </c>
      <c r="M41" s="91">
        <f t="shared" si="10"/>
        <v>-2465.6500000000001</v>
      </c>
      <c r="N41" s="91">
        <f t="shared" si="11"/>
        <v>-77.269999999999996</v>
      </c>
      <c r="O41" s="65">
        <f t="shared" si="12"/>
        <v>1.5462836368156112</v>
      </c>
      <c r="P41" s="65">
        <f t="shared" si="13"/>
        <v>0.25701923076923078</v>
      </c>
      <c r="Q41" s="65">
        <f t="shared" si="14"/>
        <v>1.2287037037037036</v>
      </c>
      <c r="R41" s="67">
        <f t="shared" si="15"/>
        <v>0.28756970730156894</v>
      </c>
      <c r="S41" s="1"/>
      <c r="T41" s="1"/>
      <c r="U41" s="1"/>
      <c r="V41" s="1"/>
      <c r="W41" s="1"/>
      <c r="X41" s="1"/>
      <c r="Y41" s="1"/>
    </row>
    <row r="42" s="1" customFormat="1" ht="17.25">
      <c r="A42" s="88"/>
      <c r="B42" s="89"/>
      <c r="C42" s="4" t="s">
        <v>94</v>
      </c>
      <c r="D42" s="124" t="s">
        <v>95</v>
      </c>
      <c r="E42" s="91">
        <v>64972.93</v>
      </c>
      <c r="F42" s="111">
        <v>216854</v>
      </c>
      <c r="G42" s="111">
        <v>72153.800000000003</v>
      </c>
      <c r="H42" s="91">
        <v>20500</v>
      </c>
      <c r="I42" s="94">
        <v>96559.539999999994</v>
      </c>
      <c r="J42" s="91">
        <v>19043.419999999998</v>
      </c>
      <c r="K42" s="91">
        <f t="shared" si="8"/>
        <v>31586.609999999993</v>
      </c>
      <c r="L42" s="91">
        <f t="shared" si="9"/>
        <v>24405.739999999991</v>
      </c>
      <c r="M42" s="91">
        <f t="shared" si="10"/>
        <v>-120294.46000000001</v>
      </c>
      <c r="N42" s="91">
        <f t="shared" si="11"/>
        <v>-1456.5800000000017</v>
      </c>
      <c r="O42" s="64">
        <f t="shared" si="12"/>
        <v>1.4861503090594805</v>
      </c>
      <c r="P42" s="65">
        <f t="shared" si="13"/>
        <v>0.92894731707317069</v>
      </c>
      <c r="Q42" s="66">
        <f t="shared" si="14"/>
        <v>1.3382460799015434</v>
      </c>
      <c r="R42" s="67">
        <f t="shared" si="15"/>
        <v>0.44527442426701835</v>
      </c>
      <c r="S42" s="1"/>
      <c r="T42" s="1"/>
      <c r="U42" s="1"/>
      <c r="V42" s="1"/>
      <c r="W42" s="1"/>
      <c r="X42" s="1"/>
      <c r="Y42" s="1"/>
    </row>
    <row r="43" s="1" customFormat="1" ht="34.5">
      <c r="A43" s="88"/>
      <c r="B43" s="89"/>
      <c r="C43" s="110" t="s">
        <v>96</v>
      </c>
      <c r="D43" s="124" t="s">
        <v>97</v>
      </c>
      <c r="E43" s="91">
        <v>12263.459999999999</v>
      </c>
      <c r="F43" s="111">
        <v>0</v>
      </c>
      <c r="G43" s="111">
        <v>0</v>
      </c>
      <c r="H43" s="91">
        <v>0</v>
      </c>
      <c r="I43" s="92">
        <v>30375.900000000001</v>
      </c>
      <c r="J43" s="91">
        <v>0</v>
      </c>
      <c r="K43" s="91">
        <f t="shared" si="8"/>
        <v>18112.440000000002</v>
      </c>
      <c r="L43" s="91">
        <f t="shared" si="9"/>
        <v>30375.900000000001</v>
      </c>
      <c r="M43" s="91">
        <f t="shared" si="10"/>
        <v>30375.900000000001</v>
      </c>
      <c r="N43" s="92">
        <f t="shared" si="11"/>
        <v>0</v>
      </c>
      <c r="O43" s="65">
        <f t="shared" si="12"/>
        <v>2.4769437010435884</v>
      </c>
      <c r="P43" s="65" t="str">
        <f t="shared" si="13"/>
        <v/>
      </c>
      <c r="Q43" s="65" t="str">
        <f t="shared" si="14"/>
        <v/>
      </c>
      <c r="R43" s="67" t="str">
        <f t="shared" si="15"/>
        <v/>
      </c>
      <c r="S43" s="1"/>
      <c r="T43" s="1"/>
      <c r="U43" s="1"/>
      <c r="V43" s="1"/>
      <c r="W43" s="1"/>
      <c r="X43" s="1"/>
      <c r="Y43" s="1"/>
    </row>
    <row r="44" s="1" customFormat="1" ht="34.5">
      <c r="A44" s="88"/>
      <c r="B44" s="89"/>
      <c r="C44" s="4" t="s">
        <v>98</v>
      </c>
      <c r="D44" s="124" t="s">
        <v>99</v>
      </c>
      <c r="E44" s="91">
        <v>26220.700000000001</v>
      </c>
      <c r="F44" s="111">
        <v>101764.89999999999</v>
      </c>
      <c r="G44" s="111">
        <v>29400</v>
      </c>
      <c r="H44" s="91">
        <v>8100</v>
      </c>
      <c r="I44" s="91">
        <v>41230.440000000002</v>
      </c>
      <c r="J44" s="91">
        <v>3407.9000000000001</v>
      </c>
      <c r="K44" s="91">
        <f t="shared" si="8"/>
        <v>15009.740000000002</v>
      </c>
      <c r="L44" s="91">
        <f t="shared" si="9"/>
        <v>11830.440000000002</v>
      </c>
      <c r="M44" s="91">
        <f t="shared" si="10"/>
        <v>-60534.459999999992</v>
      </c>
      <c r="N44" s="91">
        <f t="shared" si="11"/>
        <v>-4692.1000000000004</v>
      </c>
      <c r="O44" s="65">
        <f t="shared" si="12"/>
        <v>1.5724385695271295</v>
      </c>
      <c r="P44" s="65">
        <f t="shared" si="13"/>
        <v>0.42072839506172843</v>
      </c>
      <c r="Q44" s="66">
        <f t="shared" si="14"/>
        <v>1.4023959183673471</v>
      </c>
      <c r="R44" s="67">
        <f t="shared" si="15"/>
        <v>0.40515383987995868</v>
      </c>
      <c r="S44" s="1"/>
      <c r="T44" s="1"/>
      <c r="U44" s="1"/>
      <c r="V44" s="1"/>
      <c r="W44" s="1"/>
      <c r="X44" s="1"/>
      <c r="Y44" s="1"/>
    </row>
    <row r="45" s="1" customFormat="1" ht="34.5">
      <c r="A45" s="88"/>
      <c r="B45" s="89"/>
      <c r="C45" s="110" t="s">
        <v>100</v>
      </c>
      <c r="D45" s="125" t="s">
        <v>101</v>
      </c>
      <c r="E45" s="91">
        <v>3764.7399999999998</v>
      </c>
      <c r="F45" s="111">
        <v>0</v>
      </c>
      <c r="G45" s="111">
        <v>0</v>
      </c>
      <c r="H45" s="91">
        <v>0</v>
      </c>
      <c r="I45" s="91">
        <v>304.58999999999997</v>
      </c>
      <c r="J45" s="91">
        <v>0</v>
      </c>
      <c r="K45" s="91">
        <f t="shared" si="8"/>
        <v>-3460.1499999999996</v>
      </c>
      <c r="L45" s="91">
        <f t="shared" si="9"/>
        <v>304.58999999999997</v>
      </c>
      <c r="M45" s="91">
        <f t="shared" si="10"/>
        <v>304.58999999999997</v>
      </c>
      <c r="N45" s="91">
        <f t="shared" si="11"/>
        <v>0</v>
      </c>
      <c r="O45" s="65">
        <f t="shared" si="12"/>
        <v>0.080905985539506051</v>
      </c>
      <c r="P45" s="65" t="str">
        <f t="shared" si="13"/>
        <v/>
      </c>
      <c r="Q45" s="65" t="str">
        <f t="shared" si="14"/>
        <v/>
      </c>
      <c r="R45" s="67"/>
      <c r="S45" s="1"/>
      <c r="T45" s="1"/>
      <c r="U45" s="1"/>
      <c r="V45" s="1"/>
      <c r="W45" s="1"/>
      <c r="X45" s="1"/>
      <c r="Y45" s="1"/>
    </row>
    <row r="46" s="1" customFormat="1" ht="17.25">
      <c r="A46" s="88"/>
      <c r="B46" s="89"/>
      <c r="C46" s="68" t="s">
        <v>102</v>
      </c>
      <c r="D46" s="145" t="s">
        <v>103</v>
      </c>
      <c r="E46" s="111">
        <v>2987.77</v>
      </c>
      <c r="F46" s="111">
        <v>8380.6000000000004</v>
      </c>
      <c r="G46" s="111">
        <v>2093.8000000000002</v>
      </c>
      <c r="H46" s="91">
        <v>0</v>
      </c>
      <c r="I46" s="94">
        <v>15000.66</v>
      </c>
      <c r="J46" s="91">
        <v>243.48000000000002</v>
      </c>
      <c r="K46" s="91">
        <f t="shared" si="8"/>
        <v>12012.889999999999</v>
      </c>
      <c r="L46" s="91">
        <f t="shared" si="9"/>
        <v>12906.860000000001</v>
      </c>
      <c r="M46" s="91">
        <f t="shared" si="10"/>
        <v>6620.0599999999995</v>
      </c>
      <c r="N46" s="91">
        <f t="shared" si="11"/>
        <v>243.48000000000002</v>
      </c>
      <c r="O46" s="64">
        <f t="shared" si="12"/>
        <v>5.0206876700683116</v>
      </c>
      <c r="P46" s="65" t="str">
        <f t="shared" si="13"/>
        <v/>
      </c>
      <c r="Q46" s="65">
        <f t="shared" si="14"/>
        <v>7.1643232400420285</v>
      </c>
      <c r="R46" s="67">
        <f t="shared" si="15"/>
        <v>1.7899267355559267</v>
      </c>
      <c r="S46" s="1"/>
      <c r="T46" s="1"/>
      <c r="U46" s="1"/>
      <c r="V46" s="1"/>
      <c r="W46" s="1"/>
      <c r="X46" s="1"/>
      <c r="Y46" s="1"/>
    </row>
    <row r="47" s="1" customFormat="1" ht="17.25">
      <c r="A47" s="88"/>
      <c r="B47" s="89"/>
      <c r="C47" s="68" t="s">
        <v>104</v>
      </c>
      <c r="D47" s="90" t="s">
        <v>105</v>
      </c>
      <c r="E47" s="91">
        <v>26479.470000000001</v>
      </c>
      <c r="F47" s="111">
        <v>77364.100000000006</v>
      </c>
      <c r="G47" s="111">
        <v>32000</v>
      </c>
      <c r="H47" s="92">
        <v>5200</v>
      </c>
      <c r="I47" s="91">
        <v>72031.869999999995</v>
      </c>
      <c r="J47" s="91">
        <v>10021.84</v>
      </c>
      <c r="K47" s="91">
        <f t="shared" si="8"/>
        <v>45552.399999999994</v>
      </c>
      <c r="L47" s="92">
        <f t="shared" si="9"/>
        <v>40031.869999999995</v>
      </c>
      <c r="M47" s="91">
        <f t="shared" si="10"/>
        <v>-5332.2300000000105</v>
      </c>
      <c r="N47" s="91">
        <f t="shared" si="11"/>
        <v>4821.8400000000001</v>
      </c>
      <c r="O47" s="65">
        <f t="shared" si="12"/>
        <v>2.7202912293939416</v>
      </c>
      <c r="P47" s="64">
        <f t="shared" si="13"/>
        <v>1.9272769230769231</v>
      </c>
      <c r="Q47" s="65">
        <f t="shared" si="14"/>
        <v>2.2509959374999999</v>
      </c>
      <c r="R47" s="67">
        <f t="shared" si="15"/>
        <v>0.93107617098886941</v>
      </c>
      <c r="S47" s="1"/>
      <c r="T47" s="1"/>
      <c r="U47" s="1"/>
      <c r="V47" s="1"/>
      <c r="W47" s="1"/>
      <c r="X47" s="1"/>
      <c r="Y47" s="1"/>
    </row>
    <row r="48" s="95" customFormat="1" ht="17.25">
      <c r="A48" s="96"/>
      <c r="B48" s="144"/>
      <c r="C48" s="98"/>
      <c r="D48" s="118" t="s">
        <v>56</v>
      </c>
      <c r="E48" s="146">
        <f>SUM(E35:E47)</f>
        <v>350914.67000000004</v>
      </c>
      <c r="F48" s="146">
        <f>SUM(F35:F47)</f>
        <v>968792.00000000012</v>
      </c>
      <c r="G48" s="146">
        <f>SUM(G35:G47)</f>
        <v>336341.40000000002</v>
      </c>
      <c r="H48" s="146">
        <f>SUM(H35:H47)</f>
        <v>68884.600000000006</v>
      </c>
      <c r="I48" s="147">
        <f>SUM(I35:I47)</f>
        <v>506167.33000000002</v>
      </c>
      <c r="J48" s="100">
        <f>SUM(J35:J47)</f>
        <v>37770.489999999998</v>
      </c>
      <c r="K48" s="101">
        <f>SUM(K35:K47)</f>
        <v>155252.66</v>
      </c>
      <c r="L48" s="146">
        <f t="shared" si="9"/>
        <v>169825.92999999999</v>
      </c>
      <c r="M48" s="146">
        <f>SUM(M35:M47)</f>
        <v>-462624.67000000004</v>
      </c>
      <c r="N48" s="147">
        <f>SUM(N35:N47)</f>
        <v>-31114.109999999997</v>
      </c>
      <c r="O48" s="119">
        <f t="shared" si="12"/>
        <v>1.4424228260391621</v>
      </c>
      <c r="P48" s="103">
        <f t="shared" si="13"/>
        <v>0.54831544350987005</v>
      </c>
      <c r="Q48" s="120">
        <f t="shared" si="14"/>
        <v>1.504921279390524</v>
      </c>
      <c r="R48" s="104">
        <f t="shared" si="15"/>
        <v>0.52247265666933662</v>
      </c>
      <c r="S48" s="95"/>
      <c r="T48" s="95"/>
      <c r="U48" s="95"/>
      <c r="V48" s="95"/>
      <c r="W48" s="95"/>
      <c r="X48" s="95"/>
      <c r="Y48" s="95"/>
    </row>
    <row r="49" ht="17.25">
      <c r="A49" s="148" t="s">
        <v>106</v>
      </c>
      <c r="B49" s="149" t="s">
        <v>107</v>
      </c>
      <c r="C49" s="121" t="s">
        <v>108</v>
      </c>
      <c r="D49" s="150" t="s">
        <v>109</v>
      </c>
      <c r="E49" s="48">
        <v>232715.16</v>
      </c>
      <c r="F49" s="86">
        <f>672351.5-9496.39</f>
        <v>662855.10999999999</v>
      </c>
      <c r="G49" s="86">
        <v>295406.17999999999</v>
      </c>
      <c r="H49" s="51">
        <v>54613.160000000003</v>
      </c>
      <c r="I49" s="48">
        <v>267979.94999999995</v>
      </c>
      <c r="J49" s="48">
        <v>24267.110000000001</v>
      </c>
      <c r="K49" s="48">
        <f t="shared" ref="K49:K83" si="16">I49-E49</f>
        <v>35264.78999999995</v>
      </c>
      <c r="L49" s="48">
        <f t="shared" si="9"/>
        <v>-27426.23000000004</v>
      </c>
      <c r="M49" s="48">
        <f t="shared" ref="M49:M83" si="17">I49-F49</f>
        <v>-394875.16000000003</v>
      </c>
      <c r="N49" s="48">
        <f t="shared" ref="N49:N83" si="18">J49-H49</f>
        <v>-30346.050000000003</v>
      </c>
      <c r="O49" s="52">
        <f t="shared" si="12"/>
        <v>1.1515362815211521</v>
      </c>
      <c r="P49" s="52">
        <f t="shared" si="13"/>
        <v>0.44434546545191672</v>
      </c>
      <c r="Q49" s="52">
        <f t="shared" si="14"/>
        <v>0.90715756183570684</v>
      </c>
      <c r="R49" s="54">
        <f t="shared" si="15"/>
        <v>0.40428133683694462</v>
      </c>
      <c r="S49" s="1"/>
      <c r="T49" s="1"/>
      <c r="U49" s="1"/>
      <c r="V49" s="1"/>
      <c r="W49" s="1"/>
      <c r="X49" s="1"/>
      <c r="Y49" s="1"/>
    </row>
    <row r="50" ht="17.25">
      <c r="A50" s="88"/>
      <c r="B50" s="151"/>
      <c r="C50" s="57" t="s">
        <v>110</v>
      </c>
      <c r="D50" s="145" t="s">
        <v>111</v>
      </c>
      <c r="E50" s="91">
        <v>174773.01999999999</v>
      </c>
      <c r="F50" s="111">
        <f>494433.2-6983.53</f>
        <v>487449.66999999998</v>
      </c>
      <c r="G50" s="111">
        <v>225691.14000000001</v>
      </c>
      <c r="H50" s="91">
        <v>37618.349999999999</v>
      </c>
      <c r="I50" s="92">
        <v>206216.20999999999</v>
      </c>
      <c r="J50" s="91">
        <v>16979.91</v>
      </c>
      <c r="K50" s="91">
        <f t="shared" si="16"/>
        <v>31443.190000000002</v>
      </c>
      <c r="L50" s="91">
        <f t="shared" si="9"/>
        <v>-19474.930000000022</v>
      </c>
      <c r="M50" s="91">
        <f t="shared" si="17"/>
        <v>-281233.45999999996</v>
      </c>
      <c r="N50" s="92">
        <f t="shared" si="18"/>
        <v>-20638.439999999999</v>
      </c>
      <c r="O50" s="65">
        <f t="shared" si="12"/>
        <v>1.1799087181762953</v>
      </c>
      <c r="P50" s="65">
        <f t="shared" si="13"/>
        <v>0.45137306660180471</v>
      </c>
      <c r="Q50" s="65">
        <f t="shared" si="14"/>
        <v>0.91370981599011813</v>
      </c>
      <c r="R50" s="67">
        <f t="shared" si="15"/>
        <v>0.4230512865051278</v>
      </c>
      <c r="S50" s="1"/>
      <c r="T50" s="1"/>
      <c r="U50" s="1"/>
      <c r="V50" s="1"/>
      <c r="W50" s="1"/>
      <c r="X50" s="1"/>
      <c r="Y50" s="1"/>
    </row>
    <row r="51" ht="17.25">
      <c r="A51" s="88"/>
      <c r="B51" s="151"/>
      <c r="C51" s="57" t="s">
        <v>112</v>
      </c>
      <c r="D51" s="145" t="s">
        <v>113</v>
      </c>
      <c r="E51" s="91">
        <v>1361796.0800000001</v>
      </c>
      <c r="F51" s="111">
        <f>4658773.5-65801.97</f>
        <v>4592971.5300000003</v>
      </c>
      <c r="G51" s="111">
        <v>1785897.21</v>
      </c>
      <c r="H51" s="91">
        <v>355544.79999999999</v>
      </c>
      <c r="I51" s="91">
        <v>1508762.6699999999</v>
      </c>
      <c r="J51" s="91">
        <v>161477.79000000001</v>
      </c>
      <c r="K51" s="91">
        <f t="shared" si="16"/>
        <v>146966.58999999985</v>
      </c>
      <c r="L51" s="91">
        <f t="shared" si="9"/>
        <v>-277134.54000000004</v>
      </c>
      <c r="M51" s="91">
        <f t="shared" si="17"/>
        <v>-3084208.8600000003</v>
      </c>
      <c r="N51" s="91">
        <f t="shared" si="18"/>
        <v>-194067.00999999998</v>
      </c>
      <c r="O51" s="65">
        <f t="shared" si="12"/>
        <v>1.107921143377061</v>
      </c>
      <c r="P51" s="65">
        <f t="shared" si="13"/>
        <v>0.45417002301819631</v>
      </c>
      <c r="Q51" s="65">
        <f t="shared" si="14"/>
        <v>0.84482055381003696</v>
      </c>
      <c r="R51" s="67">
        <f t="shared" si="15"/>
        <v>0.32849379974275605</v>
      </c>
      <c r="S51" s="1"/>
      <c r="T51" s="1"/>
      <c r="U51" s="1"/>
      <c r="V51" s="1"/>
      <c r="W51" s="1"/>
      <c r="X51" s="1"/>
      <c r="Y51" s="1"/>
    </row>
    <row r="52" s="1" customFormat="1" ht="17.25">
      <c r="A52" s="88"/>
      <c r="B52" s="151"/>
      <c r="C52" s="57"/>
      <c r="D52" s="152" t="s">
        <v>114</v>
      </c>
      <c r="E52" s="153">
        <f>E49+E50+E51</f>
        <v>1769284.26</v>
      </c>
      <c r="F52" s="154">
        <f>F49+F50+F51</f>
        <v>5743276.3100000005</v>
      </c>
      <c r="G52" s="154">
        <f>G49+G50+G51</f>
        <v>2306994.5299999998</v>
      </c>
      <c r="H52" s="154">
        <f>H49+H50+H51</f>
        <v>447776.31</v>
      </c>
      <c r="I52" s="153">
        <f>I51+I50+I49</f>
        <v>1982958.8299999998</v>
      </c>
      <c r="J52" s="153">
        <f>J51+J50+J49</f>
        <v>202724.81</v>
      </c>
      <c r="K52" s="153">
        <f t="shared" si="16"/>
        <v>213674.56999999983</v>
      </c>
      <c r="L52" s="153">
        <f t="shared" si="9"/>
        <v>-324035.69999999995</v>
      </c>
      <c r="M52" s="153">
        <f t="shared" si="17"/>
        <v>-3760317.4800000004</v>
      </c>
      <c r="N52" s="153">
        <f t="shared" si="18"/>
        <v>-245051.5</v>
      </c>
      <c r="O52" s="155">
        <f t="shared" si="12"/>
        <v>1.120768931726098</v>
      </c>
      <c r="P52" s="155">
        <f t="shared" si="13"/>
        <v>0.45273679172531484</v>
      </c>
      <c r="Q52" s="155">
        <f t="shared" si="14"/>
        <v>0.85954205968576791</v>
      </c>
      <c r="R52" s="156">
        <f t="shared" si="15"/>
        <v>0.34526613782229809</v>
      </c>
      <c r="S52" s="1"/>
      <c r="T52" s="1"/>
      <c r="U52" s="1"/>
      <c r="V52" s="1"/>
      <c r="W52" s="1"/>
      <c r="X52" s="1"/>
      <c r="Y52" s="1"/>
    </row>
    <row r="53" ht="34.5">
      <c r="A53" s="148"/>
      <c r="B53" s="151"/>
      <c r="C53" s="157" t="s">
        <v>115</v>
      </c>
      <c r="D53" s="158" t="s">
        <v>116</v>
      </c>
      <c r="E53" s="91">
        <v>980.07000000000005</v>
      </c>
      <c r="F53" s="159">
        <v>2266.5999999999999</v>
      </c>
      <c r="G53" s="159">
        <v>960</v>
      </c>
      <c r="H53" s="92">
        <v>160</v>
      </c>
      <c r="I53" s="91">
        <v>895.46000000000004</v>
      </c>
      <c r="J53" s="160">
        <v>386.64999999999998</v>
      </c>
      <c r="K53" s="161">
        <f t="shared" si="16"/>
        <v>-84.610000000000014</v>
      </c>
      <c r="L53" s="161">
        <f t="shared" si="9"/>
        <v>-64.539999999999964</v>
      </c>
      <c r="M53" s="161">
        <f t="shared" si="17"/>
        <v>-1371.1399999999999</v>
      </c>
      <c r="N53" s="91">
        <f t="shared" si="18"/>
        <v>226.64999999999998</v>
      </c>
      <c r="O53" s="74">
        <f t="shared" si="12"/>
        <v>0.91366943177528137</v>
      </c>
      <c r="P53" s="74">
        <f t="shared" si="13"/>
        <v>2.4165624999999999</v>
      </c>
      <c r="Q53" s="74">
        <f t="shared" si="14"/>
        <v>0.93277083333333333</v>
      </c>
      <c r="R53" s="75">
        <f t="shared" si="15"/>
        <v>0.39506750198535256</v>
      </c>
      <c r="S53" s="1"/>
      <c r="T53" s="1"/>
      <c r="U53" s="1"/>
      <c r="V53" s="1"/>
      <c r="W53" s="1"/>
      <c r="X53" s="1"/>
      <c r="Y53" s="1"/>
    </row>
    <row r="54" s="1" customFormat="1" ht="17.25">
      <c r="A54" s="9"/>
      <c r="B54" s="151"/>
      <c r="C54" s="68" t="s">
        <v>117</v>
      </c>
      <c r="D54" s="123" t="s">
        <v>118</v>
      </c>
      <c r="E54" s="91">
        <v>0</v>
      </c>
      <c r="F54" s="91">
        <v>11763.299999999999</v>
      </c>
      <c r="G54" s="91">
        <v>11763.299999999999</v>
      </c>
      <c r="H54" s="91">
        <v>0</v>
      </c>
      <c r="I54" s="91">
        <v>11728.389999999999</v>
      </c>
      <c r="J54" s="91">
        <v>0</v>
      </c>
      <c r="K54" s="91">
        <f t="shared" si="16"/>
        <v>11728.389999999999</v>
      </c>
      <c r="L54" s="91">
        <f t="shared" si="9"/>
        <v>-34.909999999999854</v>
      </c>
      <c r="M54" s="91">
        <f t="shared" si="17"/>
        <v>-34.909999999999854</v>
      </c>
      <c r="N54" s="91">
        <f t="shared" si="18"/>
        <v>0</v>
      </c>
      <c r="O54" s="65" t="str">
        <f t="shared" si="12"/>
        <v/>
      </c>
      <c r="P54" s="65" t="str">
        <f t="shared" si="13"/>
        <v/>
      </c>
      <c r="Q54" s="65">
        <f t="shared" si="14"/>
        <v>0.9970322953592955</v>
      </c>
      <c r="R54" s="67">
        <f t="shared" si="15"/>
        <v>0.9970322953592955</v>
      </c>
      <c r="S54" s="1"/>
      <c r="T54" s="1"/>
      <c r="U54" s="1"/>
      <c r="V54" s="1"/>
      <c r="W54" s="1"/>
      <c r="X54" s="1"/>
      <c r="Y54" s="1"/>
    </row>
    <row r="55" ht="17.25">
      <c r="A55" s="162"/>
      <c r="B55" s="151"/>
      <c r="C55" s="163" t="s">
        <v>119</v>
      </c>
      <c r="D55" s="123" t="s">
        <v>103</v>
      </c>
      <c r="E55" s="91">
        <v>34295.080000000002</v>
      </c>
      <c r="F55" s="49">
        <v>151922.42999999999</v>
      </c>
      <c r="G55" s="49">
        <v>53586</v>
      </c>
      <c r="H55" s="111">
        <v>13293</v>
      </c>
      <c r="I55" s="111">
        <v>43767.82</v>
      </c>
      <c r="J55" s="50">
        <v>2718.52</v>
      </c>
      <c r="K55" s="50">
        <f t="shared" si="16"/>
        <v>9472.739999999998</v>
      </c>
      <c r="L55" s="50">
        <f t="shared" si="9"/>
        <v>-9818.1800000000003</v>
      </c>
      <c r="M55" s="50">
        <f t="shared" si="17"/>
        <v>-108154.60999999999</v>
      </c>
      <c r="N55" s="111">
        <f t="shared" si="18"/>
        <v>-10574.48</v>
      </c>
      <c r="O55" s="164">
        <f t="shared" si="12"/>
        <v>1.276212797870715</v>
      </c>
      <c r="P55" s="164">
        <f t="shared" si="13"/>
        <v>0.20450763559768298</v>
      </c>
      <c r="Q55" s="164">
        <f t="shared" si="14"/>
        <v>0.81677714328369355</v>
      </c>
      <c r="R55" s="165">
        <f t="shared" si="15"/>
        <v>0.2880932065133503</v>
      </c>
      <c r="S55" s="1"/>
      <c r="T55" s="1"/>
      <c r="U55" s="1"/>
      <c r="V55" s="1"/>
      <c r="W55" s="1"/>
      <c r="X55" s="1"/>
      <c r="Y55" s="1"/>
    </row>
    <row r="56" s="95" customFormat="1" ht="17.25">
      <c r="A56" s="96"/>
      <c r="B56" s="166"/>
      <c r="C56" s="98"/>
      <c r="D56" s="99" t="s">
        <v>56</v>
      </c>
      <c r="E56" s="100">
        <f>E52+E53+E54+E55</f>
        <v>1804559.4100000001</v>
      </c>
      <c r="F56" s="100">
        <f>F52+F53+F54+F55</f>
        <v>5909228.6399999997</v>
      </c>
      <c r="G56" s="100">
        <f>G52+G53+G54+G55</f>
        <v>2373303.8299999996</v>
      </c>
      <c r="H56" s="100">
        <f>H52+H53+H54+H55</f>
        <v>461229.31</v>
      </c>
      <c r="I56" s="101">
        <f>I52+I53+I54+I55</f>
        <v>2039350.4999999998</v>
      </c>
      <c r="J56" s="100">
        <f>J52+J53+J54+J55</f>
        <v>205829.97999999998</v>
      </c>
      <c r="K56" s="100">
        <f t="shared" si="16"/>
        <v>234791.08999999962</v>
      </c>
      <c r="L56" s="101">
        <f t="shared" si="9"/>
        <v>-333953.32999999984</v>
      </c>
      <c r="M56" s="100">
        <f t="shared" si="17"/>
        <v>-3869878.1399999997</v>
      </c>
      <c r="N56" s="101">
        <f t="shared" si="18"/>
        <v>-255399.33000000002</v>
      </c>
      <c r="O56" s="103">
        <f t="shared" si="12"/>
        <v>1.1301099252808748</v>
      </c>
      <c r="P56" s="119">
        <f t="shared" si="13"/>
        <v>0.44626387685552765</v>
      </c>
      <c r="Q56" s="103">
        <f t="shared" si="14"/>
        <v>0.85928757802577693</v>
      </c>
      <c r="R56" s="104">
        <f t="shared" si="15"/>
        <v>0.34511280985059328</v>
      </c>
      <c r="S56" s="95"/>
      <c r="T56" s="95"/>
      <c r="U56" s="95"/>
      <c r="V56" s="95"/>
      <c r="W56" s="95"/>
      <c r="X56" s="95"/>
      <c r="Y56" s="95"/>
    </row>
    <row r="57" ht="17.25">
      <c r="A57" s="105">
        <v>991</v>
      </c>
      <c r="B57" s="83" t="s">
        <v>120</v>
      </c>
      <c r="C57" s="106" t="s">
        <v>69</v>
      </c>
      <c r="D57" s="107" t="s">
        <v>121</v>
      </c>
      <c r="E57" s="86">
        <v>23743.919999999998</v>
      </c>
      <c r="F57" s="86">
        <v>80120.600000000006</v>
      </c>
      <c r="G57" s="86">
        <v>31120.599999999999</v>
      </c>
      <c r="H57" s="48">
        <v>7000</v>
      </c>
      <c r="I57" s="87">
        <v>30925.16</v>
      </c>
      <c r="J57" s="167">
        <v>3700.3199999999997</v>
      </c>
      <c r="K57" s="48">
        <f t="shared" si="16"/>
        <v>7181.2400000000016</v>
      </c>
      <c r="L57" s="48">
        <f t="shared" si="9"/>
        <v>-195.43999999999869</v>
      </c>
      <c r="M57" s="50">
        <f t="shared" si="17"/>
        <v>-49195.440000000002</v>
      </c>
      <c r="N57" s="50">
        <f t="shared" si="18"/>
        <v>-3299.6800000000003</v>
      </c>
      <c r="O57" s="53">
        <f t="shared" si="12"/>
        <v>1.3024454260290634</v>
      </c>
      <c r="P57" s="52">
        <f t="shared" si="13"/>
        <v>0.52861714285714279</v>
      </c>
      <c r="Q57" s="108">
        <f t="shared" si="14"/>
        <v>0.99371991542579519</v>
      </c>
      <c r="R57" s="54">
        <f t="shared" si="15"/>
        <v>0.38598263118349085</v>
      </c>
      <c r="S57" s="1"/>
      <c r="T57" s="1"/>
      <c r="U57" s="1"/>
      <c r="V57" s="1"/>
      <c r="W57" s="1"/>
      <c r="X57" s="1"/>
      <c r="Y57" s="1"/>
    </row>
    <row r="58" ht="17.25">
      <c r="A58" s="109"/>
      <c r="B58" s="89"/>
      <c r="C58" s="57" t="s">
        <v>122</v>
      </c>
      <c r="D58" s="90" t="s">
        <v>123</v>
      </c>
      <c r="E58" s="91">
        <v>1813.8399999999999</v>
      </c>
      <c r="F58" s="111">
        <v>0</v>
      </c>
      <c r="G58" s="111">
        <v>0</v>
      </c>
      <c r="H58" s="92">
        <v>0</v>
      </c>
      <c r="I58" s="91">
        <v>2508.5</v>
      </c>
      <c r="J58" s="91">
        <v>2508.5</v>
      </c>
      <c r="K58" s="92">
        <f t="shared" si="16"/>
        <v>694.66000000000008</v>
      </c>
      <c r="L58" s="91">
        <f t="shared" si="9"/>
        <v>2508.5</v>
      </c>
      <c r="M58" s="91">
        <f t="shared" si="17"/>
        <v>2508.5</v>
      </c>
      <c r="N58" s="91">
        <f t="shared" si="18"/>
        <v>2508.5</v>
      </c>
      <c r="O58" s="65">
        <f t="shared" si="12"/>
        <v>1.3829775503903321</v>
      </c>
      <c r="P58" s="64" t="str">
        <f t="shared" si="13"/>
        <v/>
      </c>
      <c r="Q58" s="65" t="str">
        <f t="shared" si="14"/>
        <v/>
      </c>
      <c r="R58" s="67" t="str">
        <f t="shared" si="15"/>
        <v/>
      </c>
      <c r="S58" s="1"/>
      <c r="T58" s="1"/>
      <c r="U58" s="1"/>
      <c r="V58" s="1"/>
      <c r="W58" s="1"/>
      <c r="X58" s="1"/>
      <c r="Y58" s="1"/>
    </row>
    <row r="59" s="95" customFormat="1" ht="17.25">
      <c r="A59" s="168"/>
      <c r="B59" s="97"/>
      <c r="C59" s="117"/>
      <c r="D59" s="118" t="s">
        <v>56</v>
      </c>
      <c r="E59" s="100">
        <f>SUM(E57:E58)</f>
        <v>25557.759999999998</v>
      </c>
      <c r="F59" s="100">
        <f>SUM(F57:F58)</f>
        <v>80120.600000000006</v>
      </c>
      <c r="G59" s="100">
        <f>SUM(G57:G58)</f>
        <v>31120.599999999999</v>
      </c>
      <c r="H59" s="100">
        <f>SUM(H57:H58)</f>
        <v>7000</v>
      </c>
      <c r="I59" s="169">
        <f>SUM(I57:I58)</f>
        <v>33433.660000000003</v>
      </c>
      <c r="J59" s="100">
        <f>SUM(J57:J58)</f>
        <v>6208.8199999999997</v>
      </c>
      <c r="K59" s="100">
        <f t="shared" si="16"/>
        <v>7875.9000000000051</v>
      </c>
      <c r="L59" s="101">
        <f t="shared" si="9"/>
        <v>2313.0600000000049</v>
      </c>
      <c r="M59" s="100">
        <f t="shared" si="17"/>
        <v>-46686.940000000002</v>
      </c>
      <c r="N59" s="102">
        <f t="shared" si="18"/>
        <v>-791.18000000000029</v>
      </c>
      <c r="O59" s="119">
        <f t="shared" si="12"/>
        <v>1.3081608090849906</v>
      </c>
      <c r="P59" s="103">
        <f t="shared" si="13"/>
        <v>0.88697428571428572</v>
      </c>
      <c r="Q59" s="120">
        <f t="shared" si="14"/>
        <v>1.0743256878080758</v>
      </c>
      <c r="R59" s="104">
        <f t="shared" si="15"/>
        <v>0.41729168278819678</v>
      </c>
      <c r="S59" s="95"/>
      <c r="T59" s="95"/>
      <c r="U59" s="95"/>
      <c r="V59" s="95"/>
      <c r="W59" s="95"/>
      <c r="X59" s="95"/>
      <c r="Y59" s="95"/>
    </row>
    <row r="60" ht="17.25">
      <c r="A60" s="148" t="s">
        <v>124</v>
      </c>
      <c r="B60" s="83" t="s">
        <v>125</v>
      </c>
      <c r="C60" s="121" t="s">
        <v>126</v>
      </c>
      <c r="D60" s="122" t="s">
        <v>127</v>
      </c>
      <c r="E60" s="48">
        <v>38796.25</v>
      </c>
      <c r="F60" s="86">
        <v>3503</v>
      </c>
      <c r="G60" s="86">
        <v>1378.3</v>
      </c>
      <c r="H60" s="51">
        <v>193.19999999999999</v>
      </c>
      <c r="I60" s="48">
        <v>1284.75</v>
      </c>
      <c r="J60" s="48">
        <v>67.280000000000001</v>
      </c>
      <c r="K60" s="48">
        <f t="shared" si="16"/>
        <v>-37511.5</v>
      </c>
      <c r="L60" s="48">
        <f t="shared" si="9"/>
        <v>-93.549999999999955</v>
      </c>
      <c r="M60" s="51">
        <f t="shared" si="17"/>
        <v>-2218.25</v>
      </c>
      <c r="N60" s="48">
        <f t="shared" si="18"/>
        <v>-125.91999999999999</v>
      </c>
      <c r="O60" s="52">
        <f t="shared" si="12"/>
        <v>0.033115313980088282</v>
      </c>
      <c r="P60" s="53">
        <f t="shared" si="13"/>
        <v>0.34824016563147003</v>
      </c>
      <c r="Q60" s="52">
        <f t="shared" si="14"/>
        <v>0.93212653268519197</v>
      </c>
      <c r="R60" s="54">
        <f t="shared" si="15"/>
        <v>0.36675706537253783</v>
      </c>
      <c r="S60" s="1"/>
      <c r="T60" s="1"/>
      <c r="U60" s="1"/>
      <c r="V60" s="1"/>
      <c r="W60" s="1"/>
      <c r="X60" s="1"/>
      <c r="Y60" s="1"/>
    </row>
    <row r="61" ht="17.25">
      <c r="A61" s="88"/>
      <c r="B61" s="89"/>
      <c r="C61" s="68" t="s">
        <v>104</v>
      </c>
      <c r="D61" s="145" t="s">
        <v>128</v>
      </c>
      <c r="E61" s="91">
        <v>12172</v>
      </c>
      <c r="F61" s="111">
        <v>62240.599999999999</v>
      </c>
      <c r="G61" s="111">
        <v>6100</v>
      </c>
      <c r="H61" s="94">
        <v>2000</v>
      </c>
      <c r="I61" s="91">
        <v>74356.360000000001</v>
      </c>
      <c r="J61" s="91">
        <v>3305.3800000000001</v>
      </c>
      <c r="K61" s="91">
        <f t="shared" si="16"/>
        <v>62184.360000000001</v>
      </c>
      <c r="L61" s="91">
        <f t="shared" si="9"/>
        <v>68256.360000000001</v>
      </c>
      <c r="M61" s="91">
        <f t="shared" si="17"/>
        <v>12115.760000000002</v>
      </c>
      <c r="N61" s="91">
        <f t="shared" si="18"/>
        <v>1305.3800000000001</v>
      </c>
      <c r="O61" s="65">
        <f t="shared" si="12"/>
        <v>6.1088038120276043</v>
      </c>
      <c r="P61" s="65">
        <f t="shared" si="13"/>
        <v>1.65269</v>
      </c>
      <c r="Q61" s="66">
        <f t="shared" si="14"/>
        <v>12.189567213114755</v>
      </c>
      <c r="R61" s="67">
        <f t="shared" si="15"/>
        <v>1.1946600771843459</v>
      </c>
      <c r="S61" s="1"/>
      <c r="T61" s="1"/>
      <c r="U61" s="1"/>
      <c r="V61" s="1"/>
      <c r="W61" s="1"/>
      <c r="X61" s="1"/>
      <c r="Y61" s="1"/>
    </row>
    <row r="62" s="95" customFormat="1" ht="17.25">
      <c r="A62" s="96"/>
      <c r="B62" s="97"/>
      <c r="C62" s="98"/>
      <c r="D62" s="99" t="s">
        <v>56</v>
      </c>
      <c r="E62" s="100">
        <f>SUM(E60:E61)</f>
        <v>50968.25</v>
      </c>
      <c r="F62" s="100">
        <f>SUM(F60:F61)</f>
        <v>65743.600000000006</v>
      </c>
      <c r="G62" s="100">
        <f>SUM(G60:G61)</f>
        <v>7478.3000000000002</v>
      </c>
      <c r="H62" s="100">
        <f>SUM(H60:H61)</f>
        <v>2193.1999999999998</v>
      </c>
      <c r="I62" s="100">
        <f>SUM(I60:I61)</f>
        <v>75641.110000000001</v>
      </c>
      <c r="J62" s="100">
        <f>SUM(J60:J61)</f>
        <v>3372.6600000000003</v>
      </c>
      <c r="K62" s="100">
        <f t="shared" si="16"/>
        <v>24672.860000000001</v>
      </c>
      <c r="L62" s="101">
        <f t="shared" si="9"/>
        <v>68162.809999999998</v>
      </c>
      <c r="M62" s="100">
        <f t="shared" si="17"/>
        <v>9897.5099999999948</v>
      </c>
      <c r="N62" s="100">
        <f t="shared" si="18"/>
        <v>1179.4600000000005</v>
      </c>
      <c r="O62" s="119">
        <f t="shared" si="12"/>
        <v>1.4840829339834112</v>
      </c>
      <c r="P62" s="103">
        <f t="shared" si="13"/>
        <v>1.5377804121831118</v>
      </c>
      <c r="Q62" s="103">
        <f t="shared" si="14"/>
        <v>10.114746667023255</v>
      </c>
      <c r="R62" s="104">
        <f t="shared" si="15"/>
        <v>1.1505471254996684</v>
      </c>
      <c r="S62" s="95"/>
      <c r="T62" s="95"/>
      <c r="U62" s="95"/>
      <c r="V62" s="95"/>
      <c r="W62" s="95"/>
      <c r="X62" s="95"/>
      <c r="Y62" s="95"/>
    </row>
    <row r="63" ht="17.25">
      <c r="A63" s="112"/>
      <c r="B63" s="83" t="s">
        <v>129</v>
      </c>
      <c r="C63" s="46" t="s">
        <v>130</v>
      </c>
      <c r="D63" s="170" t="s">
        <v>131</v>
      </c>
      <c r="E63" s="86">
        <v>1428.28</v>
      </c>
      <c r="F63" s="86">
        <v>793.5</v>
      </c>
      <c r="G63" s="86">
        <v>137.69999999999999</v>
      </c>
      <c r="H63" s="50">
        <v>21.100000000000001</v>
      </c>
      <c r="I63" s="87">
        <v>1352.98</v>
      </c>
      <c r="J63" s="48">
        <v>19.059999999999999</v>
      </c>
      <c r="K63" s="48">
        <f t="shared" si="16"/>
        <v>-75.299999999999955</v>
      </c>
      <c r="L63" s="48">
        <f t="shared" si="9"/>
        <v>1215.28</v>
      </c>
      <c r="M63" s="50">
        <f t="shared" si="17"/>
        <v>559.48000000000002</v>
      </c>
      <c r="N63" s="87">
        <f t="shared" si="18"/>
        <v>-2.0400000000000027</v>
      </c>
      <c r="O63" s="52">
        <f t="shared" si="12"/>
        <v>0.94727924496597304</v>
      </c>
      <c r="P63" s="53">
        <f t="shared" si="13"/>
        <v>0.90331753554502359</v>
      </c>
      <c r="Q63" s="52">
        <f t="shared" si="14"/>
        <v>9.8255628177196819</v>
      </c>
      <c r="R63" s="54">
        <f t="shared" si="15"/>
        <v>1.7050787649653434</v>
      </c>
      <c r="S63" s="1"/>
      <c r="T63" s="1"/>
      <c r="U63" s="1"/>
      <c r="V63" s="1"/>
      <c r="W63" s="1"/>
      <c r="X63" s="1"/>
      <c r="Y63" s="1"/>
    </row>
    <row r="64" ht="17.25">
      <c r="A64" s="109"/>
      <c r="B64" s="89"/>
      <c r="C64" s="57" t="s">
        <v>132</v>
      </c>
      <c r="D64" s="93" t="s">
        <v>133</v>
      </c>
      <c r="E64" s="91">
        <v>257.24000000000001</v>
      </c>
      <c r="F64" s="171">
        <v>44.399999999999999</v>
      </c>
      <c r="G64" s="171">
        <v>44.399999999999999</v>
      </c>
      <c r="H64" s="172">
        <v>0</v>
      </c>
      <c r="I64" s="171">
        <v>1271.5899999999999</v>
      </c>
      <c r="J64" s="91">
        <v>0</v>
      </c>
      <c r="K64" s="91">
        <f t="shared" si="16"/>
        <v>1014.3499999999999</v>
      </c>
      <c r="L64" s="91">
        <f t="shared" si="9"/>
        <v>1227.1899999999998</v>
      </c>
      <c r="M64" s="91">
        <f t="shared" si="17"/>
        <v>1227.1899999999998</v>
      </c>
      <c r="N64" s="171">
        <f t="shared" si="18"/>
        <v>0</v>
      </c>
      <c r="O64" s="65">
        <f t="shared" si="12"/>
        <v>4.9432047893018192</v>
      </c>
      <c r="P64" s="65" t="str">
        <f t="shared" si="13"/>
        <v/>
      </c>
      <c r="Q64" s="66">
        <f t="shared" si="14"/>
        <v>28.639414414414414</v>
      </c>
      <c r="R64" s="173">
        <f t="shared" si="15"/>
        <v>28.639414414414414</v>
      </c>
      <c r="S64" s="1"/>
      <c r="T64" s="1"/>
      <c r="U64" s="1"/>
      <c r="V64" s="1"/>
      <c r="W64" s="1"/>
      <c r="X64" s="1"/>
      <c r="Y64" s="1"/>
    </row>
    <row r="65" ht="13.5">
      <c r="A65" s="109"/>
      <c r="B65" s="89"/>
      <c r="C65" s="68" t="s">
        <v>52</v>
      </c>
      <c r="D65" s="93" t="s">
        <v>53</v>
      </c>
      <c r="E65" s="91">
        <v>0</v>
      </c>
      <c r="F65" s="91">
        <v>445</v>
      </c>
      <c r="G65" s="91">
        <v>445</v>
      </c>
      <c r="H65" s="91">
        <v>0</v>
      </c>
      <c r="I65" s="91">
        <v>10906</v>
      </c>
      <c r="J65" s="91">
        <v>0</v>
      </c>
      <c r="K65" s="91">
        <f t="shared" si="16"/>
        <v>10906</v>
      </c>
      <c r="L65" s="91">
        <f t="shared" si="9"/>
        <v>10461</v>
      </c>
      <c r="M65" s="92">
        <f t="shared" si="17"/>
        <v>10461</v>
      </c>
      <c r="N65" s="91">
        <f t="shared" si="18"/>
        <v>0</v>
      </c>
      <c r="O65" s="64" t="str">
        <f t="shared" si="12"/>
        <v/>
      </c>
      <c r="P65" s="65" t="str">
        <f t="shared" si="13"/>
        <v/>
      </c>
      <c r="Q65" s="65">
        <f t="shared" si="14"/>
        <v>24.507865168539325</v>
      </c>
      <c r="R65" s="67">
        <f t="shared" si="15"/>
        <v>24.507865168539325</v>
      </c>
      <c r="S65" s="1"/>
      <c r="T65" s="1"/>
      <c r="U65" s="1"/>
      <c r="V65" s="1"/>
      <c r="W65" s="1"/>
      <c r="X65" s="1"/>
      <c r="Y65" s="1"/>
    </row>
    <row r="66" ht="13.5">
      <c r="A66" s="109"/>
      <c r="B66" s="89"/>
      <c r="C66" s="57" t="s">
        <v>134</v>
      </c>
      <c r="D66" s="93" t="s">
        <v>135</v>
      </c>
      <c r="E66" s="91">
        <v>25982.799999999999</v>
      </c>
      <c r="F66" s="91">
        <v>1508.599999999255</v>
      </c>
      <c r="G66" s="91">
        <v>436</v>
      </c>
      <c r="H66" s="91">
        <v>108</v>
      </c>
      <c r="I66" s="92">
        <v>40518.519999999997</v>
      </c>
      <c r="J66" s="91">
        <v>1800.6400000000001</v>
      </c>
      <c r="K66" s="91">
        <f t="shared" si="16"/>
        <v>14535.719999999998</v>
      </c>
      <c r="L66" s="91">
        <f t="shared" si="9"/>
        <v>40082.519999999997</v>
      </c>
      <c r="M66" s="91">
        <f t="shared" si="17"/>
        <v>39009.92000000074</v>
      </c>
      <c r="N66" s="92">
        <f t="shared" si="18"/>
        <v>1692.6400000000001</v>
      </c>
      <c r="O66" s="65">
        <f t="shared" si="12"/>
        <v>1.5594362424373045</v>
      </c>
      <c r="P66" s="174">
        <f t="shared" si="13"/>
        <v>16.672592592592594</v>
      </c>
      <c r="Q66" s="175">
        <f t="shared" si="14"/>
        <v>92.932385321100909</v>
      </c>
      <c r="R66" s="173">
        <f t="shared" si="15"/>
        <v>26.858358743218883</v>
      </c>
      <c r="S66" s="1"/>
      <c r="T66" s="1"/>
      <c r="U66" s="1"/>
      <c r="V66" s="1"/>
      <c r="W66" s="1"/>
      <c r="X66" s="1"/>
      <c r="Y66" s="1"/>
    </row>
    <row r="67" ht="13.5">
      <c r="A67" s="109"/>
      <c r="B67" s="89"/>
      <c r="C67" s="68" t="s">
        <v>102</v>
      </c>
      <c r="D67" s="93" t="s">
        <v>103</v>
      </c>
      <c r="E67" s="91">
        <v>36766.989999999998</v>
      </c>
      <c r="F67" s="91">
        <v>101553.59999999998</v>
      </c>
      <c r="G67" s="91">
        <v>42896.199999999997</v>
      </c>
      <c r="H67" s="91">
        <v>8167.5</v>
      </c>
      <c r="I67" s="91">
        <v>44268.829999999994</v>
      </c>
      <c r="J67" s="91">
        <v>5102.8400000000001</v>
      </c>
      <c r="K67" s="91">
        <f t="shared" si="16"/>
        <v>7501.8399999999965</v>
      </c>
      <c r="L67" s="91">
        <f t="shared" si="9"/>
        <v>1372.6299999999974</v>
      </c>
      <c r="M67" s="92">
        <f t="shared" si="17"/>
        <v>-57284.769999999982</v>
      </c>
      <c r="N67" s="91">
        <f t="shared" si="18"/>
        <v>-3064.6599999999999</v>
      </c>
      <c r="O67" s="64">
        <f t="shared" si="12"/>
        <v>1.2040373715661792</v>
      </c>
      <c r="P67" s="65">
        <f t="shared" si="13"/>
        <v>0.62477379859198046</v>
      </c>
      <c r="Q67" s="66">
        <f t="shared" si="14"/>
        <v>1.0319988716949287</v>
      </c>
      <c r="R67" s="67">
        <f t="shared" si="15"/>
        <v>0.43591591041578048</v>
      </c>
      <c r="S67" s="1"/>
      <c r="T67" s="1"/>
      <c r="U67" s="1"/>
      <c r="V67" s="1"/>
      <c r="W67" s="1"/>
      <c r="X67" s="1"/>
      <c r="Y67" s="1"/>
    </row>
    <row r="68" ht="13.5">
      <c r="A68" s="109"/>
      <c r="B68" s="89"/>
      <c r="C68" s="57" t="s">
        <v>136</v>
      </c>
      <c r="D68" s="93" t="s">
        <v>137</v>
      </c>
      <c r="E68" s="91">
        <v>456.14999999999998</v>
      </c>
      <c r="F68" s="111">
        <v>0</v>
      </c>
      <c r="G68" s="111">
        <v>0</v>
      </c>
      <c r="H68" s="92">
        <v>0</v>
      </c>
      <c r="I68" s="91">
        <v>-33.519999999999996</v>
      </c>
      <c r="J68" s="92">
        <v>-1085.8699999999999</v>
      </c>
      <c r="K68" s="91">
        <f t="shared" si="16"/>
        <v>-489.66999999999996</v>
      </c>
      <c r="L68" s="91">
        <f t="shared" si="9"/>
        <v>-33.519999999999996</v>
      </c>
      <c r="M68" s="91">
        <f t="shared" si="17"/>
        <v>-33.519999999999996</v>
      </c>
      <c r="N68" s="91">
        <f t="shared" si="18"/>
        <v>-1085.8699999999999</v>
      </c>
      <c r="O68" s="65">
        <f t="shared" si="12"/>
        <v>-0.073484599364244216</v>
      </c>
      <c r="P68" s="64" t="str">
        <f t="shared" si="13"/>
        <v/>
      </c>
      <c r="Q68" s="65" t="str">
        <f t="shared" si="14"/>
        <v/>
      </c>
      <c r="R68" s="67" t="str">
        <f t="shared" si="15"/>
        <v/>
      </c>
      <c r="S68" s="1"/>
      <c r="T68" s="1"/>
      <c r="U68" s="1"/>
      <c r="V68" s="1"/>
      <c r="W68" s="1"/>
      <c r="X68" s="1"/>
      <c r="Y68" s="1"/>
    </row>
    <row r="69" ht="13.5">
      <c r="A69" s="109"/>
      <c r="B69" s="89"/>
      <c r="C69" s="68" t="s">
        <v>138</v>
      </c>
      <c r="D69" s="93" t="s">
        <v>139</v>
      </c>
      <c r="E69" s="91">
        <v>39152.769999999997</v>
      </c>
      <c r="F69" s="91">
        <v>0</v>
      </c>
      <c r="G69" s="91">
        <v>0</v>
      </c>
      <c r="H69" s="91">
        <v>0</v>
      </c>
      <c r="I69" s="92">
        <v>328.55000000000001</v>
      </c>
      <c r="J69" s="91">
        <v>30.460000000000001</v>
      </c>
      <c r="K69" s="91">
        <f t="shared" si="16"/>
        <v>-38824.219999999994</v>
      </c>
      <c r="L69" s="91">
        <f t="shared" si="9"/>
        <v>328.55000000000001</v>
      </c>
      <c r="M69" s="91">
        <f t="shared" si="17"/>
        <v>328.55000000000001</v>
      </c>
      <c r="N69" s="91">
        <f t="shared" si="18"/>
        <v>30.460000000000001</v>
      </c>
      <c r="O69" s="64">
        <f t="shared" si="12"/>
        <v>0.0083914880096606203</v>
      </c>
      <c r="P69" s="65" t="str">
        <f t="shared" si="13"/>
        <v/>
      </c>
      <c r="Q69" s="66" t="str">
        <f t="shared" si="14"/>
        <v/>
      </c>
      <c r="R69" s="67" t="str">
        <f t="shared" si="15"/>
        <v/>
      </c>
      <c r="S69" s="1"/>
      <c r="T69" s="1"/>
      <c r="U69" s="1"/>
      <c r="V69" s="1"/>
      <c r="W69" s="1"/>
      <c r="X69" s="1"/>
      <c r="Y69" s="1"/>
    </row>
    <row r="70" ht="13.5">
      <c r="A70" s="109"/>
      <c r="B70" s="89"/>
      <c r="C70" s="57" t="s">
        <v>140</v>
      </c>
      <c r="D70" s="90" t="s">
        <v>141</v>
      </c>
      <c r="E70" s="91">
        <v>5852.1199999999999</v>
      </c>
      <c r="F70" s="111">
        <v>0</v>
      </c>
      <c r="G70" s="111">
        <v>0</v>
      </c>
      <c r="H70" s="92">
        <v>0</v>
      </c>
      <c r="I70" s="91">
        <v>2596.21</v>
      </c>
      <c r="J70" s="91">
        <v>0</v>
      </c>
      <c r="K70" s="91">
        <f t="shared" si="16"/>
        <v>-3255.9099999999999</v>
      </c>
      <c r="L70" s="92">
        <f t="shared" si="9"/>
        <v>2596.21</v>
      </c>
      <c r="M70" s="91">
        <f t="shared" si="17"/>
        <v>2596.21</v>
      </c>
      <c r="N70" s="91">
        <f t="shared" si="18"/>
        <v>0</v>
      </c>
      <c r="O70" s="65">
        <f t="shared" si="12"/>
        <v>0.44363581061222257</v>
      </c>
      <c r="P70" s="64" t="str">
        <f t="shared" si="13"/>
        <v/>
      </c>
      <c r="Q70" s="65" t="str">
        <f t="shared" si="14"/>
        <v/>
      </c>
      <c r="R70" s="67" t="str">
        <f t="shared" si="15"/>
        <v/>
      </c>
      <c r="S70" s="1"/>
      <c r="T70" s="1"/>
      <c r="U70" s="1"/>
      <c r="V70" s="1"/>
      <c r="W70" s="1"/>
      <c r="X70" s="1"/>
      <c r="Y70" s="1"/>
    </row>
    <row r="71" s="95" customFormat="1" ht="13.5">
      <c r="A71" s="168"/>
      <c r="B71" s="176"/>
      <c r="C71" s="177"/>
      <c r="D71" s="178" t="s">
        <v>56</v>
      </c>
      <c r="E71" s="102">
        <f>SUM(E63:E70)</f>
        <v>109896.34999999999</v>
      </c>
      <c r="F71" s="102">
        <f>SUM(F63:F70)</f>
        <v>104345.09999999923</v>
      </c>
      <c r="G71" s="102">
        <f>SUM(G63:G70)</f>
        <v>43959.299999999996</v>
      </c>
      <c r="H71" s="102">
        <f>SUM(H63:H70)</f>
        <v>8296.6000000000004</v>
      </c>
      <c r="I71" s="179">
        <f>SUM(I63:I70)</f>
        <v>101209.15999999999</v>
      </c>
      <c r="J71" s="102">
        <f>SUM(J63:J70)</f>
        <v>5867.1300000000001</v>
      </c>
      <c r="K71" s="179">
        <f t="shared" si="16"/>
        <v>-8687.1900000000023</v>
      </c>
      <c r="L71" s="102">
        <f t="shared" si="9"/>
        <v>57249.859999999993</v>
      </c>
      <c r="M71" s="179">
        <f t="shared" si="17"/>
        <v>-3135.9399999992456</v>
      </c>
      <c r="N71" s="102">
        <f t="shared" si="18"/>
        <v>-2429.4700000000003</v>
      </c>
      <c r="O71" s="135">
        <f t="shared" si="12"/>
        <v>0.92095105979406955</v>
      </c>
      <c r="P71" s="180">
        <f t="shared" si="13"/>
        <v>0.70717281778077767</v>
      </c>
      <c r="Q71" s="181">
        <f t="shared" si="14"/>
        <v>2.3023378443241818</v>
      </c>
      <c r="R71" s="182">
        <f t="shared" si="15"/>
        <v>0.96994645651785016</v>
      </c>
      <c r="S71" s="95"/>
      <c r="T71" s="95"/>
      <c r="U71" s="95"/>
      <c r="V71" s="95"/>
      <c r="W71" s="95"/>
      <c r="X71" s="95"/>
      <c r="Y71" s="95"/>
    </row>
    <row r="72" s="33" customFormat="1" ht="13.5">
      <c r="A72" s="183"/>
      <c r="B72" s="184" t="s">
        <v>142</v>
      </c>
      <c r="C72" s="185"/>
      <c r="D72" s="186"/>
      <c r="E72" s="81">
        <f>E5+E17</f>
        <v>10151640.030000001</v>
      </c>
      <c r="F72" s="81">
        <f>F5+F17</f>
        <v>36906035.540000007</v>
      </c>
      <c r="G72" s="81">
        <f>G5+G17</f>
        <v>12570866.329999998</v>
      </c>
      <c r="H72" s="81">
        <f>H5+H17</f>
        <v>2575112.71</v>
      </c>
      <c r="I72" s="81">
        <f>I5+I17</f>
        <v>11173059.41</v>
      </c>
      <c r="J72" s="81">
        <f>J5+J17</f>
        <v>886056.96999999997</v>
      </c>
      <c r="K72" s="81">
        <f t="shared" si="16"/>
        <v>1021419.379999999</v>
      </c>
      <c r="L72" s="81">
        <f t="shared" si="9"/>
        <v>-1397806.9199999981</v>
      </c>
      <c r="M72" s="81">
        <f t="shared" si="17"/>
        <v>-25732976.130000006</v>
      </c>
      <c r="N72" s="81">
        <f t="shared" si="18"/>
        <v>-1689055.74</v>
      </c>
      <c r="O72" s="41">
        <f t="shared" si="12"/>
        <v>1.1006161937363335</v>
      </c>
      <c r="P72" s="40">
        <f t="shared" si="13"/>
        <v>0.3440847332853248</v>
      </c>
      <c r="Q72" s="41">
        <f t="shared" si="14"/>
        <v>0.88880584016201225</v>
      </c>
      <c r="R72" s="43">
        <f t="shared" si="15"/>
        <v>0.30274341978266023</v>
      </c>
      <c r="S72" s="33"/>
      <c r="T72" s="33"/>
      <c r="U72" s="33"/>
      <c r="V72" s="33"/>
      <c r="W72" s="33"/>
      <c r="X72" s="33"/>
      <c r="Y72" s="33"/>
    </row>
    <row r="73" s="33" customFormat="1" ht="13.5">
      <c r="A73" s="187"/>
      <c r="B73" s="188" t="s">
        <v>143</v>
      </c>
      <c r="C73" s="189"/>
      <c r="D73" s="190"/>
      <c r="E73" s="154">
        <f>SUM(E74:E82)</f>
        <v>10037861.699999999</v>
      </c>
      <c r="F73" s="154">
        <f>SUM(F74:F82)</f>
        <v>29646089.965</v>
      </c>
      <c r="G73" s="154">
        <f>SUM(G74:G82)</f>
        <v>10439279.929999998</v>
      </c>
      <c r="H73" s="154">
        <f>SUM(H74:H82)</f>
        <v>1849011.7499999998</v>
      </c>
      <c r="I73" s="191">
        <f>SUM(I74:I82)</f>
        <v>10247512.01</v>
      </c>
      <c r="J73" s="154">
        <f>SUM(J74:J82)</f>
        <v>1730622.9699999997</v>
      </c>
      <c r="K73" s="154">
        <f t="shared" si="16"/>
        <v>209650.31000000052</v>
      </c>
      <c r="L73" s="154">
        <f t="shared" si="9"/>
        <v>-191767.91999999806</v>
      </c>
      <c r="M73" s="154">
        <f t="shared" si="17"/>
        <v>-19398577.954999998</v>
      </c>
      <c r="N73" s="191">
        <f t="shared" si="18"/>
        <v>-118388.78000000003</v>
      </c>
      <c r="O73" s="192">
        <f t="shared" si="12"/>
        <v>1.0208859532304575</v>
      </c>
      <c r="P73" s="193">
        <f t="shared" si="13"/>
        <v>0.93597186172559477</v>
      </c>
      <c r="Q73" s="194">
        <f t="shared" si="14"/>
        <v>0.98163015827855116</v>
      </c>
      <c r="R73" s="195">
        <f t="shared" si="15"/>
        <v>0.34566150281869051</v>
      </c>
      <c r="S73" s="33"/>
      <c r="T73" s="33"/>
      <c r="U73" s="33"/>
      <c r="V73" s="33"/>
      <c r="W73" s="33"/>
      <c r="X73" s="33"/>
      <c r="Y73" s="33"/>
    </row>
    <row r="74" ht="13.5">
      <c r="A74" s="196"/>
      <c r="B74" s="197"/>
      <c r="C74" s="57" t="s">
        <v>144</v>
      </c>
      <c r="D74" s="198" t="s">
        <v>145</v>
      </c>
      <c r="E74" s="91">
        <v>191981.5</v>
      </c>
      <c r="F74" s="111">
        <v>599211.69999999995</v>
      </c>
      <c r="G74" s="111">
        <v>358222.09999999998</v>
      </c>
      <c r="H74" s="91">
        <v>120494.8</v>
      </c>
      <c r="I74" s="91">
        <v>236970.5</v>
      </c>
      <c r="J74" s="91">
        <v>0</v>
      </c>
      <c r="K74" s="91">
        <f t="shared" si="16"/>
        <v>44989</v>
      </c>
      <c r="L74" s="91">
        <f t="shared" ref="L74:L83" si="19">I74-G74</f>
        <v>-121251.59999999998</v>
      </c>
      <c r="M74" s="91">
        <f t="shared" si="17"/>
        <v>-362241.19999999995</v>
      </c>
      <c r="N74" s="91">
        <f t="shared" si="18"/>
        <v>-120494.8</v>
      </c>
      <c r="O74" s="65">
        <f t="shared" ref="O74:O83" si="20">IFERROR(I74/E74,"")</f>
        <v>1.2343402879964998</v>
      </c>
      <c r="P74" s="65">
        <f t="shared" ref="P74:P83" si="21">IFERROR(J74/H74,"")</f>
        <v>0</v>
      </c>
      <c r="Q74" s="65">
        <f t="shared" ref="Q74:Q83" si="22">IFERROR(I74/G74,"")</f>
        <v>0.66151837086544918</v>
      </c>
      <c r="R74" s="67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</row>
    <row r="75" ht="13.5">
      <c r="A75" s="199"/>
      <c r="B75" s="200"/>
      <c r="C75" s="68" t="s">
        <v>146</v>
      </c>
      <c r="D75" s="201" t="s">
        <v>147</v>
      </c>
      <c r="E75" s="91">
        <v>949788.09999999998</v>
      </c>
      <c r="F75" s="111">
        <v>8195040.5199999996</v>
      </c>
      <c r="G75" s="111">
        <v>1159165.21</v>
      </c>
      <c r="H75" s="92">
        <v>66694.419999999998</v>
      </c>
      <c r="I75" s="91">
        <v>1161441.5999999999</v>
      </c>
      <c r="J75" s="91">
        <v>68970.809999999998</v>
      </c>
      <c r="K75" s="91">
        <f t="shared" si="16"/>
        <v>211653.49999999988</v>
      </c>
      <c r="L75" s="91">
        <f t="shared" si="19"/>
        <v>2276.3899999998976</v>
      </c>
      <c r="M75" s="91">
        <f t="shared" si="17"/>
        <v>-7033598.9199999999</v>
      </c>
      <c r="N75" s="91">
        <f t="shared" si="18"/>
        <v>2276.3899999999994</v>
      </c>
      <c r="O75" s="65">
        <f t="shared" si="20"/>
        <v>1.2228428635818873</v>
      </c>
      <c r="P75" s="65">
        <f t="shared" si="21"/>
        <v>1.0341316409978525</v>
      </c>
      <c r="Q75" s="65">
        <f t="shared" si="22"/>
        <v>1.0019638184275734</v>
      </c>
      <c r="R75" s="67">
        <f t="shared" si="23"/>
        <v>0.14172493682801215</v>
      </c>
      <c r="S75" s="1"/>
      <c r="T75" s="1"/>
      <c r="U75" s="1"/>
      <c r="V75" s="1"/>
      <c r="W75" s="1"/>
      <c r="X75" s="1"/>
      <c r="Y75" s="1"/>
    </row>
    <row r="76" ht="13.5">
      <c r="A76" s="199"/>
      <c r="B76" s="200"/>
      <c r="C76" s="57" t="s">
        <v>148</v>
      </c>
      <c r="D76" s="198" t="s">
        <v>149</v>
      </c>
      <c r="E76" s="91">
        <v>7103620.1399999997</v>
      </c>
      <c r="F76" s="111">
        <v>17821589.800000001</v>
      </c>
      <c r="G76" s="111">
        <v>7303156.1399999997</v>
      </c>
      <c r="H76" s="91">
        <v>1595309.5899999999</v>
      </c>
      <c r="I76" s="111">
        <v>7300542.4699999997</v>
      </c>
      <c r="J76" s="91">
        <v>1595309.5899999999</v>
      </c>
      <c r="K76" s="91">
        <f t="shared" si="16"/>
        <v>196922.33000000007</v>
      </c>
      <c r="L76" s="91">
        <f t="shared" si="19"/>
        <v>-2613.6699999999255</v>
      </c>
      <c r="M76" s="91">
        <f t="shared" si="17"/>
        <v>-10521047.330000002</v>
      </c>
      <c r="N76" s="111">
        <f t="shared" si="18"/>
        <v>0</v>
      </c>
      <c r="O76" s="65">
        <f t="shared" si="20"/>
        <v>1.027721404877936</v>
      </c>
      <c r="P76" s="65">
        <f t="shared" si="21"/>
        <v>1</v>
      </c>
      <c r="Q76" s="65">
        <f t="shared" si="22"/>
        <v>0.99964211774335687</v>
      </c>
      <c r="R76" s="67">
        <f t="shared" si="23"/>
        <v>0.40964597165175465</v>
      </c>
      <c r="S76" s="1"/>
      <c r="T76" s="1"/>
      <c r="U76" s="1"/>
      <c r="V76" s="1"/>
      <c r="W76" s="1"/>
      <c r="X76" s="1"/>
      <c r="Y76" s="1"/>
    </row>
    <row r="77" ht="13.5">
      <c r="A77" s="199"/>
      <c r="B77" s="200"/>
      <c r="C77" s="68" t="s">
        <v>150</v>
      </c>
      <c r="D77" s="202" t="s">
        <v>151</v>
      </c>
      <c r="E77" s="91">
        <v>1790089.8200000001</v>
      </c>
      <c r="F77" s="111">
        <v>3024215.3450000002</v>
      </c>
      <c r="G77" s="111">
        <v>1612703.8799999999</v>
      </c>
      <c r="H77" s="203">
        <v>66512.940000000002</v>
      </c>
      <c r="I77" s="91">
        <v>1612703.8799999999</v>
      </c>
      <c r="J77" s="92">
        <v>66512.940000000002</v>
      </c>
      <c r="K77" s="91">
        <f t="shared" si="16"/>
        <v>-177385.94000000018</v>
      </c>
      <c r="L77" s="91">
        <f t="shared" si="19"/>
        <v>0</v>
      </c>
      <c r="M77" s="91">
        <f t="shared" si="17"/>
        <v>-1411511.4650000003</v>
      </c>
      <c r="N77" s="91">
        <f t="shared" si="18"/>
        <v>0</v>
      </c>
      <c r="O77" s="65">
        <f t="shared" si="20"/>
        <v>0.90090668187811929</v>
      </c>
      <c r="P77" s="65">
        <f t="shared" si="21"/>
        <v>1</v>
      </c>
      <c r="Q77" s="65">
        <f t="shared" si="22"/>
        <v>1</v>
      </c>
      <c r="R77" s="67">
        <f t="shared" si="23"/>
        <v>0.5332635728690146</v>
      </c>
      <c r="S77" s="1"/>
      <c r="T77" s="1"/>
      <c r="U77" s="1"/>
      <c r="V77" s="1"/>
      <c r="W77" s="1"/>
      <c r="X77" s="1"/>
      <c r="Y77" s="1"/>
    </row>
    <row r="78" ht="13.5">
      <c r="A78" s="199"/>
      <c r="B78" s="200"/>
      <c r="C78" s="57" t="s">
        <v>152</v>
      </c>
      <c r="D78" s="202" t="s">
        <v>153</v>
      </c>
      <c r="E78" s="91">
        <v>7159.8599999999997</v>
      </c>
      <c r="F78" s="111">
        <v>0</v>
      </c>
      <c r="G78" s="111">
        <v>0</v>
      </c>
      <c r="H78" s="91">
        <v>0</v>
      </c>
      <c r="I78" s="94">
        <v>0</v>
      </c>
      <c r="J78" s="91">
        <v>0</v>
      </c>
      <c r="K78" s="91">
        <f t="shared" si="16"/>
        <v>-7159.8599999999997</v>
      </c>
      <c r="L78" s="91">
        <f t="shared" si="19"/>
        <v>0</v>
      </c>
      <c r="M78" s="91">
        <f t="shared" si="17"/>
        <v>0</v>
      </c>
      <c r="N78" s="94">
        <f t="shared" si="18"/>
        <v>0</v>
      </c>
      <c r="O78" s="65">
        <f t="shared" si="20"/>
        <v>0</v>
      </c>
      <c r="P78" s="65" t="str">
        <f t="shared" si="21"/>
        <v/>
      </c>
      <c r="Q78" s="65" t="str">
        <f t="shared" si="22"/>
        <v/>
      </c>
      <c r="R78" s="67" t="str">
        <f t="shared" si="23"/>
        <v/>
      </c>
      <c r="S78" s="1"/>
      <c r="T78" s="1"/>
      <c r="U78" s="1"/>
      <c r="V78" s="1"/>
      <c r="W78" s="1"/>
      <c r="X78" s="1"/>
      <c r="Y78" s="1"/>
    </row>
    <row r="79" ht="13.5">
      <c r="A79" s="199"/>
      <c r="B79" s="200"/>
      <c r="C79" s="57" t="s">
        <v>154</v>
      </c>
      <c r="D79" s="202" t="s">
        <v>155</v>
      </c>
      <c r="E79" s="91">
        <v>44836.290000000001</v>
      </c>
      <c r="F79" s="111">
        <v>0</v>
      </c>
      <c r="G79" s="111">
        <v>0</v>
      </c>
      <c r="H79" s="91">
        <v>0</v>
      </c>
      <c r="I79" s="92">
        <v>0</v>
      </c>
      <c r="J79" s="91">
        <v>0</v>
      </c>
      <c r="K79" s="91">
        <f t="shared" si="16"/>
        <v>-44836.290000000001</v>
      </c>
      <c r="L79" s="91">
        <f t="shared" si="19"/>
        <v>0</v>
      </c>
      <c r="M79" s="91">
        <f t="shared" si="17"/>
        <v>0</v>
      </c>
      <c r="N79" s="92">
        <f t="shared" si="18"/>
        <v>0</v>
      </c>
      <c r="O79" s="65">
        <f t="shared" si="20"/>
        <v>0</v>
      </c>
      <c r="P79" s="65" t="str">
        <f t="shared" si="21"/>
        <v/>
      </c>
      <c r="Q79" s="65" t="str">
        <f t="shared" si="22"/>
        <v/>
      </c>
      <c r="R79" s="67" t="str">
        <f t="shared" si="23"/>
        <v/>
      </c>
      <c r="S79" s="1"/>
      <c r="T79" s="1"/>
      <c r="U79" s="1"/>
      <c r="V79" s="1"/>
      <c r="W79" s="1"/>
      <c r="X79" s="1"/>
      <c r="Y79" s="1"/>
    </row>
    <row r="80" ht="13.5">
      <c r="A80" s="204"/>
      <c r="B80" s="200"/>
      <c r="C80" s="57" t="s">
        <v>156</v>
      </c>
      <c r="D80" s="205" t="s">
        <v>157</v>
      </c>
      <c r="E80" s="59">
        <v>-13892.440000000001</v>
      </c>
      <c r="F80" s="111">
        <v>0</v>
      </c>
      <c r="G80" s="111">
        <v>0</v>
      </c>
      <c r="H80" s="91">
        <v>0</v>
      </c>
      <c r="I80" s="94">
        <v>0</v>
      </c>
      <c r="J80" s="59">
        <v>652.99000000000001</v>
      </c>
      <c r="K80" s="91">
        <f t="shared" si="16"/>
        <v>13892.440000000001</v>
      </c>
      <c r="L80" s="91">
        <f t="shared" si="19"/>
        <v>0</v>
      </c>
      <c r="M80" s="91">
        <f t="shared" si="17"/>
        <v>0</v>
      </c>
      <c r="N80" s="94">
        <f t="shared" si="18"/>
        <v>652.99000000000001</v>
      </c>
      <c r="O80" s="65">
        <f t="shared" si="20"/>
        <v>0</v>
      </c>
      <c r="P80" s="65" t="str">
        <f t="shared" si="21"/>
        <v/>
      </c>
      <c r="Q80" s="65" t="str">
        <f t="shared" si="22"/>
        <v/>
      </c>
      <c r="R80" s="67" t="str">
        <f t="shared" si="23"/>
        <v/>
      </c>
      <c r="S80" s="1"/>
      <c r="T80" s="1"/>
      <c r="U80" s="1"/>
      <c r="V80" s="1"/>
      <c r="W80" s="1"/>
      <c r="X80" s="1"/>
      <c r="Y80" s="1"/>
    </row>
    <row r="81" ht="13.5">
      <c r="A81" s="199"/>
      <c r="B81" s="200"/>
      <c r="C81" s="206" t="s">
        <v>158</v>
      </c>
      <c r="D81" s="115" t="s">
        <v>159</v>
      </c>
      <c r="E81" s="91">
        <v>26552.09</v>
      </c>
      <c r="F81" s="111">
        <v>6032.6000000000004</v>
      </c>
      <c r="G81" s="111">
        <v>6032.6000000000004</v>
      </c>
      <c r="H81" s="111">
        <v>0</v>
      </c>
      <c r="I81" s="111">
        <v>107776.24000000001</v>
      </c>
      <c r="J81" s="91">
        <v>-823.25</v>
      </c>
      <c r="K81" s="91">
        <f t="shared" si="16"/>
        <v>81224.150000000009</v>
      </c>
      <c r="L81" s="91">
        <f t="shared" si="19"/>
        <v>101743.64</v>
      </c>
      <c r="M81" s="91">
        <f t="shared" si="17"/>
        <v>101743.64</v>
      </c>
      <c r="N81" s="111">
        <f t="shared" si="18"/>
        <v>-823.25</v>
      </c>
      <c r="O81" s="65">
        <f t="shared" si="20"/>
        <v>4.0590492123218924</v>
      </c>
      <c r="P81" s="65" t="str">
        <f t="shared" si="21"/>
        <v/>
      </c>
      <c r="Q81" s="65">
        <f t="shared" si="22"/>
        <v>17.865636707224084</v>
      </c>
      <c r="R81" s="67">
        <f t="shared" si="23"/>
        <v>17.865636707224084</v>
      </c>
      <c r="S81" s="1"/>
      <c r="T81" s="1"/>
      <c r="U81" s="1"/>
      <c r="V81" s="1"/>
      <c r="W81" s="1"/>
      <c r="X81" s="1"/>
      <c r="Y81" s="1"/>
    </row>
    <row r="82" ht="13.5">
      <c r="A82" s="199"/>
      <c r="B82" s="197"/>
      <c r="C82" s="207" t="s">
        <v>160</v>
      </c>
      <c r="D82" s="208" t="s">
        <v>161</v>
      </c>
      <c r="E82" s="209">
        <v>-62273.660000000003</v>
      </c>
      <c r="F82" s="210">
        <v>0</v>
      </c>
      <c r="G82" s="210">
        <v>0</v>
      </c>
      <c r="H82" s="161">
        <v>0</v>
      </c>
      <c r="I82" s="92">
        <v>-171922.67999999999</v>
      </c>
      <c r="J82" s="161">
        <v>-0.11</v>
      </c>
      <c r="K82" s="161">
        <f t="shared" si="16"/>
        <v>-109649.01999999999</v>
      </c>
      <c r="L82" s="161">
        <f t="shared" si="19"/>
        <v>-171922.67999999999</v>
      </c>
      <c r="M82" s="161">
        <f t="shared" si="17"/>
        <v>-171922.67999999999</v>
      </c>
      <c r="N82" s="92">
        <f t="shared" si="18"/>
        <v>-0.11</v>
      </c>
      <c r="O82" s="74">
        <f t="shared" si="20"/>
        <v>2.7607608096264133</v>
      </c>
      <c r="P82" s="64" t="str">
        <f t="shared" si="21"/>
        <v/>
      </c>
      <c r="Q82" s="74" t="str">
        <f t="shared" si="22"/>
        <v/>
      </c>
      <c r="R82" s="75" t="str">
        <f t="shared" si="23"/>
        <v/>
      </c>
      <c r="S82" s="1"/>
      <c r="T82" s="1"/>
      <c r="U82" s="1"/>
      <c r="V82" s="1"/>
      <c r="W82" s="1"/>
      <c r="X82" s="1"/>
      <c r="Y82" s="1"/>
    </row>
    <row r="83" s="33" customFormat="1" ht="13.5">
      <c r="A83" s="211"/>
      <c r="B83" s="184" t="s">
        <v>162</v>
      </c>
      <c r="C83" s="185"/>
      <c r="D83" s="186"/>
      <c r="E83" s="81">
        <f>E72+E73</f>
        <v>20189501.73</v>
      </c>
      <c r="F83" s="81">
        <f>F72+F73</f>
        <v>66552125.50500001</v>
      </c>
      <c r="G83" s="81">
        <f>G72+G73</f>
        <v>23010146.259999998</v>
      </c>
      <c r="H83" s="81">
        <f>H72+H73</f>
        <v>4424124.46</v>
      </c>
      <c r="I83" s="81">
        <f>I72+I73</f>
        <v>21420571.420000002</v>
      </c>
      <c r="J83" s="81">
        <f>J72+J73</f>
        <v>2616679.9399999995</v>
      </c>
      <c r="K83" s="81">
        <f t="shared" si="16"/>
        <v>1231069.6900000013</v>
      </c>
      <c r="L83" s="81">
        <f t="shared" si="19"/>
        <v>-1589574.8399999961</v>
      </c>
      <c r="M83" s="81">
        <f t="shared" si="17"/>
        <v>-45131554.085000008</v>
      </c>
      <c r="N83" s="81">
        <f t="shared" si="18"/>
        <v>-1807444.5200000005</v>
      </c>
      <c r="O83" s="41">
        <f t="shared" si="20"/>
        <v>1.0609757341445791</v>
      </c>
      <c r="P83" s="41">
        <f t="shared" si="21"/>
        <v>0.59145712641185499</v>
      </c>
      <c r="Q83" s="41">
        <f t="shared" si="22"/>
        <v>0.93091852515673679</v>
      </c>
      <c r="R83" s="43">
        <f t="shared" si="23"/>
        <v>0.32186156726715948</v>
      </c>
      <c r="S83" s="33"/>
      <c r="T83" s="33"/>
      <c r="U83" s="33"/>
      <c r="V83" s="33"/>
      <c r="W83" s="33"/>
      <c r="X83" s="33"/>
      <c r="Y83" s="33"/>
    </row>
    <row r="84" ht="13.5">
      <c r="A84" s="212"/>
      <c r="B84" s="213" t="s">
        <v>163</v>
      </c>
      <c r="C84" s="4"/>
      <c r="D84" s="214"/>
      <c r="E84" s="215"/>
      <c r="F84" s="215"/>
      <c r="G84" s="215"/>
      <c r="H84" s="215"/>
      <c r="I84" s="216"/>
      <c r="J84" s="216"/>
      <c r="K84" s="216"/>
      <c r="L84" s="216"/>
      <c r="M84" s="215"/>
      <c r="N84" s="215"/>
      <c r="O84" s="215"/>
      <c r="S84" s="1"/>
      <c r="T84" s="1"/>
      <c r="U84" s="1"/>
      <c r="V84" s="1"/>
      <c r="W84" s="1"/>
      <c r="X84" s="1"/>
      <c r="Y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</row>
    <row r="93" ht="12.75">
      <c r="I93" s="6"/>
      <c r="S93" s="1"/>
      <c r="T93" s="1"/>
      <c r="U93" s="1"/>
      <c r="V93" s="1"/>
      <c r="W93" s="1"/>
      <c r="X93" s="1"/>
      <c r="Y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294</cp:revision>
  <dcterms:created xsi:type="dcterms:W3CDTF">2015-02-26T11:08:47Z</dcterms:created>
  <dcterms:modified xsi:type="dcterms:W3CDTF">2026-05-18T06:03:05Z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