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8.06." sheetId="1" state="visible" r:id="rId1"/>
  </sheets>
  <definedNames>
    <definedName name="_xlnm._FilterDatabase" localSheetId="0" hidden="1">'на 08.06.'!$A$4:$R$84</definedName>
    <definedName name="_xlnm.Print_Area" localSheetId="0" hidden="0">'на 08.06.'!$A$1:$R$84</definedName>
    <definedName name="Print_Titles" localSheetId="0" hidden="0">'на 08.06.'!$3:$4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08.06.'!$A$4:$R$84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<sst xmlns="http://schemas.openxmlformats.org/spreadsheetml/2006/main" count="165" uniqueCount="165">
  <si>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</si>
  <si>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</si>
  <si>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</si>
  <si>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</si>
  <si>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</si>
  <si>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</si>
  <si>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по 05.06.2025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</si>
  <si>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</si>
  <si>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</si>
  <si>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</si>
  <si>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</si>
  <si>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</si>
  <si>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</si>
  <si>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</si>
  <si>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</si>
  <si>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июнь</t>
  </si>
  <si>
    <t>июнь</t>
  </si>
  <si>
    <t xml:space="preserve">с нач. года на 08.06.2026 (по 05.06.2026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</si>
  <si>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</si>
  <si>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</si>
  <si>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</si>
  <si>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июнь от плана июня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</si>
  <si>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</si>
  <si>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</si>
  <si>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</si>
  <si>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</si>
  <si>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</si>
  <si>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</si>
  <si>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</si>
  <si>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</si>
  <si>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</si>
  <si>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</si>
  <si>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</si>
  <si>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</si>
  <si>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</si>
  <si>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</si>
  <si>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</si>
  <si>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</si>
  <si>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</si>
  <si>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</si>
  <si>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</si>
  <si>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</si>
  <si>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</si>
  <si>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</si>
  <si>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</si>
  <si>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</si>
  <si>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</si>
  <si>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</si>
  <si>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</si>
  <si>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</si>
  <si>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</si>
  <si>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</si>
  <si>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</si>
  <si>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</si>
  <si>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</si>
  <si>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</si>
  <si>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</si>
  <si>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</si>
  <si>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</si>
  <si>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</si>
  <si>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</si>
  <si>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</si>
  <si>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</si>
  <si>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</si>
  <si>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</si>
  <si>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</si>
  <si>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</si>
  <si>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</si>
  <si>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</si>
  <si>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</si>
  <si>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</si>
  <si>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</si>
  <si>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</si>
  <si>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</si>
  <si>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</si>
  <si>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</si>
  <si>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</si>
  <si>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</si>
  <si>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</si>
  <si>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</si>
  <si>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</si>
  <si>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</si>
  <si>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</si>
  <si>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</si>
  <si>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</si>
  <si>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</si>
  <si>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</si>
  <si>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</si>
  <si>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</si>
  <si>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</si>
  <si>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</si>
  <si>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</si>
  <si>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</si>
  <si>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</si>
  <si>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</si>
  <si>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</si>
  <si>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</si>
  <si>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</si>
  <si>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</si>
  <si>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</si>
  <si>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</si>
  <si>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</si>
  <si>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</si>
  <si>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</si>
  <si>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</si>
  <si>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</si>
  <si>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</si>
  <si>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</si>
  <si>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</si>
  <si>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</si>
  <si>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</si>
  <si>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</si>
  <si>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</si>
  <si>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</si>
  <si>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</si>
  <si>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</si>
  <si>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</si>
  <si>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</si>
  <si>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</si>
  <si>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</si>
  <si>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</si>
  <si>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</si>
  <si>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</si>
  <si>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</si>
  <si>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</si>
  <si>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</si>
  <si>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</si>
  <si>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</si>
  <si>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</si>
  <si>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</si>
  <si>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</si>
  <si>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</si>
  <si>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111 053(4)00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</si>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</sst>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0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4.000000"/>
      <name val="Times New Roman"/>
    </font>
    <font>
      <i/>
      <sz val="14.000000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55">
    <xf fontId="0" fillId="0" borderId="0" numFmtId="0" xfId="0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vertical="center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3" borderId="0" numFmtId="0" xfId="0" applyFont="1" applyFill="1" applyAlignment="1">
      <alignment vertical="center"/>
    </xf>
    <xf fontId="5" fillId="3" borderId="0" numFmtId="162" xfId="0" applyNumberFormat="1" applyFont="1" applyFill="1" applyAlignment="1">
      <alignment vertical="center"/>
    </xf>
    <xf fontId="5" fillId="3" borderId="0" numFmtId="163" xfId="0" applyNumberFormat="1" applyFont="1" applyFill="1" applyAlignment="1">
      <alignment vertical="center"/>
    </xf>
    <xf fontId="5" fillId="0" borderId="0" numFmtId="163" xfId="0" applyNumberFormat="1" applyFont="1" applyAlignment="1">
      <alignment vertic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8" fillId="3" borderId="0" numFmtId="0" xfId="0" applyFont="1" applyFill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5" fillId="3" borderId="0" numFmtId="0" xfId="0" applyFont="1" applyFill="1" applyAlignment="1">
      <alignment horizontal="center" vertical="center" wrapText="1"/>
    </xf>
    <xf fontId="10" fillId="3" borderId="0" numFmtId="0" xfId="0" applyFont="1" applyFill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5" fillId="0" borderId="0" numFmtId="163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 wrapText="1"/>
    </xf>
    <xf fontId="10" fillId="0" borderId="0" numFmtId="0" xfId="0" applyFont="1" applyAlignment="1">
      <alignment horizontal="right" vertical="center"/>
    </xf>
    <xf fontId="11" fillId="0" borderId="0" numFmtId="0" xfId="0" applyFont="1" applyAlignment="1">
      <alignment vertical="center"/>
    </xf>
    <xf fontId="11" fillId="0" borderId="2" numFmtId="49" xfId="0" applyNumberFormat="1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9" fillId="0" borderId="4" numFmtId="49" xfId="0" applyNumberFormat="1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2" fillId="0" borderId="4" numFmtId="162" xfId="0" applyNumberFormat="1" applyFont="1" applyBorder="1" applyAlignment="1">
      <alignment horizontal="center" vertical="center" wrapText="1"/>
    </xf>
    <xf fontId="11" fillId="3" borderId="5" numFmtId="162" xfId="0" applyNumberFormat="1" applyFont="1" applyFill="1" applyBorder="1" applyAlignment="1">
      <alignment horizontal="center" vertical="center" wrapText="1"/>
    </xf>
    <xf fontId="11" fillId="3" borderId="6" numFmtId="162" xfId="0" applyNumberFormat="1" applyFont="1" applyFill="1" applyBorder="1" applyAlignment="1">
      <alignment horizontal="center" vertical="center" wrapText="1"/>
    </xf>
    <xf fontId="11" fillId="3" borderId="7" numFmtId="162" xfId="0" applyNumberFormat="1" applyFont="1" applyFill="1" applyBorder="1" applyAlignment="1">
      <alignment horizontal="center" vertical="center" wrapText="1"/>
    </xf>
    <xf fontId="11" fillId="3" borderId="5" numFmtId="163" xfId="0" applyNumberFormat="1" applyFont="1" applyFill="1" applyBorder="1" applyAlignment="1">
      <alignment horizontal="center" vertical="center" wrapText="1"/>
    </xf>
    <xf fontId="11" fillId="3" borderId="7" numFmtId="163" xfId="0" applyNumberFormat="1" applyFont="1" applyFill="1" applyBorder="1" applyAlignment="1">
      <alignment horizontal="center" vertical="center" wrapText="1"/>
    </xf>
    <xf fontId="11" fillId="0" borderId="6" numFmtId="162" xfId="0" applyNumberFormat="1" applyFont="1" applyBorder="1" applyAlignment="1">
      <alignment horizontal="center" vertical="center" wrapText="1"/>
    </xf>
    <xf fontId="11" fillId="0" borderId="7" numFmtId="162" xfId="0" applyNumberFormat="1" applyFont="1" applyBorder="1" applyAlignment="1">
      <alignment horizontal="center" vertical="center" wrapText="1"/>
    </xf>
    <xf fontId="11" fillId="0" borderId="4" numFmtId="164" xfId="105" applyNumberFormat="1" applyFont="1" applyBorder="1" applyAlignment="1" applyProtection="1">
      <alignment horizontal="center" vertical="center" wrapText="1"/>
    </xf>
    <xf fontId="11" fillId="3" borderId="4" numFmtId="163" xfId="0" applyNumberFormat="1" applyFont="1" applyFill="1" applyBorder="1" applyAlignment="1">
      <alignment horizontal="center" vertical="center" wrapText="1"/>
    </xf>
    <xf fontId="11" fillId="3" borderId="0" numFmtId="163" xfId="0" applyNumberFormat="1" applyFont="1" applyFill="1" applyAlignment="1">
      <alignment horizontal="center" vertical="center" wrapText="1"/>
    </xf>
    <xf fontId="12" fillId="3" borderId="4" numFmtId="163" xfId="0" applyNumberFormat="1" applyFont="1" applyFill="1" applyBorder="1" applyAlignment="1">
      <alignment horizontal="center" vertical="center" wrapText="1"/>
    </xf>
    <xf fontId="11" fillId="3" borderId="4" numFmtId="162" xfId="0" applyNumberFormat="1" applyFont="1" applyFill="1" applyBorder="1" applyAlignment="1">
      <alignment horizontal="center" vertical="center" wrapText="1"/>
    </xf>
    <xf fontId="11" fillId="0" borderId="0" numFmtId="162" xfId="0" applyNumberFormat="1" applyFont="1" applyAlignment="1">
      <alignment horizontal="center" vertical="center" wrapText="1"/>
    </xf>
    <xf fontId="11" fillId="0" borderId="4" numFmtId="162" xfId="0" applyNumberFormat="1" applyFont="1" applyBorder="1" applyAlignment="1">
      <alignment horizontal="center" vertical="center" wrapText="1"/>
    </xf>
    <xf fontId="13" fillId="0" borderId="0" numFmtId="0" xfId="0" applyFont="1" applyAlignment="1">
      <alignment vertical="center"/>
    </xf>
    <xf fontId="13" fillId="0" borderId="8" numFmtId="49" xfId="0" applyNumberFormat="1" applyFont="1" applyBorder="1" applyAlignment="1">
      <alignment horizontal="center" vertical="center" wrapText="1"/>
    </xf>
    <xf fontId="13" fillId="0" borderId="9" numFmtId="0" xfId="0" applyFont="1" applyBorder="1" applyAlignment="1">
      <alignment horizontal="center" vertical="center" wrapText="1"/>
    </xf>
    <xf fontId="9" fillId="0" borderId="10" numFmtId="0" xfId="0" applyFont="1" applyBorder="1" applyAlignment="1">
      <alignment horizontal="left" vertical="center"/>
    </xf>
    <xf fontId="13" fillId="0" borderId="11" numFmtId="0" xfId="0" applyFont="1" applyBorder="1" applyAlignment="1">
      <alignment horizontal="center" vertical="center" wrapText="1"/>
    </xf>
    <xf fontId="13" fillId="0" borderId="11" numFmtId="162" xfId="0" applyNumberFormat="1" applyFont="1" applyBorder="1" applyAlignment="1">
      <alignment vertical="center" wrapText="1"/>
    </xf>
    <xf fontId="13" fillId="3" borderId="12" numFmtId="162" xfId="0" applyNumberFormat="1" applyFont="1" applyFill="1" applyBorder="1" applyAlignment="1">
      <alignment vertical="center" wrapText="1"/>
    </xf>
    <xf fontId="13" fillId="0" borderId="12" numFmtId="162" xfId="0" applyNumberFormat="1" applyFont="1" applyBorder="1" applyAlignment="1">
      <alignment vertical="center" wrapText="1"/>
    </xf>
    <xf fontId="13" fillId="0" borderId="10" numFmtId="164" xfId="0" applyNumberFormat="1" applyFont="1" applyBorder="1" applyAlignment="1">
      <alignment horizontal="right" vertical="center" wrapText="1"/>
    </xf>
    <xf fontId="13" fillId="0" borderId="12" numFmtId="164" xfId="0" applyNumberFormat="1" applyFont="1" applyBorder="1" applyAlignment="1">
      <alignment horizontal="right" vertical="center" wrapText="1"/>
    </xf>
    <xf fontId="13" fillId="0" borderId="11" numFmtId="164" xfId="0" applyNumberFormat="1" applyFont="1" applyBorder="1" applyAlignment="1">
      <alignment horizontal="right" vertical="center" wrapText="1"/>
    </xf>
    <xf fontId="13" fillId="0" borderId="13" numFmtId="164" xfId="0" applyNumberFormat="1" applyFont="1" applyBorder="1" applyAlignment="1">
      <alignment horizontal="right" vertical="center" wrapText="1"/>
    </xf>
    <xf fontId="5" fillId="0" borderId="14" numFmtId="49" xfId="0" applyNumberFormat="1" applyFont="1" applyBorder="1" applyAlignment="1">
      <alignment horizontal="center" vertical="center" wrapText="1"/>
    </xf>
    <xf fontId="6" fillId="0" borderId="15" numFmtId="0" xfId="0" applyFont="1" applyBorder="1" applyAlignment="1">
      <alignment horizontal="center" vertical="center" wrapText="1"/>
    </xf>
    <xf fontId="7" fillId="0" borderId="16" numFmtId="49" xfId="0" applyNumberFormat="1" applyFont="1" applyBorder="1" applyAlignment="1">
      <alignment horizontal="left" vertical="center"/>
    </xf>
    <xf fontId="5" fillId="0" borderId="17" numFmtId="0" xfId="0" applyFont="1" applyBorder="1" applyAlignment="1">
      <alignment vertical="center" wrapText="1"/>
    </xf>
    <xf fontId="5" fillId="0" borderId="15" numFmtId="162" xfId="0" applyNumberFormat="1" applyFont="1" applyBorder="1" applyAlignment="1">
      <alignment horizontal="right" vertical="center" wrapText="1"/>
    </xf>
    <xf fontId="5" fillId="3" borderId="18" numFmtId="162" xfId="0" applyNumberFormat="1" applyFont="1" applyFill="1" applyBorder="1" applyAlignment="1">
      <alignment horizontal="right" vertical="center" wrapText="1"/>
    </xf>
    <xf fontId="5" fillId="3" borderId="19" numFmtId="162" xfId="0" applyNumberFormat="1" applyFont="1" applyFill="1" applyBorder="1" applyAlignment="1">
      <alignment horizontal="right" vertical="center" wrapText="1"/>
    </xf>
    <xf fontId="5" fillId="3" borderId="15" numFmtId="162" xfId="0" applyNumberFormat="1" applyFont="1" applyFill="1" applyBorder="1" applyAlignment="1">
      <alignment horizontal="right"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0" borderId="19" numFmtId="162" xfId="0" applyNumberFormat="1" applyFont="1" applyBorder="1" applyAlignment="1">
      <alignment horizontal="right" vertical="center" wrapText="1"/>
    </xf>
    <xf fontId="5" fillId="0" borderId="15" numFmtId="164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20" numFmtId="164" xfId="0" applyNumberFormat="1" applyFont="1" applyBorder="1" applyAlignment="1">
      <alignment horizontal="right" vertical="center" wrapText="1"/>
    </xf>
    <xf fontId="5" fillId="0" borderId="21" numFmtId="49" xfId="0" applyNumberFormat="1" applyFont="1" applyBorder="1" applyAlignment="1">
      <alignment horizontal="center" vertical="center" wrapText="1"/>
    </xf>
    <xf fontId="6" fillId="0" borderId="21" numFmtId="0" xfId="0" applyFont="1" applyBorder="1" applyAlignment="1">
      <alignment horizontal="center" vertical="center" wrapText="1"/>
    </xf>
    <xf fontId="7" fillId="0" borderId="21" numFmtId="49" xfId="0" applyNumberFormat="1" applyFont="1" applyBorder="1" applyAlignment="1">
      <alignment horizontal="left" vertical="center"/>
    </xf>
    <xf fontId="5" fillId="0" borderId="21" numFmtId="0" xfId="0" applyFont="1" applyBorder="1" applyAlignment="1">
      <alignment vertical="center" wrapText="1"/>
    </xf>
    <xf fontId="5" fillId="0" borderId="21" numFmtId="162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vertical="center" wrapText="1"/>
    </xf>
    <xf fontId="5" fillId="3" borderId="21" numFmtId="162" xfId="0" applyNumberFormat="1" applyFont="1" applyFill="1" applyBorder="1" applyAlignment="1">
      <alignment vertical="center" wrapText="1"/>
    </xf>
    <xf fontId="5" fillId="3" borderId="6" numFmtId="162" xfId="0" applyNumberFormat="1" applyFont="1" applyFill="1" applyBorder="1" applyAlignment="1">
      <alignment vertical="center" wrapText="1"/>
    </xf>
    <xf fontId="5" fillId="3" borderId="0" numFmtId="162" xfId="0" applyNumberFormat="1" applyFont="1" applyFill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23" numFmtId="164" xfId="0" applyNumberFormat="1" applyFont="1" applyBorder="1" applyAlignment="1">
      <alignment horizontal="right" vertical="center" wrapText="1"/>
    </xf>
    <xf fontId="5" fillId="0" borderId="24" numFmtId="164" xfId="0" applyNumberFormat="1" applyFont="1" applyBorder="1" applyAlignment="1">
      <alignment horizontal="right" vertical="center" wrapText="1"/>
    </xf>
    <xf fontId="7" fillId="0" borderId="0" numFmtId="49" xfId="0" applyNumberFormat="1" applyFont="1" applyAlignment="1">
      <alignment horizontal="left" vertical="center"/>
    </xf>
    <xf fontId="5" fillId="0" borderId="0" numFmtId="162" xfId="0" applyNumberFormat="1" applyFont="1" applyAlignment="1">
      <alignment vertical="center" wrapText="1"/>
    </xf>
    <xf fontId="5" fillId="0" borderId="4" numFmtId="49" xfId="0" applyNumberFormat="1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5" fillId="0" borderId="25" numFmtId="0" xfId="0" applyFont="1" applyBorder="1" applyAlignment="1">
      <alignment vertical="center" wrapText="1"/>
    </xf>
    <xf fontId="5" fillId="0" borderId="4" numFmtId="162" xfId="0" applyNumberFormat="1" applyFont="1" applyBorder="1" applyAlignment="1">
      <alignment vertical="center" wrapText="1"/>
    </xf>
    <xf fontId="5" fillId="3" borderId="4" numFmtId="162" xfId="0" applyNumberFormat="1" applyFont="1" applyFill="1" applyBorder="1" applyAlignment="1">
      <alignment vertical="center" wrapText="1"/>
    </xf>
    <xf fontId="5" fillId="3" borderId="26" numFmtId="162" xfId="0" applyNumberFormat="1" applyFont="1" applyFill="1" applyBorder="1" applyAlignment="1">
      <alignment vertical="center" wrapText="1"/>
    </xf>
    <xf fontId="5" fillId="0" borderId="26" numFmtId="162" xfId="0" applyNumberFormat="1" applyFont="1" applyBorder="1" applyAlignment="1">
      <alignment vertical="center" wrapText="1"/>
    </xf>
    <xf fontId="5" fillId="0" borderId="4" numFmtId="164" xfId="0" applyNumberFormat="1" applyFont="1" applyBorder="1" applyAlignment="1">
      <alignment horizontal="right" vertical="center" wrapText="1"/>
    </xf>
    <xf fontId="5" fillId="0" borderId="27" numFmtId="164" xfId="0" applyNumberFormat="1" applyFont="1" applyBorder="1" applyAlignment="1">
      <alignment horizontal="right" vertical="center" wrapText="1"/>
    </xf>
    <xf fontId="13" fillId="0" borderId="28" numFmtId="165" xfId="0" applyNumberFormat="1" applyFont="1" applyBorder="1" applyAlignment="1">
      <alignment horizontal="center" vertical="center" wrapText="1"/>
    </xf>
    <xf fontId="13" fillId="0" borderId="10" numFmtId="165" xfId="0" applyNumberFormat="1" applyFont="1" applyBorder="1" applyAlignment="1">
      <alignment horizontal="center" vertical="center" wrapText="1"/>
    </xf>
    <xf fontId="9" fillId="0" borderId="10" numFmtId="165" xfId="0" applyNumberFormat="1" applyFont="1" applyBorder="1" applyAlignment="1">
      <alignment horizontal="left" vertical="center"/>
    </xf>
    <xf fontId="13" fillId="0" borderId="11" numFmtId="165" xfId="0" applyNumberFormat="1" applyFont="1" applyBorder="1" applyAlignment="1">
      <alignment horizontal="center" vertical="center" wrapText="1"/>
    </xf>
    <xf fontId="13" fillId="0" borderId="12" numFmtId="162" xfId="0" applyNumberFormat="1" applyFont="1" applyBorder="1" applyAlignment="1">
      <alignment horizontal="right" vertical="center" wrapText="1"/>
    </xf>
    <xf fontId="13" fillId="0" borderId="10" numFmtId="162" xfId="0" applyNumberFormat="1" applyFont="1" applyBorder="1" applyAlignment="1">
      <alignment horizontal="right" vertical="center" wrapText="1"/>
    </xf>
    <xf fontId="5" fillId="0" borderId="29" numFmtId="49" xfId="0" applyNumberFormat="1" applyFont="1" applyBorder="1" applyAlignment="1">
      <alignment horizontal="center" vertical="center" wrapText="1"/>
    </xf>
    <xf fontId="6" fillId="0" borderId="30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left" vertical="center"/>
    </xf>
    <xf fontId="5" fillId="0" borderId="15" numFmtId="165" xfId="0" applyNumberFormat="1" applyFont="1" applyBorder="1" applyAlignment="1">
      <alignment vertical="center" wrapText="1"/>
    </xf>
    <xf fontId="5" fillId="0" borderId="31" numFmtId="162" xfId="0" applyNumberFormat="1" applyFont="1" applyBorder="1" applyAlignment="1">
      <alignment horizontal="right" vertical="center" wrapText="1"/>
    </xf>
    <xf fontId="5" fillId="3" borderId="32" numFmtId="162" xfId="0" applyNumberFormat="1" applyFont="1" applyFill="1" applyBorder="1" applyAlignment="1">
      <alignment horizontal="right"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5" fillId="0" borderId="32" numFmtId="162" xfId="0" applyNumberFormat="1" applyFont="1" applyBorder="1" applyAlignment="1">
      <alignment horizontal="right" vertical="center" wrapText="1"/>
    </xf>
    <xf fontId="5" fillId="0" borderId="24" numFmtId="49" xfId="0" applyNumberFormat="1" applyFont="1" applyBorder="1" applyAlignment="1">
      <alignment horizontal="center" vertical="center" wrapText="1"/>
    </xf>
    <xf fontId="6" fillId="0" borderId="33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1" numFmtId="162" xfId="0" applyNumberFormat="1" applyFont="1" applyBorder="1" applyAlignment="1">
      <alignment horizontal="right" vertical="center" wrapText="1"/>
    </xf>
    <xf fontId="5" fillId="3" borderId="21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1" numFmtId="165" xfId="0" applyNumberFormat="1" applyFont="1" applyBorder="1" applyAlignment="1">
      <alignment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14" fillId="0" borderId="0" numFmtId="0" xfId="0" applyFont="1" applyAlignment="1">
      <alignment vertical="center"/>
    </xf>
    <xf fontId="14" fillId="0" borderId="24" numFmtId="49" xfId="0" applyNumberFormat="1" applyFont="1" applyBorder="1" applyAlignment="1">
      <alignment horizontal="center" vertical="center" wrapText="1"/>
    </xf>
    <xf fontId="14" fillId="0" borderId="34" numFmtId="0" xfId="0" applyFont="1" applyBorder="1" applyAlignment="1">
      <alignment horizontal="center" vertical="center" wrapText="1"/>
    </xf>
    <xf fontId="15" fillId="0" borderId="35" numFmtId="49" xfId="0" applyNumberFormat="1" applyFont="1" applyBorder="1" applyAlignment="1">
      <alignment horizontal="left" vertical="center"/>
    </xf>
    <xf fontId="14" fillId="0" borderId="36" numFmtId="0" xfId="0" applyFont="1" applyBorder="1" applyAlignment="1">
      <alignment vertical="center" wrapText="1"/>
    </xf>
    <xf fontId="14" fillId="0" borderId="35" numFmtId="162" xfId="0" applyNumberFormat="1" applyFont="1" applyBorder="1" applyAlignment="1">
      <alignment horizontal="right" vertical="center" wrapText="1"/>
    </xf>
    <xf fontId="14" fillId="3" borderId="35" numFmtId="162" xfId="0" applyNumberFormat="1" applyFont="1" applyFill="1" applyBorder="1" applyAlignment="1">
      <alignment horizontal="right" vertical="center" wrapText="1"/>
    </xf>
    <xf fontId="14" fillId="0" borderId="4" numFmtId="162" xfId="0" applyNumberFormat="1" applyFont="1" applyBorder="1" applyAlignment="1">
      <alignment horizontal="right" vertical="center" wrapText="1"/>
    </xf>
    <xf fontId="14" fillId="0" borderId="35" numFmtId="164" xfId="0" applyNumberFormat="1" applyFont="1" applyBorder="1" applyAlignment="1">
      <alignment horizontal="right" vertical="center" wrapText="1"/>
    </xf>
    <xf fontId="14" fillId="0" borderId="37" numFmtId="164" xfId="0" applyNumberFormat="1" applyFont="1" applyBorder="1" applyAlignment="1">
      <alignment horizontal="right" vertical="center" wrapText="1"/>
    </xf>
    <xf fontId="5" fillId="0" borderId="27" numFmtId="1" xfId="0" applyNumberFormat="1" applyFont="1" applyBorder="1" applyAlignment="1">
      <alignment horizontal="center" vertical="center" wrapText="1"/>
    </xf>
    <xf fontId="7" fillId="0" borderId="16" numFmtId="0" xfId="0" applyFont="1" applyBorder="1" applyAlignment="1">
      <alignment horizontal="left" vertical="center"/>
    </xf>
    <xf fontId="5" fillId="0" borderId="38" numFmtId="0" xfId="0" applyFont="1" applyBorder="1" applyAlignment="1">
      <alignment horizontal="left" vertical="center" wrapText="1"/>
    </xf>
    <xf fontId="5" fillId="3" borderId="31" numFmtId="162" xfId="0" applyNumberFormat="1" applyFont="1" applyFill="1" applyBorder="1" applyAlignment="1">
      <alignment horizontal="right" vertical="center" wrapText="1"/>
    </xf>
    <xf fontId="5" fillId="0" borderId="39" numFmtId="164" xfId="0" applyNumberFormat="1" applyFont="1" applyBorder="1" applyAlignment="1">
      <alignment horizontal="right" vertical="center" wrapText="1"/>
    </xf>
    <xf fontId="5" fillId="0" borderId="24" numFmtId="0" xfId="0" applyFont="1" applyBorder="1" applyAlignment="1">
      <alignment horizontal="center" vertical="center" wrapText="1"/>
    </xf>
    <xf fontId="7" fillId="0" borderId="21" numFmtId="0" xfId="0" applyFont="1" applyBorder="1" applyAlignment="1">
      <alignment horizontal="left" vertical="center"/>
    </xf>
    <xf fontId="5" fillId="3" borderId="7" numFmtId="162" xfId="0" applyNumberFormat="1" applyFont="1" applyFill="1" applyBorder="1" applyAlignment="1">
      <alignment horizontal="right" vertical="center" wrapText="1"/>
    </xf>
    <xf fontId="5" fillId="0" borderId="27" numFmtId="0" xfId="0" applyFont="1" applyBorder="1" applyAlignment="1">
      <alignment horizontal="center" vertical="center" wrapText="1"/>
    </xf>
    <xf fontId="6" fillId="0" borderId="40" numFmtId="0" xfId="0" applyFont="1" applyBorder="1" applyAlignment="1">
      <alignment horizontal="center" vertical="center" wrapText="1"/>
    </xf>
    <xf fontId="7" fillId="0" borderId="21" numFmtId="166" xfId="0" applyNumberFormat="1" applyFont="1" applyBorder="1" applyAlignment="1">
      <alignment vertical="center"/>
    </xf>
    <xf fontId="16" fillId="0" borderId="5" numFmtId="165" xfId="0" applyNumberFormat="1" applyFont="1" applyBorder="1" applyAlignment="1">
      <alignment vertical="center" wrapText="1"/>
    </xf>
    <xf fontId="5" fillId="0" borderId="7" numFmtId="162" xfId="0" applyNumberFormat="1" applyFont="1" applyBorder="1" applyAlignment="1">
      <alignment horizontal="right" vertical="center" wrapText="1"/>
    </xf>
    <xf fontId="14" fillId="0" borderId="27" numFmtId="0" xfId="0" applyFont="1" applyBorder="1" applyAlignment="1">
      <alignment horizontal="center" vertical="center" wrapText="1"/>
    </xf>
    <xf fontId="15" fillId="0" borderId="36" numFmtId="49" xfId="0" applyNumberFormat="1" applyFont="1" applyBorder="1" applyAlignment="1">
      <alignment horizontal="left" vertical="center"/>
    </xf>
    <xf fontId="14" fillId="0" borderId="35" numFmtId="0" xfId="0" applyFont="1" applyBorder="1" applyAlignment="1">
      <alignment vertical="center" wrapText="1"/>
    </xf>
    <xf fontId="14" fillId="0" borderId="36" numFmtId="162" xfId="0" applyNumberFormat="1" applyFont="1" applyBorder="1" applyAlignment="1">
      <alignment horizontal="right" vertical="center" wrapText="1"/>
    </xf>
    <xf fontId="14" fillId="0" borderId="36" numFmtId="164" xfId="0" applyNumberFormat="1" applyFont="1" applyBorder="1" applyAlignment="1">
      <alignment horizontal="right" vertical="center" wrapText="1"/>
    </xf>
    <xf fontId="14" fillId="0" borderId="41" numFmtId="164" xfId="0" applyNumberFormat="1" applyFont="1" applyBorder="1" applyAlignment="1">
      <alignment horizontal="right" vertical="center" wrapText="1"/>
    </xf>
    <xf fontId="7" fillId="0" borderId="15" numFmtId="49" xfId="0" applyNumberFormat="1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21" numFmtId="165" xfId="0" applyNumberFormat="1" applyFont="1" applyBorder="1" applyAlignment="1">
      <alignment horizontal="left" vertical="center" wrapText="1"/>
    </xf>
    <xf fontId="5" fillId="0" borderId="21" numFmtId="0" xfId="0" applyFont="1" applyBorder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17" fillId="0" borderId="0" numFmtId="0" xfId="0" applyFont="1" applyAlignment="1">
      <alignment vertical="center"/>
    </xf>
    <xf fontId="14" fillId="0" borderId="29" numFmtId="49" xfId="0" applyNumberFormat="1" applyFont="1" applyBorder="1" applyAlignment="1">
      <alignment horizontal="center" vertical="center" wrapText="1"/>
    </xf>
    <xf fontId="18" fillId="0" borderId="33" numFmtId="0" xfId="0" applyFont="1" applyBorder="1" applyAlignment="1">
      <alignment horizontal="center" vertical="center" wrapText="1"/>
    </xf>
    <xf fontId="15" fillId="0" borderId="0" numFmtId="0" xfId="0" applyFont="1" applyAlignment="1">
      <alignment horizontal="left" vertical="center"/>
    </xf>
    <xf fontId="17" fillId="0" borderId="5" numFmtId="0" xfId="0" applyFont="1" applyBorder="1" applyAlignment="1">
      <alignment horizontal="left" vertical="center" wrapText="1"/>
    </xf>
    <xf fontId="17" fillId="0" borderId="21" numFmtId="162" xfId="0" applyNumberFormat="1" applyFont="1" applyBorder="1" applyAlignment="1">
      <alignment horizontal="right" vertical="center" wrapText="1"/>
    </xf>
    <xf fontId="17" fillId="3" borderId="7" numFmtId="162" xfId="0" applyNumberFormat="1" applyFont="1" applyFill="1" applyBorder="1" applyAlignment="1">
      <alignment horizontal="right" vertical="center" wrapText="1"/>
    </xf>
    <xf fontId="17" fillId="3" borderId="6" numFmtId="162" xfId="0" applyNumberFormat="1" applyFont="1" applyFill="1" applyBorder="1" applyAlignment="1">
      <alignment horizontal="right" vertical="center" wrapText="1"/>
    </xf>
    <xf fontId="17" fillId="3" borderId="21" numFmtId="162" xfId="0" applyNumberFormat="1" applyFont="1" applyFill="1" applyBorder="1" applyAlignment="1">
      <alignment horizontal="right" vertical="center" wrapText="1"/>
    </xf>
    <xf fontId="17" fillId="0" borderId="0" numFmtId="162" xfId="0" applyNumberFormat="1" applyFont="1" applyAlignment="1">
      <alignment horizontal="right" vertical="center" wrapText="1"/>
    </xf>
    <xf fontId="14" fillId="0" borderId="0" numFmtId="164" xfId="0" applyNumberFormat="1" applyFont="1" applyAlignment="1">
      <alignment horizontal="right" vertical="center" wrapText="1"/>
    </xf>
    <xf fontId="17" fillId="0" borderId="21" numFmtId="164" xfId="0" applyNumberFormat="1" applyFont="1" applyBorder="1" applyAlignment="1">
      <alignment horizontal="right" vertical="center" wrapText="1"/>
    </xf>
    <xf fontId="17" fillId="0" borderId="23" numFmtId="164" xfId="0" applyNumberFormat="1" applyFont="1" applyBorder="1" applyAlignment="1">
      <alignment horizontal="right" vertical="center" wrapText="1"/>
    </xf>
    <xf fontId="17" fillId="0" borderId="24" numFmtId="164" xfId="0" applyNumberFormat="1" applyFont="1" applyBorder="1" applyAlignment="1">
      <alignment horizontal="right" vertical="center" wrapText="1"/>
    </xf>
    <xf fontId="15" fillId="0" borderId="21" numFmtId="0" xfId="0" applyFont="1" applyBorder="1" applyAlignment="1">
      <alignment horizontal="left" vertical="center"/>
    </xf>
    <xf fontId="17" fillId="0" borderId="21" numFmtId="0" xfId="0" applyFont="1" applyBorder="1" applyAlignment="1">
      <alignment horizontal="left" vertical="center" wrapText="1"/>
    </xf>
    <xf fontId="17" fillId="3" borderId="0" numFmtId="162" xfId="0" applyNumberFormat="1" applyFont="1" applyFill="1" applyAlignment="1">
      <alignment horizontal="right" vertical="center" wrapText="1"/>
    </xf>
    <xf fontId="14" fillId="0" borderId="21" numFmtId="164" xfId="0" applyNumberFormat="1" applyFont="1" applyBorder="1" applyAlignment="1">
      <alignment horizontal="right" vertical="center" wrapText="1"/>
    </xf>
    <xf fontId="17" fillId="0" borderId="0" numFmtId="164" xfId="0" applyNumberFormat="1" applyFont="1" applyAlignment="1">
      <alignment horizontal="right" vertical="center" wrapText="1"/>
    </xf>
    <xf fontId="17" fillId="3" borderId="42" numFmtId="162" xfId="0" applyNumberFormat="1" applyFont="1" applyFill="1" applyBorder="1" applyAlignment="1">
      <alignment horizontal="right" vertical="center" wrapText="1"/>
    </xf>
    <xf fontId="14" fillId="0" borderId="34" numFmtId="49" xfId="0" applyNumberFormat="1" applyFont="1" applyBorder="1" applyAlignment="1">
      <alignment horizontal="center" vertical="center" wrapText="1"/>
    </xf>
    <xf fontId="5" fillId="0" borderId="5" numFmtId="165" xfId="0" applyNumberFormat="1" applyFont="1" applyBorder="1" applyAlignment="1">
      <alignment vertical="center" wrapText="1"/>
    </xf>
    <xf fontId="14" fillId="0" borderId="35" numFmtId="162" xfId="0" applyNumberFormat="1" applyFont="1" applyBorder="1" applyAlignment="1">
      <alignment vertical="center" wrapText="1"/>
    </xf>
    <xf fontId="14" fillId="3" borderId="35" numFmtId="162" xfId="0" applyNumberFormat="1" applyFont="1" applyFill="1" applyBorder="1" applyAlignment="1">
      <alignment vertical="center" wrapText="1"/>
    </xf>
    <xf fontId="14" fillId="3" borderId="36" numFmtId="162" xfId="0" applyNumberFormat="1" applyFont="1" applyFill="1" applyBorder="1" applyAlignment="1">
      <alignment vertical="center" wrapText="1"/>
    </xf>
    <xf fontId="14" fillId="3" borderId="36" numFmtId="162" xfId="0" applyNumberFormat="1" applyFont="1" applyFill="1" applyBorder="1" applyAlignment="1">
      <alignment horizontal="right" vertical="center" wrapText="1"/>
    </xf>
    <xf fontId="14" fillId="0" borderId="36" numFmtId="162" xfId="0" applyNumberFormat="1" applyFont="1" applyBorder="1" applyAlignment="1">
      <alignment vertical="center" wrapText="1"/>
    </xf>
    <xf fontId="5" fillId="0" borderId="27" numFmtId="49" xfId="0" applyNumberFormat="1" applyFont="1" applyBorder="1" applyAlignment="1">
      <alignment horizontal="center" vertical="center" wrapText="1"/>
    </xf>
    <xf fontId="6" fillId="0" borderId="43" numFmtId="0" xfId="0" applyFont="1" applyBorder="1" applyAlignment="1">
      <alignment horizontal="center" vertical="center" wrapText="1"/>
    </xf>
    <xf fontId="5" fillId="0" borderId="38" numFmtId="165" xfId="0" applyNumberFormat="1" applyFont="1" applyBorder="1" applyAlignment="1">
      <alignment vertical="center" wrapText="1"/>
    </xf>
    <xf fontId="6" fillId="0" borderId="44" numFmtId="0" xfId="0" applyFont="1" applyBorder="1" applyAlignment="1">
      <alignment horizontal="center" vertical="center" wrapText="1"/>
    </xf>
    <xf fontId="19" fillId="0" borderId="21" numFmtId="165" xfId="0" applyNumberFormat="1" applyFont="1" applyBorder="1" applyAlignment="1">
      <alignment horizontal="right" vertical="center" wrapText="1"/>
    </xf>
    <xf fontId="13" fillId="0" borderId="21" numFmtId="162" xfId="0" applyNumberFormat="1" applyFont="1" applyBorder="1" applyAlignment="1">
      <alignment horizontal="right" vertical="center" wrapText="1"/>
    </xf>
    <xf fontId="13" fillId="3" borderId="19" numFmtId="162" xfId="0" applyNumberFormat="1" applyFont="1" applyFill="1" applyBorder="1" applyAlignment="1">
      <alignment horizontal="right" vertical="center" wrapText="1"/>
    </xf>
    <xf fontId="13" fillId="3" borderId="21" numFmtId="162" xfId="0" applyNumberFormat="1" applyFont="1" applyFill="1" applyBorder="1" applyAlignment="1">
      <alignment horizontal="right" vertical="center" wrapText="1"/>
    </xf>
    <xf fontId="13" fillId="0" borderId="21" numFmtId="164" xfId="0" applyNumberFormat="1" applyFont="1" applyBorder="1" applyAlignment="1">
      <alignment horizontal="right" vertical="center" wrapText="1"/>
    </xf>
    <xf fontId="13" fillId="0" borderId="24" numFmtId="164" xfId="0" applyNumberFormat="1" applyFont="1" applyBorder="1" applyAlignment="1">
      <alignment horizontal="right" vertical="center" wrapText="1"/>
    </xf>
    <xf fontId="7" fillId="0" borderId="4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3" borderId="23" numFmtId="162" xfId="0" applyNumberFormat="1" applyFont="1" applyFill="1" applyBorder="1" applyAlignment="1">
      <alignment horizontal="right" vertical="center" wrapText="1"/>
    </xf>
    <xf fontId="5" fillId="3" borderId="4" numFmtId="162" xfId="0" applyNumberFormat="1" applyFont="1" applyFill="1" applyBorder="1" applyAlignment="1">
      <alignment horizontal="right" vertical="center" wrapText="1"/>
    </xf>
    <xf fontId="5" fillId="0" borderId="4" numFmtId="162" xfId="0" applyNumberFormat="1" applyFont="1" applyBorder="1" applyAlignment="1">
      <alignment horizontal="right" vertical="center" wrapText="1"/>
    </xf>
    <xf fontId="5" fillId="0" borderId="45" numFmtId="49" xfId="0" applyNumberFormat="1" applyFont="1" applyBorder="1" applyAlignment="1">
      <alignment horizontal="center" vertical="center" wrapText="1"/>
    </xf>
    <xf fontId="7" fillId="0" borderId="19" numFmtId="166" xfId="0" applyNumberFormat="1" applyFont="1" applyBorder="1" applyAlignment="1">
      <alignment vertical="center"/>
    </xf>
    <xf fontId="5" fillId="0" borderId="19" numFmtId="164" xfId="0" applyNumberFormat="1" applyFont="1" applyBorder="1" applyAlignment="1">
      <alignment horizontal="right" vertical="center" wrapText="1"/>
    </xf>
    <xf fontId="5" fillId="0" borderId="45" numFmtId="164" xfId="0" applyNumberFormat="1" applyFont="1" applyBorder="1" applyAlignment="1">
      <alignment horizontal="right" vertical="center" wrapText="1"/>
    </xf>
    <xf fontId="18" fillId="0" borderId="46" numFmtId="0" xfId="0" applyFont="1" applyBorder="1" applyAlignment="1">
      <alignment horizontal="center" vertical="center" wrapText="1"/>
    </xf>
    <xf fontId="14" fillId="0" borderId="24" numFmtId="0" xfId="0" applyFont="1" applyBorder="1" applyAlignment="1">
      <alignment horizontal="center" vertical="center" wrapText="1"/>
    </xf>
    <xf fontId="14" fillId="3" borderId="26" numFmtId="162" xfId="0" applyNumberFormat="1" applyFont="1" applyFill="1" applyBorder="1" applyAlignment="1">
      <alignment horizontal="right" vertical="center" wrapText="1"/>
    </xf>
    <xf fontId="5" fillId="0" borderId="38" numFmtId="165" xfId="0" applyNumberFormat="1" applyFont="1" applyBorder="1" applyAlignment="1">
      <alignment horizontal="left" vertical="center" wrapText="1"/>
    </xf>
    <xf fontId="5" fillId="3" borderId="21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5" fillId="0" borderId="21" numFmtId="4" xfId="0" applyNumberFormat="1" applyFont="1" applyBorder="1" applyAlignment="1">
      <alignment horizontal="right" vertical="center" wrapText="1"/>
    </xf>
    <xf fontId="10" fillId="0" borderId="24" numFmtId="164" xfId="0" applyNumberFormat="1" applyFont="1" applyBorder="1" applyAlignment="1">
      <alignment horizontal="right" vertical="center" wrapText="1"/>
    </xf>
    <xf fontId="10" fillId="0" borderId="0" numFmtId="164" xfId="0" applyNumberFormat="1" applyFont="1" applyAlignment="1">
      <alignment horizontal="right" vertical="center" wrapText="1"/>
    </xf>
    <xf fontId="10" fillId="0" borderId="21" numFmtId="164" xfId="0" applyNumberFormat="1" applyFont="1" applyBorder="1" applyAlignment="1">
      <alignment horizontal="right" vertical="center" wrapText="1"/>
    </xf>
    <xf fontId="14" fillId="0" borderId="40" numFmtId="0" xfId="0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left" vertical="center"/>
    </xf>
    <xf fontId="14" fillId="0" borderId="4" numFmtId="0" xfId="0" applyFont="1" applyBorder="1" applyAlignment="1">
      <alignment vertical="center" wrapText="1"/>
    </xf>
    <xf fontId="14" fillId="3" borderId="4" numFmtId="162" xfId="0" applyNumberFormat="1" applyFont="1" applyFill="1" applyBorder="1" applyAlignment="1">
      <alignment horizontal="right" vertical="center" wrapText="1"/>
    </xf>
    <xf fontId="14" fillId="3" borderId="0" numFmtId="162" xfId="0" applyNumberFormat="1" applyFont="1" applyFill="1" applyAlignment="1">
      <alignment horizontal="right" vertical="center" wrapText="1"/>
    </xf>
    <xf fontId="14" fillId="0" borderId="0" numFmtId="162" xfId="0" applyNumberFormat="1" applyFont="1" applyAlignment="1">
      <alignment horizontal="right" vertical="center" wrapText="1"/>
    </xf>
    <xf fontId="14" fillId="0" borderId="4" numFmtId="164" xfId="0" applyNumberFormat="1" applyFont="1" applyBorder="1" applyAlignment="1">
      <alignment horizontal="right" vertical="center" wrapText="1"/>
    </xf>
    <xf fontId="14" fillId="0" borderId="23" numFmtId="164" xfId="0" applyNumberFormat="1" applyFont="1" applyBorder="1" applyAlignment="1">
      <alignment horizontal="right" vertical="center" wrapText="1"/>
    </xf>
    <xf fontId="14" fillId="0" borderId="27" numFmtId="164" xfId="0" applyNumberFormat="1" applyFont="1" applyBorder="1" applyAlignment="1">
      <alignment horizontal="right" vertical="center" wrapText="1"/>
    </xf>
    <xf fontId="13" fillId="0" borderId="5" numFmtId="0" xfId="0" applyFont="1" applyBorder="1" applyAlignment="1">
      <alignment vertical="center"/>
    </xf>
    <xf fontId="13" fillId="0" borderId="9" numFmtId="167" xfId="0" applyNumberFormat="1" applyFont="1" applyBorder="1" applyAlignment="1">
      <alignment horizontal="center" vertical="center" wrapText="1"/>
    </xf>
    <xf fontId="9" fillId="0" borderId="10" numFmtId="167" xfId="0" applyNumberFormat="1" applyFont="1" applyBorder="1" applyAlignment="1">
      <alignment horizontal="left" vertical="center"/>
    </xf>
    <xf fontId="13" fillId="0" borderId="11" numFmtId="167" xfId="0" applyNumberFormat="1" applyFont="1" applyBorder="1" applyAlignment="1">
      <alignment horizontal="center" vertical="center" wrapText="1"/>
    </xf>
    <xf fontId="13" fillId="3" borderId="12" numFmtId="162" xfId="0" applyNumberFormat="1" applyFont="1" applyFill="1" applyBorder="1" applyAlignment="1">
      <alignment horizontal="right" vertical="center" wrapText="1"/>
    </xf>
    <xf fontId="13" fillId="0" borderId="24" numFmtId="49" xfId="0" applyNumberFormat="1" applyFont="1" applyBorder="1" applyAlignment="1">
      <alignment vertical="center" wrapText="1"/>
    </xf>
    <xf fontId="13" fillId="0" borderId="47" numFmtId="165" xfId="0" applyNumberFormat="1" applyFont="1" applyBorder="1" applyAlignment="1">
      <alignment horizontal="center" vertical="center" wrapText="1"/>
    </xf>
    <xf fontId="9" fillId="0" borderId="48" numFmtId="165" xfId="0" applyNumberFormat="1" applyFont="1" applyBorder="1" applyAlignment="1">
      <alignment horizontal="left" vertical="center"/>
    </xf>
    <xf fontId="13" fillId="0" borderId="18" numFmtId="165" xfId="0" applyNumberFormat="1" applyFont="1" applyBorder="1" applyAlignment="1">
      <alignment horizontal="center" vertical="center" wrapText="1"/>
    </xf>
    <xf fontId="13" fillId="0" borderId="19" numFmtId="162" xfId="0" applyNumberFormat="1" applyFont="1" applyBorder="1" applyAlignment="1">
      <alignment horizontal="right" vertical="center" wrapText="1"/>
    </xf>
    <xf fontId="13" fillId="3" borderId="0" numFmtId="162" xfId="0" applyNumberFormat="1" applyFont="1" applyFill="1" applyAlignment="1">
      <alignment horizontal="right" vertical="center" wrapText="1"/>
    </xf>
    <xf fontId="13" fillId="0" borderId="0" numFmtId="162" xfId="0" applyNumberFormat="1" applyFont="1" applyAlignment="1">
      <alignment horizontal="right" vertical="center" wrapText="1"/>
    </xf>
    <xf fontId="13" fillId="0" borderId="0" numFmtId="164" xfId="0" applyNumberFormat="1" applyFont="1" applyAlignment="1">
      <alignment horizontal="right" vertical="center" wrapText="1"/>
    </xf>
    <xf fontId="13" fillId="0" borderId="19" numFmtId="164" xfId="0" applyNumberFormat="1" applyFont="1" applyBorder="1" applyAlignment="1">
      <alignment horizontal="right" vertical="center" wrapText="1"/>
    </xf>
    <xf fontId="13" fillId="0" borderId="23" numFmtId="164" xfId="0" applyNumberFormat="1" applyFont="1" applyBorder="1" applyAlignment="1">
      <alignment horizontal="right" vertical="center" wrapText="1"/>
    </xf>
    <xf fontId="13" fillId="0" borderId="45" numFmtId="164" xfId="0" applyNumberFormat="1" applyFont="1" applyBorder="1" applyAlignment="1">
      <alignment horizontal="right" vertical="center" wrapText="1"/>
    </xf>
    <xf fontId="5" fillId="0" borderId="25" numFmtId="49" xfId="0" applyNumberFormat="1" applyFont="1" applyBorder="1" applyAlignment="1">
      <alignment horizontal="center" vertical="center" wrapText="1"/>
    </xf>
    <xf fontId="12" fillId="0" borderId="40" numFmtId="0" xfId="0" applyFont="1" applyBorder="1" applyAlignment="1">
      <alignment horizontal="center" vertical="center" wrapText="1"/>
    </xf>
    <xf fontId="16" fillId="0" borderId="0" numFmtId="162" xfId="0" applyNumberFormat="1" applyFont="1" applyAlignment="1">
      <alignment vertical="center" wrapText="1"/>
    </xf>
    <xf fontId="5" fillId="0" borderId="5" numFmtId="49" xfId="0" applyNumberFormat="1" applyFont="1" applyBorder="1" applyAlignment="1">
      <alignment horizontal="center" vertical="center" wrapText="1"/>
    </xf>
    <xf fontId="12" fillId="0" borderId="33" numFmtId="0" xfId="0" applyFont="1" applyBorder="1" applyAlignment="1">
      <alignment horizontal="center" vertical="center" wrapText="1"/>
    </xf>
    <xf fontId="16" fillId="0" borderId="5" numFmtId="162" xfId="0" applyNumberFormat="1" applyFont="1" applyBorder="1" applyAlignment="1">
      <alignment vertical="center" wrapText="1"/>
    </xf>
    <xf fontId="16" fillId="0" borderId="5" numFmtId="0" xfId="0" applyFont="1" applyBorder="1" applyAlignment="1">
      <alignment horizontal="left" vertical="center" wrapText="1"/>
    </xf>
    <xf fontId="5" fillId="3" borderId="25" numFmtId="162" xfId="0" applyNumberFormat="1" applyFont="1" applyFill="1" applyBorder="1" applyAlignment="1">
      <alignment horizontal="right" vertical="center" wrapText="1"/>
    </xf>
    <xf fontId="5" fillId="0" borderId="6" numFmtId="162" xfId="0" applyNumberFormat="1" applyFont="1" applyBorder="1" applyAlignment="1">
      <alignment horizontal="right" vertical="center" wrapText="1"/>
    </xf>
    <xf fontId="13" fillId="0" borderId="5" numFmtId="49" xfId="0" applyNumberFormat="1" applyFont="1" applyBorder="1" applyAlignment="1">
      <alignment horizontal="center" vertical="center" wrapText="1"/>
    </xf>
    <xf fontId="16" fillId="0" borderId="0" numFmtId="0" xfId="0" applyFont="1" applyAlignment="1">
      <alignment horizontal="left" vertical="center" wrapText="1"/>
    </xf>
    <xf fontId="7" fillId="0" borderId="18" numFmtId="49" xfId="0" applyNumberFormat="1" applyFont="1" applyBorder="1" applyAlignment="1">
      <alignment horizontal="left" vertical="center"/>
    </xf>
    <xf fontId="7" fillId="0" borderId="23" numFmtId="49" xfId="0" applyNumberFormat="1" applyFont="1" applyBorder="1" applyAlignment="1">
      <alignment horizontal="left" vertical="center"/>
    </xf>
    <xf fontId="16" fillId="0" borderId="0" numFmtId="165" xfId="0" applyNumberFormat="1" applyFont="1" applyAlignment="1">
      <alignment vertical="center" wrapText="1"/>
    </xf>
    <xf fontId="5" fillId="0" borderId="35" numFmtId="162" xfId="0" applyNumberFormat="1" applyFont="1" applyBorder="1" applyAlignment="1">
      <alignment horizontal="right" vertical="center" wrapText="1"/>
    </xf>
    <xf fontId="5" fillId="3" borderId="49" numFmtId="162" xfId="0" applyNumberFormat="1" applyFont="1" applyFill="1" applyBorder="1" applyAlignment="1">
      <alignment horizontal="right" vertical="center" wrapText="1"/>
    </xf>
    <xf fontId="13" fillId="0" borderId="50" numFmtId="0" xfId="0" applyFont="1" applyBorder="1" applyAlignment="1">
      <alignment vertical="center"/>
    </xf>
    <xf fontId="5" fillId="0" borderId="1" numFmtId="167" xfId="0" applyNumberFormat="1" applyFont="1" applyBorder="1" applyAlignment="1">
      <alignment horizontal="left" vertical="center"/>
    </xf>
    <xf fontId="10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8.28515625"/>
    <col customWidth="1" min="2" max="2" style="3" width="11.140625"/>
    <col customWidth="1" hidden="1" min="3" max="3" style="4" width="11.00390625"/>
    <col customWidth="1" min="4" max="4" style="1" width="74.140625"/>
    <col customWidth="1" min="5" max="5" style="5" width="16.8515625"/>
    <col customWidth="1" min="6" max="6" style="6" width="16.140625"/>
    <col customWidth="1" min="7" max="7" style="6" width="15.8515625"/>
    <col customWidth="1" min="8" max="8" style="7" width="14.8515625"/>
    <col customWidth="1" min="9" max="9" style="8" width="16.28125"/>
    <col customWidth="1" min="10" max="10" style="8" width="15.28515625"/>
    <col customWidth="1" min="11" max="11" style="8" width="14.421875"/>
    <col customWidth="1" min="12" max="12" style="9" width="15.7109375"/>
    <col customWidth="1" min="13" max="13" style="1" width="17.140625"/>
    <col customWidth="1" min="14" max="14" style="1" width="14.710937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min="19" max="19" style="1" width="9.140625"/>
    <col min="20" max="16384" style="1" width="9.140625"/>
  </cols>
  <sheetData>
    <row r="1" ht="17.25">
      <c r="A1" s="10" t="s">
        <v>0</v>
      </c>
      <c r="B1" s="10"/>
      <c r="C1" s="11"/>
      <c r="D1" s="10"/>
      <c r="E1" s="10"/>
      <c r="F1" s="12"/>
      <c r="G1" s="12"/>
      <c r="H1" s="12"/>
      <c r="I1" s="12"/>
      <c r="J1" s="12"/>
      <c r="K1" s="12"/>
      <c r="L1" s="10"/>
      <c r="M1" s="10"/>
      <c r="N1" s="10"/>
      <c r="O1" s="10"/>
      <c r="P1" s="10"/>
      <c r="Q1" s="10"/>
      <c r="R1" s="10"/>
      <c r="S1" s="1"/>
      <c r="T1" s="1"/>
      <c r="U1" s="1"/>
      <c r="V1" s="1"/>
      <c r="W1" s="1"/>
      <c r="X1" s="1"/>
      <c r="Y1" s="1"/>
      <c r="Z1" s="1"/>
    </row>
    <row r="2" ht="15">
      <c r="A2" s="13"/>
      <c r="B2" s="14"/>
      <c r="C2" s="4"/>
      <c r="D2" s="15"/>
      <c r="E2" s="16"/>
      <c r="F2" s="17"/>
      <c r="G2" s="17"/>
      <c r="H2" s="18"/>
      <c r="I2" s="19"/>
      <c r="J2" s="19"/>
      <c r="K2" s="19"/>
      <c r="L2" s="20"/>
      <c r="M2" s="15"/>
      <c r="N2" s="15"/>
      <c r="O2" s="15"/>
      <c r="P2" s="21"/>
      <c r="Q2" s="21"/>
      <c r="R2" s="22" t="s">
        <v>1</v>
      </c>
      <c r="S2" s="1"/>
      <c r="T2" s="1"/>
      <c r="U2" s="1"/>
      <c r="V2" s="1"/>
      <c r="W2" s="1"/>
      <c r="X2" s="1"/>
      <c r="Y2" s="1"/>
      <c r="Z2" s="1"/>
    </row>
    <row r="3" s="23" customFormat="1" ht="18.75" customHeight="1">
      <c r="A3" s="24" t="s">
        <v>2</v>
      </c>
      <c r="B3" s="25" t="s">
        <v>3</v>
      </c>
      <c r="C3" s="26" t="s">
        <v>4</v>
      </c>
      <c r="D3" s="27" t="s">
        <v>5</v>
      </c>
      <c r="E3" s="28" t="s">
        <v>6</v>
      </c>
      <c r="F3" s="29" t="s">
        <v>7</v>
      </c>
      <c r="G3" s="30"/>
      <c r="H3" s="31"/>
      <c r="I3" s="32" t="s">
        <v>8</v>
      </c>
      <c r="J3" s="33"/>
      <c r="K3" s="29" t="s">
        <v>9</v>
      </c>
      <c r="L3" s="34"/>
      <c r="M3" s="34"/>
      <c r="N3" s="35"/>
      <c r="O3" s="27" t="s">
        <v>10</v>
      </c>
      <c r="P3" s="36" t="s">
        <v>11</v>
      </c>
      <c r="Q3" s="36" t="s">
        <v>12</v>
      </c>
      <c r="R3" s="27" t="s">
        <v>13</v>
      </c>
      <c r="S3" s="23"/>
      <c r="T3" s="23"/>
      <c r="U3" s="23"/>
      <c r="V3" s="23"/>
      <c r="W3" s="23"/>
      <c r="X3" s="23"/>
      <c r="Y3" s="23"/>
      <c r="Z3" s="23"/>
    </row>
    <row r="4" s="23" customFormat="1" ht="62.25" customHeight="1">
      <c r="A4" s="24"/>
      <c r="B4" s="25"/>
      <c r="C4" s="26"/>
      <c r="D4" s="27"/>
      <c r="E4" s="28"/>
      <c r="F4" s="37" t="s">
        <v>14</v>
      </c>
      <c r="G4" s="37" t="s">
        <v>15</v>
      </c>
      <c r="H4" s="38" t="s">
        <v>16</v>
      </c>
      <c r="I4" s="39" t="s">
        <v>17</v>
      </c>
      <c r="J4" s="39" t="s">
        <v>16</v>
      </c>
      <c r="K4" s="40" t="s">
        <v>18</v>
      </c>
      <c r="L4" s="41" t="s">
        <v>19</v>
      </c>
      <c r="M4" s="42" t="s">
        <v>20</v>
      </c>
      <c r="N4" s="41" t="s">
        <v>21</v>
      </c>
      <c r="O4" s="27"/>
      <c r="P4" s="36"/>
      <c r="Q4" s="36"/>
      <c r="R4" s="27"/>
      <c r="S4" s="23"/>
      <c r="T4" s="23"/>
      <c r="U4" s="23"/>
      <c r="V4" s="23"/>
      <c r="W4" s="23"/>
      <c r="X4" s="23"/>
      <c r="Y4" s="23"/>
      <c r="Z4" s="23"/>
    </row>
    <row r="5" s="43" customFormat="1" ht="23.25" customHeight="1">
      <c r="A5" s="44"/>
      <c r="B5" s="45" t="s">
        <v>22</v>
      </c>
      <c r="C5" s="46"/>
      <c r="D5" s="47"/>
      <c r="E5" s="48">
        <f>SUM(E6:E16)</f>
        <v>9022636.3599999994</v>
      </c>
      <c r="F5" s="49">
        <f>SUM(F6:F16)</f>
        <v>28873554.000000004</v>
      </c>
      <c r="G5" s="49">
        <f>SUM(G6:G16)</f>
        <v>11401823</v>
      </c>
      <c r="H5" s="49">
        <f>SUM(H6:H16)</f>
        <v>1960153.3999999999</v>
      </c>
      <c r="I5" s="49">
        <f>SUM(I6:I16)</f>
        <v>9814754.4900000002</v>
      </c>
      <c r="J5" s="49">
        <f>SUM(J6:J16)</f>
        <v>378457.52000000008</v>
      </c>
      <c r="K5" s="49">
        <f>SUM(K6:K16)</f>
        <v>792118.12999999931</v>
      </c>
      <c r="L5" s="50">
        <f>SUM(L6:L16)</f>
        <v>-1587068.5100000009</v>
      </c>
      <c r="M5" s="50">
        <f>SUM(M6:M16)</f>
        <v>-19058799.510000002</v>
      </c>
      <c r="N5" s="50">
        <f>SUM(N6:N16)</f>
        <v>-1581695.8800000001</v>
      </c>
      <c r="O5" s="51">
        <f t="shared" ref="O5:O9" si="0">IFERROR(I5/E5,"")</f>
        <v>1.0877923146178974</v>
      </c>
      <c r="P5" s="52">
        <f t="shared" ref="P5:P9" si="1">IFERROR(J5/H5,"")</f>
        <v>0.1930754603185649</v>
      </c>
      <c r="Q5" s="53">
        <f t="shared" ref="Q5:Q9" si="2">IFERROR(I5/G5,"")</f>
        <v>0.86080572290939794</v>
      </c>
      <c r="R5" s="54">
        <f t="shared" ref="R5:R9" si="3">IFERROR(I5/F5,"")</f>
        <v>0.33992193998702064</v>
      </c>
      <c r="S5" s="43"/>
      <c r="T5" s="43"/>
      <c r="U5" s="43"/>
      <c r="V5" s="43"/>
      <c r="W5" s="43"/>
      <c r="X5" s="43"/>
      <c r="Y5" s="43"/>
      <c r="Z5" s="43"/>
    </row>
    <row r="6" ht="18.75" customHeight="1">
      <c r="A6" s="55"/>
      <c r="B6" s="56" t="s">
        <v>23</v>
      </c>
      <c r="C6" s="57" t="s">
        <v>24</v>
      </c>
      <c r="D6" s="58" t="s">
        <v>25</v>
      </c>
      <c r="E6" s="59">
        <v>6565374.71</v>
      </c>
      <c r="F6" s="60">
        <f>22841274.9-1013674.9</f>
        <v>21827600</v>
      </c>
      <c r="G6" s="60">
        <v>8915651.4000000004</v>
      </c>
      <c r="H6" s="61">
        <v>1839119.3999999999</v>
      </c>
      <c r="I6" s="61">
        <v>7448141.6999999993</v>
      </c>
      <c r="J6" s="61">
        <v>339650.72000000003</v>
      </c>
      <c r="K6" s="62">
        <f t="shared" ref="K6:K9" si="4">I6-E6</f>
        <v>882766.98999999929</v>
      </c>
      <c r="L6" s="63">
        <f t="shared" ref="L6:L9" si="5">I6-G6</f>
        <v>-1467509.7000000011</v>
      </c>
      <c r="M6" s="64">
        <f t="shared" ref="M6:M9" si="6">I6-F6</f>
        <v>-14379458.300000001</v>
      </c>
      <c r="N6" s="64">
        <f t="shared" ref="N6:N9" si="7">J6-H6</f>
        <v>-1499468.6799999999</v>
      </c>
      <c r="O6" s="65">
        <f t="shared" si="0"/>
        <v>1.1344579752097652</v>
      </c>
      <c r="P6" s="66">
        <f t="shared" si="1"/>
        <v>0.18468116860710623</v>
      </c>
      <c r="Q6" s="65">
        <f t="shared" si="2"/>
        <v>0.83540073134757142</v>
      </c>
      <c r="R6" s="67">
        <f t="shared" si="3"/>
        <v>0.34122586541809447</v>
      </c>
      <c r="S6" s="1"/>
      <c r="T6" s="1"/>
      <c r="U6" s="1"/>
      <c r="V6" s="1"/>
      <c r="W6" s="1"/>
      <c r="X6" s="1"/>
      <c r="Y6" s="1"/>
      <c r="Z6" s="1"/>
    </row>
    <row r="7" ht="18.75" customHeight="1">
      <c r="A7" s="68"/>
      <c r="B7" s="69" t="s">
        <v>26</v>
      </c>
      <c r="C7" s="70" t="s">
        <v>27</v>
      </c>
      <c r="D7" s="71" t="s">
        <v>28</v>
      </c>
      <c r="E7" s="72">
        <v>34277.120000000003</v>
      </c>
      <c r="F7" s="73">
        <v>58676</v>
      </c>
      <c r="G7" s="73">
        <v>29086</v>
      </c>
      <c r="H7" s="74">
        <v>4914.5</v>
      </c>
      <c r="I7" s="75">
        <v>25617.610000000001</v>
      </c>
      <c r="J7" s="74">
        <v>2.71</v>
      </c>
      <c r="K7" s="76">
        <f t="shared" si="4"/>
        <v>-8659.510000000002</v>
      </c>
      <c r="L7" s="72">
        <f t="shared" si="5"/>
        <v>-3468.3899999999994</v>
      </c>
      <c r="M7" s="77">
        <f t="shared" si="6"/>
        <v>-33058.389999999999</v>
      </c>
      <c r="N7" s="72">
        <f t="shared" si="7"/>
        <v>-4911.79</v>
      </c>
      <c r="O7" s="78">
        <f t="shared" si="0"/>
        <v>0.74736763181970944</v>
      </c>
      <c r="P7" s="79">
        <f t="shared" si="1"/>
        <v>0.00055142944348356908</v>
      </c>
      <c r="Q7" s="80">
        <f t="shared" si="2"/>
        <v>0.88075397098260333</v>
      </c>
      <c r="R7" s="81">
        <f t="shared" si="3"/>
        <v>0.43659434862635493</v>
      </c>
      <c r="S7" s="1"/>
      <c r="T7" s="1"/>
      <c r="U7" s="1"/>
      <c r="V7" s="1"/>
      <c r="W7" s="1"/>
      <c r="X7" s="1"/>
      <c r="Y7" s="1"/>
      <c r="Z7" s="1"/>
    </row>
    <row r="8" ht="18.75" customHeight="1">
      <c r="A8" s="68"/>
      <c r="B8" s="69" t="s">
        <v>23</v>
      </c>
      <c r="C8" s="82" t="s">
        <v>29</v>
      </c>
      <c r="D8" s="71" t="s">
        <v>30</v>
      </c>
      <c r="E8" s="72">
        <v>8202.4599999999991</v>
      </c>
      <c r="F8" s="73">
        <v>38381</v>
      </c>
      <c r="G8" s="73">
        <v>16600</v>
      </c>
      <c r="H8" s="74">
        <v>0</v>
      </c>
      <c r="I8" s="76">
        <v>19488.940000000002</v>
      </c>
      <c r="J8" s="74">
        <v>-515.81000000000006</v>
      </c>
      <c r="K8" s="74">
        <f t="shared" si="4"/>
        <v>11286.480000000003</v>
      </c>
      <c r="L8" s="72">
        <f t="shared" si="5"/>
        <v>2888.9400000000023</v>
      </c>
      <c r="M8" s="72">
        <f t="shared" si="6"/>
        <v>-18892.059999999998</v>
      </c>
      <c r="N8" s="83">
        <f t="shared" si="7"/>
        <v>-515.81000000000006</v>
      </c>
      <c r="O8" s="79">
        <f t="shared" si="0"/>
        <v>2.3759872038388488</v>
      </c>
      <c r="P8" s="78" t="str">
        <f t="shared" si="1"/>
        <v/>
      </c>
      <c r="Q8" s="79">
        <f t="shared" si="2"/>
        <v>1.1740325301204821</v>
      </c>
      <c r="R8" s="81">
        <f t="shared" si="3"/>
        <v>0.50777572236262736</v>
      </c>
      <c r="S8" s="1"/>
      <c r="T8" s="1"/>
      <c r="U8" s="1"/>
      <c r="V8" s="1"/>
      <c r="W8" s="1"/>
      <c r="X8" s="1"/>
      <c r="Y8" s="1"/>
      <c r="Z8" s="1"/>
    </row>
    <row r="9" ht="18.75" customHeight="1">
      <c r="A9" s="68"/>
      <c r="B9" s="69" t="s">
        <v>23</v>
      </c>
      <c r="C9" s="70" t="s">
        <v>31</v>
      </c>
      <c r="D9" s="71" t="s">
        <v>32</v>
      </c>
      <c r="E9" s="72">
        <v>651887.80000000005</v>
      </c>
      <c r="F9" s="73">
        <v>1319195.1000000001</v>
      </c>
      <c r="G9" s="73">
        <v>715200</v>
      </c>
      <c r="H9" s="74">
        <v>33200</v>
      </c>
      <c r="I9" s="74">
        <v>670537.46999999997</v>
      </c>
      <c r="J9" s="74">
        <v>7638.0799999999999</v>
      </c>
      <c r="K9" s="74">
        <f t="shared" si="4"/>
        <v>18649.669999999925</v>
      </c>
      <c r="L9" s="72">
        <f t="shared" si="5"/>
        <v>-44662.530000000028</v>
      </c>
      <c r="M9" s="77">
        <f t="shared" si="6"/>
        <v>-648657.63000000012</v>
      </c>
      <c r="N9" s="72">
        <f t="shared" si="7"/>
        <v>-25561.919999999998</v>
      </c>
      <c r="O9" s="78">
        <f t="shared" si="0"/>
        <v>1.028608711499126</v>
      </c>
      <c r="P9" s="79">
        <f t="shared" si="1"/>
        <v>0.23006265060240963</v>
      </c>
      <c r="Q9" s="80">
        <f t="shared" si="2"/>
        <v>0.9375523909395973</v>
      </c>
      <c r="R9" s="81">
        <f t="shared" si="3"/>
        <v>0.50829287495079378</v>
      </c>
      <c r="S9" s="1"/>
      <c r="T9" s="1"/>
      <c r="U9" s="1"/>
      <c r="V9" s="1"/>
      <c r="W9" s="1"/>
      <c r="X9" s="1"/>
      <c r="Y9" s="1"/>
      <c r="Z9" s="1"/>
    </row>
    <row r="10" ht="18.75" customHeight="1">
      <c r="A10" s="68"/>
      <c r="B10" s="69" t="s">
        <v>23</v>
      </c>
      <c r="C10" s="82" t="s">
        <v>33</v>
      </c>
      <c r="D10" s="71" t="s">
        <v>34</v>
      </c>
      <c r="E10" s="72">
        <v>176.71000000000001</v>
      </c>
      <c r="F10" s="73">
        <v>0</v>
      </c>
      <c r="G10" s="73">
        <v>0</v>
      </c>
      <c r="H10" s="74">
        <v>0</v>
      </c>
      <c r="I10" s="76">
        <v>155.22</v>
      </c>
      <c r="J10" s="74">
        <v>1</v>
      </c>
      <c r="K10" s="74">
        <f t="shared" ref="K10:K47" si="8">I10-E10</f>
        <v>-21.490000000000009</v>
      </c>
      <c r="L10" s="72">
        <f t="shared" ref="L10:L73" si="9">I10-G10</f>
        <v>155.22</v>
      </c>
      <c r="M10" s="72">
        <f t="shared" ref="M10:M47" si="10">I10-F10</f>
        <v>155.22</v>
      </c>
      <c r="N10" s="83">
        <f t="shared" ref="N10:N47" si="11">J10-H10</f>
        <v>1</v>
      </c>
      <c r="O10" s="79">
        <f t="shared" ref="O10:O73" si="12">IFERROR(I10/E10,"")</f>
        <v>0.87838831984607546</v>
      </c>
      <c r="P10" s="78" t="str">
        <f t="shared" ref="P10:P73" si="13">IFERROR(J10/H10,"")</f>
        <v/>
      </c>
      <c r="Q10" s="79" t="str">
        <f t="shared" ref="Q10:Q73" si="14">IFERROR(I10/G10,"")</f>
        <v/>
      </c>
      <c r="R10" s="81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</row>
    <row r="11" ht="18.75" customHeight="1">
      <c r="A11" s="68"/>
      <c r="B11" s="69" t="s">
        <v>23</v>
      </c>
      <c r="C11" s="70" t="s">
        <v>35</v>
      </c>
      <c r="D11" s="71" t="s">
        <v>36</v>
      </c>
      <c r="E11" s="72">
        <v>1056.6600000000001</v>
      </c>
      <c r="F11" s="73">
        <v>1515.3</v>
      </c>
      <c r="G11" s="73">
        <v>1053</v>
      </c>
      <c r="H11" s="74">
        <v>0</v>
      </c>
      <c r="I11" s="74">
        <v>296.18000000000001</v>
      </c>
      <c r="J11" s="74">
        <v>0</v>
      </c>
      <c r="K11" s="74">
        <f t="shared" si="8"/>
        <v>-760.48000000000002</v>
      </c>
      <c r="L11" s="72">
        <f t="shared" si="9"/>
        <v>-756.81999999999994</v>
      </c>
      <c r="M11" s="77">
        <f t="shared" si="10"/>
        <v>-1219.1199999999999</v>
      </c>
      <c r="N11" s="72">
        <f t="shared" si="11"/>
        <v>0</v>
      </c>
      <c r="O11" s="78">
        <f t="shared" si="12"/>
        <v>0.28029829841197734</v>
      </c>
      <c r="P11" s="79" t="str">
        <f t="shared" si="13"/>
        <v/>
      </c>
      <c r="Q11" s="80">
        <f t="shared" si="14"/>
        <v>0.28127255460588796</v>
      </c>
      <c r="R11" s="81">
        <f t="shared" si="15"/>
        <v>0.19545964495479445</v>
      </c>
      <c r="S11" s="1"/>
      <c r="T11" s="1"/>
      <c r="U11" s="1"/>
      <c r="V11" s="1"/>
      <c r="W11" s="1"/>
      <c r="X11" s="1"/>
      <c r="Y11" s="1"/>
      <c r="Z11" s="1"/>
    </row>
    <row r="12" ht="18.75" customHeight="1">
      <c r="A12" s="68"/>
      <c r="B12" s="69" t="s">
        <v>23</v>
      </c>
      <c r="C12" s="82" t="s">
        <v>37</v>
      </c>
      <c r="D12" s="71" t="s">
        <v>38</v>
      </c>
      <c r="E12" s="72">
        <v>302491.28000000003</v>
      </c>
      <c r="F12" s="73">
        <v>446509.79999999999</v>
      </c>
      <c r="G12" s="73">
        <v>160215.60000000001</v>
      </c>
      <c r="H12" s="74">
        <v>10000</v>
      </c>
      <c r="I12" s="76">
        <v>132797.95000000001</v>
      </c>
      <c r="J12" s="74">
        <v>3649.2399999999998</v>
      </c>
      <c r="K12" s="74">
        <f t="shared" si="8"/>
        <v>-169693.33000000002</v>
      </c>
      <c r="L12" s="72">
        <f t="shared" si="9"/>
        <v>-27417.649999999994</v>
      </c>
      <c r="M12" s="72">
        <f t="shared" si="10"/>
        <v>-313711.84999999998</v>
      </c>
      <c r="N12" s="83">
        <f t="shared" si="11"/>
        <v>-6350.7600000000002</v>
      </c>
      <c r="O12" s="79">
        <f t="shared" si="12"/>
        <v>0.43901414282091039</v>
      </c>
      <c r="P12" s="78">
        <f t="shared" si="13"/>
        <v>0.36492399999999997</v>
      </c>
      <c r="Q12" s="79">
        <f t="shared" si="14"/>
        <v>0.82887028479124381</v>
      </c>
      <c r="R12" s="81">
        <f t="shared" si="15"/>
        <v>0.29741329305650183</v>
      </c>
      <c r="S12" s="1"/>
      <c r="T12" s="1"/>
      <c r="U12" s="1"/>
      <c r="V12" s="1"/>
      <c r="W12" s="1"/>
      <c r="X12" s="1"/>
      <c r="Y12" s="1"/>
      <c r="Z12" s="1"/>
    </row>
    <row r="13" ht="18.75" customHeight="1">
      <c r="A13" s="68"/>
      <c r="B13" s="69" t="s">
        <v>39</v>
      </c>
      <c r="C13" s="70" t="s">
        <v>40</v>
      </c>
      <c r="D13" s="71" t="s">
        <v>41</v>
      </c>
      <c r="E13" s="72">
        <v>69522.100000000006</v>
      </c>
      <c r="F13" s="73">
        <v>1866643.8</v>
      </c>
      <c r="G13" s="73">
        <v>86000</v>
      </c>
      <c r="H13" s="74">
        <v>10000</v>
      </c>
      <c r="I13" s="74">
        <v>71378.869999999995</v>
      </c>
      <c r="J13" s="74">
        <v>1641.4000000000001</v>
      </c>
      <c r="K13" s="74">
        <f t="shared" si="8"/>
        <v>1856.7699999999895</v>
      </c>
      <c r="L13" s="72">
        <f t="shared" si="9"/>
        <v>-14621.130000000005</v>
      </c>
      <c r="M13" s="77">
        <f t="shared" si="10"/>
        <v>-1795264.9300000002</v>
      </c>
      <c r="N13" s="72">
        <f t="shared" si="11"/>
        <v>-8358.6000000000004</v>
      </c>
      <c r="O13" s="78">
        <f t="shared" si="12"/>
        <v>1.026707622468251</v>
      </c>
      <c r="P13" s="79">
        <f t="shared" si="13"/>
        <v>0.16414000000000001</v>
      </c>
      <c r="Q13" s="80">
        <f t="shared" si="14"/>
        <v>0.82998686046511627</v>
      </c>
      <c r="R13" s="81">
        <f t="shared" si="15"/>
        <v>0.038239148786715492</v>
      </c>
      <c r="S13" s="1"/>
      <c r="T13" s="1"/>
      <c r="U13" s="1"/>
      <c r="V13" s="1"/>
      <c r="W13" s="1"/>
      <c r="X13" s="1"/>
      <c r="Y13" s="1"/>
      <c r="Z13" s="1"/>
    </row>
    <row r="14" ht="18.75" customHeight="1">
      <c r="A14" s="68"/>
      <c r="B14" s="69" t="s">
        <v>39</v>
      </c>
      <c r="C14" s="82" t="s">
        <v>42</v>
      </c>
      <c r="D14" s="71" t="s">
        <v>43</v>
      </c>
      <c r="E14" s="72">
        <v>1114583.9099999999</v>
      </c>
      <c r="F14" s="73">
        <v>2628818</v>
      </c>
      <c r="G14" s="73">
        <v>1156500</v>
      </c>
      <c r="H14" s="74">
        <v>5000</v>
      </c>
      <c r="I14" s="76">
        <v>1160585.3200000001</v>
      </c>
      <c r="J14" s="74">
        <v>12433.939999999999</v>
      </c>
      <c r="K14" s="74">
        <f t="shared" si="8"/>
        <v>46001.410000000149</v>
      </c>
      <c r="L14" s="72">
        <f t="shared" si="9"/>
        <v>4085.3200000000652</v>
      </c>
      <c r="M14" s="72">
        <f t="shared" si="10"/>
        <v>-1468232.6799999999</v>
      </c>
      <c r="N14" s="83">
        <f t="shared" si="11"/>
        <v>7433.9399999999987</v>
      </c>
      <c r="O14" s="79">
        <f t="shared" si="12"/>
        <v>1.0412722717305332</v>
      </c>
      <c r="P14" s="78">
        <f t="shared" si="13"/>
        <v>2.4867879999999998</v>
      </c>
      <c r="Q14" s="79">
        <f t="shared" si="14"/>
        <v>1.003532485948984</v>
      </c>
      <c r="R14" s="81">
        <f t="shared" si="15"/>
        <v>0.44148561064326253</v>
      </c>
      <c r="S14" s="1"/>
      <c r="T14" s="1"/>
      <c r="U14" s="1"/>
      <c r="V14" s="1"/>
      <c r="W14" s="1"/>
      <c r="X14" s="1"/>
      <c r="Y14" s="1"/>
      <c r="Z14" s="1"/>
    </row>
    <row r="15" ht="18.75" customHeight="1">
      <c r="A15" s="68"/>
      <c r="B15" s="69"/>
      <c r="C15" s="70" t="s">
        <v>44</v>
      </c>
      <c r="D15" s="71" t="s">
        <v>45</v>
      </c>
      <c r="E15" s="72">
        <v>275063.60999999999</v>
      </c>
      <c r="F15" s="73">
        <v>686215</v>
      </c>
      <c r="G15" s="73">
        <v>321517</v>
      </c>
      <c r="H15" s="74">
        <v>57919.5</v>
      </c>
      <c r="I15" s="74">
        <v>285755.22999999998</v>
      </c>
      <c r="J15" s="74">
        <v>13956.24</v>
      </c>
      <c r="K15" s="74">
        <f t="shared" si="8"/>
        <v>10691.619999999995</v>
      </c>
      <c r="L15" s="72">
        <f t="shared" si="9"/>
        <v>-35761.770000000019</v>
      </c>
      <c r="M15" s="72">
        <f t="shared" si="10"/>
        <v>-400459.77000000002</v>
      </c>
      <c r="N15" s="72">
        <f t="shared" si="11"/>
        <v>-43963.260000000002</v>
      </c>
      <c r="O15" s="79">
        <f t="shared" si="12"/>
        <v>1.0388696272836673</v>
      </c>
      <c r="P15" s="79">
        <f t="shared" si="13"/>
        <v>0.24095926242457202</v>
      </c>
      <c r="Q15" s="79">
        <f t="shared" si="14"/>
        <v>0.88877176012465897</v>
      </c>
      <c r="R15" s="81">
        <f t="shared" si="15"/>
        <v>0.41642230204819186</v>
      </c>
      <c r="S15" s="1"/>
      <c r="T15" s="1"/>
      <c r="U15" s="1"/>
      <c r="V15" s="1"/>
      <c r="W15" s="1"/>
      <c r="X15" s="1"/>
      <c r="Y15" s="1"/>
      <c r="Z15" s="1"/>
    </row>
    <row r="16" ht="17.25" hidden="1">
      <c r="A16" s="84"/>
      <c r="B16" s="85" t="s">
        <v>39</v>
      </c>
      <c r="C16" s="82" t="s">
        <v>46</v>
      </c>
      <c r="D16" s="86" t="s">
        <v>47</v>
      </c>
      <c r="E16" s="87">
        <v>0</v>
      </c>
      <c r="F16" s="88">
        <v>0</v>
      </c>
      <c r="G16" s="88">
        <v>0</v>
      </c>
      <c r="H16" s="89">
        <v>0</v>
      </c>
      <c r="I16" s="89">
        <v>0</v>
      </c>
      <c r="J16" s="89">
        <v>0</v>
      </c>
      <c r="K16" s="88">
        <f t="shared" si="8"/>
        <v>0</v>
      </c>
      <c r="L16" s="83">
        <f t="shared" si="9"/>
        <v>0</v>
      </c>
      <c r="M16" s="87">
        <f t="shared" si="10"/>
        <v>0</v>
      </c>
      <c r="N16" s="90">
        <f t="shared" si="11"/>
        <v>0</v>
      </c>
      <c r="O16" s="91" t="str">
        <f t="shared" si="12"/>
        <v/>
      </c>
      <c r="P16" s="78" t="str">
        <f t="shared" si="13"/>
        <v/>
      </c>
      <c r="Q16" s="91" t="str">
        <f t="shared" si="14"/>
        <v/>
      </c>
      <c r="R16" s="92" t="str">
        <f t="shared" si="15"/>
        <v/>
      </c>
      <c r="S16" s="1"/>
      <c r="T16" s="1"/>
      <c r="U16" s="1"/>
      <c r="V16" s="1"/>
      <c r="W16" s="1"/>
      <c r="X16" s="1"/>
      <c r="Y16" s="1"/>
      <c r="Z16" s="1"/>
    </row>
    <row r="17" s="43" customFormat="1" ht="24" customHeight="1">
      <c r="A17" s="93" t="s">
        <v>48</v>
      </c>
      <c r="B17" s="94"/>
      <c r="C17" s="95"/>
      <c r="D17" s="96"/>
      <c r="E17" s="50">
        <f>E21+E25+E34+E48+E56+E59+E62+E71</f>
        <v>3177759.5</v>
      </c>
      <c r="F17" s="49">
        <f>F21+F25+F34+F48+F56+F59+F62+F71</f>
        <v>8186565.9399999976</v>
      </c>
      <c r="G17" s="49">
        <f>G21+G25+G34+G48+G56+G59+G62+G71</f>
        <v>3915278.04</v>
      </c>
      <c r="H17" s="49">
        <f>H21+H25+H34+H48+H56+H59+H62+H71</f>
        <v>695539.10999999999</v>
      </c>
      <c r="I17" s="49">
        <f>I21+I25+I34+I48+I56+I59+I62+I71</f>
        <v>3660351.5499999998</v>
      </c>
      <c r="J17" s="49">
        <f>J21+J25+J34+J48+J56+J59+J62+J71</f>
        <v>182058.22999999998</v>
      </c>
      <c r="K17" s="49">
        <f t="shared" si="8"/>
        <v>482592.04999999981</v>
      </c>
      <c r="L17" s="97">
        <f t="shared" si="9"/>
        <v>-254926.49000000022</v>
      </c>
      <c r="M17" s="98">
        <f t="shared" si="10"/>
        <v>-4526214.3899999978</v>
      </c>
      <c r="N17" s="50">
        <f t="shared" si="11"/>
        <v>-513480.88</v>
      </c>
      <c r="O17" s="51">
        <f t="shared" si="12"/>
        <v>1.1518655046110318</v>
      </c>
      <c r="P17" s="52">
        <f t="shared" si="13"/>
        <v>0.26175124789172527</v>
      </c>
      <c r="Q17" s="53">
        <f t="shared" si="14"/>
        <v>0.9348893009907413</v>
      </c>
      <c r="R17" s="54">
        <f t="shared" si="15"/>
        <v>0.44711684689612369</v>
      </c>
      <c r="S17" s="43"/>
      <c r="T17" s="43"/>
      <c r="U17" s="43"/>
      <c r="V17" s="43"/>
      <c r="W17" s="43"/>
      <c r="X17" s="43"/>
      <c r="Y17" s="43"/>
      <c r="Z17" s="43"/>
    </row>
    <row r="18" ht="17.25">
      <c r="A18" s="99" t="s">
        <v>49</v>
      </c>
      <c r="B18" s="100" t="s">
        <v>26</v>
      </c>
      <c r="C18" s="101" t="s">
        <v>50</v>
      </c>
      <c r="D18" s="102" t="s">
        <v>51</v>
      </c>
      <c r="E18" s="103">
        <v>116857.02</v>
      </c>
      <c r="F18" s="62">
        <f>295538.8+75672.2</f>
        <v>371211</v>
      </c>
      <c r="G18" s="62">
        <v>173211</v>
      </c>
      <c r="H18" s="62">
        <v>32000</v>
      </c>
      <c r="I18" s="104">
        <v>159128.69</v>
      </c>
      <c r="J18" s="62">
        <v>8435.5599999999995</v>
      </c>
      <c r="K18" s="105">
        <f t="shared" si="8"/>
        <v>42271.669999999998</v>
      </c>
      <c r="L18" s="59">
        <f t="shared" si="9"/>
        <v>-14082.309999999998</v>
      </c>
      <c r="M18" s="59">
        <f t="shared" si="10"/>
        <v>-212082.31</v>
      </c>
      <c r="N18" s="106">
        <f t="shared" si="11"/>
        <v>-23564.440000000002</v>
      </c>
      <c r="O18" s="65">
        <f t="shared" si="12"/>
        <v>1.3617383876467155</v>
      </c>
      <c r="P18" s="66">
        <f t="shared" si="13"/>
        <v>0.26361124999999996</v>
      </c>
      <c r="Q18" s="65">
        <f t="shared" si="14"/>
        <v>0.91869852376581163</v>
      </c>
      <c r="R18" s="67">
        <f t="shared" si="15"/>
        <v>0.42867450048624639</v>
      </c>
      <c r="S18" s="1"/>
      <c r="T18" s="1"/>
      <c r="U18" s="1"/>
      <c r="V18" s="1"/>
      <c r="W18" s="1"/>
      <c r="X18" s="1"/>
      <c r="Y18" s="1"/>
      <c r="Z18" s="1"/>
    </row>
    <row r="19" ht="17.25">
      <c r="A19" s="107"/>
      <c r="B19" s="108"/>
      <c r="C19" s="70" t="s">
        <v>52</v>
      </c>
      <c r="D19" s="109" t="s">
        <v>53</v>
      </c>
      <c r="E19" s="110">
        <v>647</v>
      </c>
      <c r="F19" s="111">
        <v>0</v>
      </c>
      <c r="G19" s="111">
        <v>0</v>
      </c>
      <c r="H19" s="112">
        <v>0</v>
      </c>
      <c r="I19" s="111">
        <v>0</v>
      </c>
      <c r="J19" s="112">
        <v>0</v>
      </c>
      <c r="K19" s="111">
        <f t="shared" si="8"/>
        <v>-647</v>
      </c>
      <c r="L19" s="113">
        <f t="shared" si="9"/>
        <v>0</v>
      </c>
      <c r="M19" s="110">
        <f t="shared" si="10"/>
        <v>0</v>
      </c>
      <c r="N19" s="110">
        <f t="shared" si="11"/>
        <v>0</v>
      </c>
      <c r="O19" s="78">
        <f t="shared" si="12"/>
        <v>0</v>
      </c>
      <c r="P19" s="79" t="str">
        <f t="shared" si="13"/>
        <v/>
      </c>
      <c r="Q19" s="80" t="str">
        <f t="shared" si="14"/>
        <v/>
      </c>
      <c r="R19" s="81" t="str">
        <f t="shared" si="15"/>
        <v/>
      </c>
      <c r="S19" s="1"/>
      <c r="T19" s="1"/>
      <c r="U19" s="1"/>
      <c r="V19" s="1"/>
      <c r="W19" s="1"/>
      <c r="X19" s="1"/>
      <c r="Y19" s="1"/>
      <c r="Z19" s="1"/>
    </row>
    <row r="20" ht="17.25">
      <c r="A20" s="107"/>
      <c r="B20" s="108"/>
      <c r="C20" s="82" t="s">
        <v>54</v>
      </c>
      <c r="D20" s="114" t="s">
        <v>55</v>
      </c>
      <c r="E20" s="110">
        <v>100099.58</v>
      </c>
      <c r="F20" s="111">
        <v>365019.5</v>
      </c>
      <c r="G20" s="111">
        <f>121415.2+60204.3</f>
        <v>181619.5</v>
      </c>
      <c r="H20" s="115">
        <f>22000+8600</f>
        <v>30600</v>
      </c>
      <c r="I20" s="111">
        <v>159916.89000000001</v>
      </c>
      <c r="J20" s="115">
        <v>8762.3500000000004</v>
      </c>
      <c r="K20" s="111">
        <f t="shared" si="8"/>
        <v>59817.310000000012</v>
      </c>
      <c r="L20" s="110">
        <f t="shared" si="9"/>
        <v>-21702.609999999986</v>
      </c>
      <c r="M20" s="110">
        <f t="shared" si="10"/>
        <v>-205102.60999999999</v>
      </c>
      <c r="N20" s="110">
        <f t="shared" si="11"/>
        <v>-21837.650000000001</v>
      </c>
      <c r="O20" s="79">
        <f t="shared" si="12"/>
        <v>1.5975780317959378</v>
      </c>
      <c r="P20" s="78">
        <f t="shared" si="13"/>
        <v>0.28635130718954249</v>
      </c>
      <c r="Q20" s="79">
        <f t="shared" si="14"/>
        <v>0.88050506691186803</v>
      </c>
      <c r="R20" s="81">
        <f t="shared" si="15"/>
        <v>0.43810506014062267</v>
      </c>
      <c r="S20" s="1"/>
      <c r="T20" s="1"/>
      <c r="U20" s="1"/>
      <c r="V20" s="1"/>
      <c r="W20" s="1"/>
      <c r="X20" s="1"/>
      <c r="Y20" s="1"/>
      <c r="Z20" s="1"/>
    </row>
    <row r="21" s="116" customFormat="1" ht="17.25">
      <c r="A21" s="117"/>
      <c r="B21" s="118"/>
      <c r="C21" s="119"/>
      <c r="D21" s="120" t="s">
        <v>56</v>
      </c>
      <c r="E21" s="121">
        <f>SUM(E18:E20)</f>
        <v>217603.60000000001</v>
      </c>
      <c r="F21" s="122">
        <f>SUM(F18:F20)</f>
        <v>736230.5</v>
      </c>
      <c r="G21" s="122">
        <f>SUM(G18:G20)</f>
        <v>354830.5</v>
      </c>
      <c r="H21" s="122">
        <f>SUM(H18:H20)</f>
        <v>62600</v>
      </c>
      <c r="I21" s="122">
        <f>SUM(I18:I20)</f>
        <v>319045.58000000002</v>
      </c>
      <c r="J21" s="122">
        <f>SUM(J18:J20)</f>
        <v>17197.91</v>
      </c>
      <c r="K21" s="122">
        <f t="shared" si="8"/>
        <v>101441.98000000001</v>
      </c>
      <c r="L21" s="121">
        <f t="shared" si="9"/>
        <v>-35784.919999999984</v>
      </c>
      <c r="M21" s="123">
        <f t="shared" si="10"/>
        <v>-417184.91999999998</v>
      </c>
      <c r="N21" s="123">
        <f t="shared" si="11"/>
        <v>-45402.089999999997</v>
      </c>
      <c r="O21" s="124">
        <f t="shared" si="12"/>
        <v>1.4661778573516246</v>
      </c>
      <c r="P21" s="124">
        <f t="shared" si="13"/>
        <v>0.27472699680511181</v>
      </c>
      <c r="Q21" s="124">
        <f t="shared" si="14"/>
        <v>0.89914925577141769</v>
      </c>
      <c r="R21" s="125">
        <f t="shared" si="15"/>
        <v>0.43335012608143786</v>
      </c>
      <c r="S21" s="116"/>
      <c r="T21" s="116"/>
      <c r="U21" s="116"/>
      <c r="V21" s="116"/>
      <c r="W21" s="116"/>
      <c r="X21" s="116"/>
      <c r="Y21" s="116"/>
      <c r="Z21" s="116"/>
    </row>
    <row r="22" ht="17.25">
      <c r="A22" s="126">
        <v>951</v>
      </c>
      <c r="B22" s="100" t="s">
        <v>23</v>
      </c>
      <c r="C22" s="127" t="s">
        <v>57</v>
      </c>
      <c r="D22" s="128" t="s">
        <v>58</v>
      </c>
      <c r="E22" s="103">
        <v>46211.480000000003</v>
      </c>
      <c r="F22" s="129">
        <v>119058.5</v>
      </c>
      <c r="G22" s="129">
        <v>50888.300000000003</v>
      </c>
      <c r="H22" s="62">
        <v>9357.6000000000004</v>
      </c>
      <c r="I22" s="104">
        <v>56032.720000000001</v>
      </c>
      <c r="J22" s="62">
        <v>7929.3900000000003</v>
      </c>
      <c r="K22" s="62">
        <f t="shared" si="8"/>
        <v>9821.239999999998</v>
      </c>
      <c r="L22" s="59">
        <f t="shared" si="9"/>
        <v>5144.4199999999983</v>
      </c>
      <c r="M22" s="59">
        <f t="shared" si="10"/>
        <v>-63025.779999999999</v>
      </c>
      <c r="N22" s="59">
        <f t="shared" si="11"/>
        <v>-1428.21</v>
      </c>
      <c r="O22" s="66">
        <f t="shared" si="12"/>
        <v>1.2125281423576999</v>
      </c>
      <c r="P22" s="65">
        <f t="shared" si="13"/>
        <v>0.84737432675044888</v>
      </c>
      <c r="Q22" s="130">
        <f t="shared" si="14"/>
        <v>1.1010923925538876</v>
      </c>
      <c r="R22" s="67">
        <f t="shared" si="15"/>
        <v>0.47063183225053229</v>
      </c>
      <c r="S22" s="1"/>
      <c r="T22" s="1"/>
      <c r="U22" s="1"/>
      <c r="V22" s="1"/>
      <c r="W22" s="1"/>
      <c r="X22" s="1"/>
      <c r="Y22" s="1"/>
      <c r="Z22" s="1"/>
    </row>
    <row r="23" ht="17.25">
      <c r="A23" s="131"/>
      <c r="B23" s="108"/>
      <c r="C23" s="132" t="s">
        <v>59</v>
      </c>
      <c r="D23" s="109" t="s">
        <v>60</v>
      </c>
      <c r="E23" s="110">
        <v>8319.9300000000003</v>
      </c>
      <c r="F23" s="133">
        <v>10589.6</v>
      </c>
      <c r="G23" s="133">
        <v>4914.1000000000004</v>
      </c>
      <c r="H23" s="111">
        <v>1475.8</v>
      </c>
      <c r="I23" s="112">
        <v>6366.2699999999995</v>
      </c>
      <c r="J23" s="111">
        <v>140.49000000000001</v>
      </c>
      <c r="K23" s="111">
        <f t="shared" si="8"/>
        <v>-1953.6600000000008</v>
      </c>
      <c r="L23" s="110">
        <f t="shared" si="9"/>
        <v>1452.1699999999992</v>
      </c>
      <c r="M23" s="110">
        <f t="shared" si="10"/>
        <v>-4223.3300000000008</v>
      </c>
      <c r="N23" s="113">
        <f t="shared" si="11"/>
        <v>-1335.3099999999999</v>
      </c>
      <c r="O23" s="79">
        <f t="shared" si="12"/>
        <v>0.76518312053106208</v>
      </c>
      <c r="P23" s="79">
        <f t="shared" si="13"/>
        <v>0.095195825992681948</v>
      </c>
      <c r="Q23" s="79">
        <f t="shared" si="14"/>
        <v>1.2955108768645325</v>
      </c>
      <c r="R23" s="81">
        <f t="shared" si="15"/>
        <v>0.60118134773740262</v>
      </c>
      <c r="S23" s="1"/>
      <c r="T23" s="1"/>
      <c r="U23" s="1"/>
      <c r="V23" s="1"/>
      <c r="W23" s="1"/>
      <c r="X23" s="1"/>
      <c r="Y23" s="1"/>
      <c r="Z23" s="1"/>
    </row>
    <row r="24" ht="17.25">
      <c r="A24" s="134"/>
      <c r="B24" s="135"/>
      <c r="C24" s="136" t="s">
        <v>61</v>
      </c>
      <c r="D24" s="137" t="s">
        <v>62</v>
      </c>
      <c r="E24" s="110">
        <v>1274.23</v>
      </c>
      <c r="F24" s="133">
        <v>2512.1999999999998</v>
      </c>
      <c r="G24" s="133">
        <v>1260</v>
      </c>
      <c r="H24" s="133">
        <v>170</v>
      </c>
      <c r="I24" s="133">
        <v>1044.74</v>
      </c>
      <c r="J24" s="133">
        <v>112.05</v>
      </c>
      <c r="K24" s="111">
        <f t="shared" si="8"/>
        <v>-229.49000000000001</v>
      </c>
      <c r="L24" s="110">
        <f t="shared" si="9"/>
        <v>-215.25999999999999</v>
      </c>
      <c r="M24" s="110">
        <f t="shared" si="10"/>
        <v>-1467.4599999999998</v>
      </c>
      <c r="N24" s="138">
        <f t="shared" si="11"/>
        <v>-57.950000000000003</v>
      </c>
      <c r="O24" s="79">
        <f t="shared" si="12"/>
        <v>0.81989907630490566</v>
      </c>
      <c r="P24" s="78">
        <f t="shared" si="13"/>
        <v>0.65911764705882347</v>
      </c>
      <c r="Q24" s="79">
        <f t="shared" si="14"/>
        <v>0.82915873015873021</v>
      </c>
      <c r="R24" s="81">
        <f t="shared" si="15"/>
        <v>0.41586657113287162</v>
      </c>
      <c r="S24" s="1"/>
      <c r="T24" s="1"/>
      <c r="U24" s="1"/>
      <c r="V24" s="1"/>
      <c r="W24" s="1"/>
      <c r="X24" s="1"/>
      <c r="Y24" s="1"/>
      <c r="Z24" s="1"/>
    </row>
    <row r="25" s="116" customFormat="1" ht="17.25">
      <c r="A25" s="139"/>
      <c r="B25" s="118"/>
      <c r="C25" s="140"/>
      <c r="D25" s="141" t="s">
        <v>56</v>
      </c>
      <c r="E25" s="121">
        <f>E22+E23+E24</f>
        <v>55805.640000000007</v>
      </c>
      <c r="F25" s="122">
        <f>F22+F23+F24</f>
        <v>132160.30000000002</v>
      </c>
      <c r="G25" s="122">
        <f>G22+G23+G24</f>
        <v>57062.400000000001</v>
      </c>
      <c r="H25" s="122">
        <f>H22+H23+H24</f>
        <v>11003.4</v>
      </c>
      <c r="I25" s="122">
        <f>I22+I23+I24</f>
        <v>63443.729999999996</v>
      </c>
      <c r="J25" s="122">
        <f>J22+J23+J24</f>
        <v>8181.9300000000003</v>
      </c>
      <c r="K25" s="122">
        <f t="shared" si="8"/>
        <v>7638.0899999999892</v>
      </c>
      <c r="L25" s="121">
        <f t="shared" si="9"/>
        <v>6381.3299999999945</v>
      </c>
      <c r="M25" s="142">
        <f t="shared" si="10"/>
        <v>-68716.570000000022</v>
      </c>
      <c r="N25" s="121">
        <f t="shared" si="11"/>
        <v>-2821.4699999999993</v>
      </c>
      <c r="O25" s="143">
        <f t="shared" si="12"/>
        <v>1.1368694992119075</v>
      </c>
      <c r="P25" s="124">
        <f t="shared" si="13"/>
        <v>0.74358198375047713</v>
      </c>
      <c r="Q25" s="144">
        <f t="shared" si="14"/>
        <v>1.1118307326716015</v>
      </c>
      <c r="R25" s="125">
        <f t="shared" si="15"/>
        <v>0.48005134673574429</v>
      </c>
      <c r="S25" s="116"/>
      <c r="T25" s="116"/>
      <c r="U25" s="116"/>
      <c r="V25" s="116"/>
      <c r="W25" s="116"/>
      <c r="X25" s="116"/>
      <c r="Y25" s="116"/>
      <c r="Z25" s="116"/>
    </row>
    <row r="26" ht="17.25">
      <c r="A26" s="99" t="s">
        <v>63</v>
      </c>
      <c r="B26" s="100" t="s">
        <v>64</v>
      </c>
      <c r="C26" s="145" t="s">
        <v>65</v>
      </c>
      <c r="D26" s="146" t="s">
        <v>66</v>
      </c>
      <c r="E26" s="59">
        <v>0</v>
      </c>
      <c r="F26" s="62">
        <v>66</v>
      </c>
      <c r="G26" s="62">
        <v>0</v>
      </c>
      <c r="H26" s="62">
        <v>0</v>
      </c>
      <c r="I26" s="62">
        <v>24.66</v>
      </c>
      <c r="J26" s="62">
        <v>0</v>
      </c>
      <c r="K26" s="62">
        <f t="shared" si="8"/>
        <v>24.66</v>
      </c>
      <c r="L26" s="63">
        <f t="shared" si="9"/>
        <v>24.66</v>
      </c>
      <c r="M26" s="59">
        <f t="shared" si="10"/>
        <v>-41.340000000000003</v>
      </c>
      <c r="N26" s="59">
        <f t="shared" si="11"/>
        <v>0</v>
      </c>
      <c r="O26" s="65" t="str">
        <f t="shared" si="12"/>
        <v/>
      </c>
      <c r="P26" s="66" t="str">
        <f t="shared" si="13"/>
        <v/>
      </c>
      <c r="Q26" s="65" t="str">
        <f t="shared" si="14"/>
        <v/>
      </c>
      <c r="R26" s="67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</row>
    <row r="27" ht="17.25">
      <c r="A27" s="99"/>
      <c r="B27" s="108"/>
      <c r="C27" s="82" t="s">
        <v>67</v>
      </c>
      <c r="D27" s="147" t="s">
        <v>68</v>
      </c>
      <c r="E27" s="110">
        <v>34688.660000000003</v>
      </c>
      <c r="F27" s="133">
        <v>85184</v>
      </c>
      <c r="G27" s="133">
        <v>37500</v>
      </c>
      <c r="H27" s="111">
        <v>6800</v>
      </c>
      <c r="I27" s="115">
        <v>33209.949999999997</v>
      </c>
      <c r="J27" s="111">
        <v>2019.53</v>
      </c>
      <c r="K27" s="111">
        <f t="shared" si="8"/>
        <v>-1478.7100000000064</v>
      </c>
      <c r="L27" s="110">
        <f t="shared" si="9"/>
        <v>-4290.0500000000029</v>
      </c>
      <c r="M27" s="113">
        <f t="shared" si="10"/>
        <v>-51974.050000000003</v>
      </c>
      <c r="N27" s="110">
        <f t="shared" si="11"/>
        <v>-4780.4700000000003</v>
      </c>
      <c r="O27" s="78">
        <f t="shared" si="12"/>
        <v>0.95737194806602488</v>
      </c>
      <c r="P27" s="79">
        <f t="shared" si="13"/>
        <v>0.29698970588235296</v>
      </c>
      <c r="Q27" s="80">
        <f t="shared" si="14"/>
        <v>0.88559866666666653</v>
      </c>
      <c r="R27" s="81">
        <f t="shared" si="15"/>
        <v>0.38986135894064611</v>
      </c>
      <c r="S27" s="1"/>
      <c r="T27" s="1"/>
      <c r="U27" s="1"/>
      <c r="V27" s="1"/>
      <c r="W27" s="1"/>
      <c r="X27" s="1"/>
      <c r="Y27" s="1"/>
      <c r="Z27" s="1"/>
    </row>
    <row r="28" ht="17.25">
      <c r="A28" s="99"/>
      <c r="B28" s="108"/>
      <c r="C28" s="132" t="s">
        <v>69</v>
      </c>
      <c r="D28" s="148" t="s">
        <v>70</v>
      </c>
      <c r="E28" s="110">
        <v>430.31999999999999</v>
      </c>
      <c r="F28" s="133">
        <v>557</v>
      </c>
      <c r="G28" s="133">
        <v>278.5</v>
      </c>
      <c r="H28" s="112">
        <v>46.5</v>
      </c>
      <c r="I28" s="111">
        <v>318.47000000000003</v>
      </c>
      <c r="J28" s="112">
        <v>31.579999999999998</v>
      </c>
      <c r="K28" s="111">
        <f t="shared" si="8"/>
        <v>-111.84999999999997</v>
      </c>
      <c r="L28" s="113">
        <f t="shared" si="9"/>
        <v>39.970000000000027</v>
      </c>
      <c r="M28" s="110">
        <f t="shared" si="10"/>
        <v>-238.52999999999997</v>
      </c>
      <c r="N28" s="110">
        <f t="shared" si="11"/>
        <v>-14.920000000000002</v>
      </c>
      <c r="O28" s="79">
        <f t="shared" si="12"/>
        <v>0.74007715188696788</v>
      </c>
      <c r="P28" s="78">
        <f t="shared" si="13"/>
        <v>0.6791397849462365</v>
      </c>
      <c r="Q28" s="79">
        <f t="shared" si="14"/>
        <v>1.1435188509874328</v>
      </c>
      <c r="R28" s="81">
        <f t="shared" si="15"/>
        <v>0.57175942549371639</v>
      </c>
      <c r="S28" s="1"/>
      <c r="T28" s="1"/>
      <c r="U28" s="1"/>
      <c r="V28" s="1"/>
      <c r="W28" s="1"/>
      <c r="X28" s="1"/>
      <c r="Y28" s="1"/>
      <c r="Z28" s="1"/>
    </row>
    <row r="29" ht="17.25">
      <c r="A29" s="99"/>
      <c r="B29" s="108"/>
      <c r="C29" s="4" t="s">
        <v>71</v>
      </c>
      <c r="D29" s="148" t="s">
        <v>72</v>
      </c>
      <c r="E29" s="110">
        <v>0</v>
      </c>
      <c r="F29" s="111">
        <v>11082.299999999999</v>
      </c>
      <c r="G29" s="111">
        <v>0</v>
      </c>
      <c r="H29" s="115">
        <v>0</v>
      </c>
      <c r="I29" s="111">
        <v>0</v>
      </c>
      <c r="J29" s="115">
        <v>0</v>
      </c>
      <c r="K29" s="111">
        <f t="shared" si="8"/>
        <v>0</v>
      </c>
      <c r="L29" s="110">
        <f t="shared" si="9"/>
        <v>0</v>
      </c>
      <c r="M29" s="113">
        <f t="shared" si="10"/>
        <v>-11082.299999999999</v>
      </c>
      <c r="N29" s="110">
        <f t="shared" si="11"/>
        <v>0</v>
      </c>
      <c r="O29" s="78" t="str">
        <f t="shared" si="12"/>
        <v/>
      </c>
      <c r="P29" s="79" t="str">
        <f t="shared" si="13"/>
        <v/>
      </c>
      <c r="Q29" s="80" t="str">
        <f t="shared" si="14"/>
        <v/>
      </c>
      <c r="R29" s="81">
        <f t="shared" si="15"/>
        <v>0</v>
      </c>
      <c r="S29" s="1"/>
      <c r="T29" s="1"/>
      <c r="U29" s="1"/>
      <c r="V29" s="1"/>
      <c r="W29" s="1"/>
      <c r="X29" s="1"/>
      <c r="Y29" s="1"/>
      <c r="Z29" s="1"/>
    </row>
    <row r="30" s="1" customFormat="1" ht="17.25">
      <c r="A30" s="99"/>
      <c r="B30" s="108"/>
      <c r="C30" s="132" t="s">
        <v>73</v>
      </c>
      <c r="D30" s="149" t="s">
        <v>74</v>
      </c>
      <c r="E30" s="110">
        <f>E31+E33+E32</f>
        <v>30255.509999999998</v>
      </c>
      <c r="F30" s="111">
        <f>F31+F33+F32</f>
        <v>50575.799999999996</v>
      </c>
      <c r="G30" s="111">
        <f>G31+G33+G32</f>
        <v>26770.5</v>
      </c>
      <c r="H30" s="111">
        <f>H31+H33+H32</f>
        <v>7394.3999999999996</v>
      </c>
      <c r="I30" s="112">
        <f>I31+I33+I32</f>
        <v>37843</v>
      </c>
      <c r="J30" s="111">
        <f>J31+J33+J32</f>
        <v>17220.59</v>
      </c>
      <c r="K30" s="111">
        <f t="shared" si="8"/>
        <v>7587.4900000000016</v>
      </c>
      <c r="L30" s="113">
        <f t="shared" si="9"/>
        <v>11072.5</v>
      </c>
      <c r="M30" s="110">
        <f t="shared" si="10"/>
        <v>-12732.799999999996</v>
      </c>
      <c r="N30" s="113">
        <f t="shared" si="11"/>
        <v>9826.1900000000005</v>
      </c>
      <c r="O30" s="79">
        <f t="shared" si="12"/>
        <v>1.2507804363568817</v>
      </c>
      <c r="P30" s="78">
        <f t="shared" si="13"/>
        <v>2.3288691442172458</v>
      </c>
      <c r="Q30" s="79">
        <f t="shared" si="14"/>
        <v>1.4136082628266189</v>
      </c>
      <c r="R30" s="81">
        <f t="shared" si="15"/>
        <v>0.74824323095235279</v>
      </c>
      <c r="S30" s="1"/>
      <c r="T30" s="1"/>
      <c r="U30" s="1"/>
      <c r="V30" s="1"/>
      <c r="W30" s="1"/>
      <c r="X30" s="1"/>
      <c r="Y30" s="1"/>
      <c r="Z30" s="1"/>
    </row>
    <row r="31" s="150" customFormat="1" ht="17.25">
      <c r="A31" s="151"/>
      <c r="B31" s="152"/>
      <c r="C31" s="153" t="s">
        <v>75</v>
      </c>
      <c r="D31" s="154" t="s">
        <v>76</v>
      </c>
      <c r="E31" s="155">
        <v>13286.889999999999</v>
      </c>
      <c r="F31" s="156">
        <v>21192.900000000001</v>
      </c>
      <c r="G31" s="156">
        <v>11550.700000000001</v>
      </c>
      <c r="H31" s="157">
        <v>4500</v>
      </c>
      <c r="I31" s="158">
        <v>22404.459999999999</v>
      </c>
      <c r="J31" s="157">
        <v>16877</v>
      </c>
      <c r="K31" s="158">
        <f t="shared" si="8"/>
        <v>9117.5699999999997</v>
      </c>
      <c r="L31" s="155">
        <f t="shared" si="9"/>
        <v>10853.759999999998</v>
      </c>
      <c r="M31" s="159">
        <f t="shared" si="10"/>
        <v>1211.5599999999977</v>
      </c>
      <c r="N31" s="155">
        <f t="shared" si="11"/>
        <v>12377</v>
      </c>
      <c r="O31" s="160">
        <f t="shared" si="12"/>
        <v>1.6862079839601292</v>
      </c>
      <c r="P31" s="161">
        <f t="shared" si="13"/>
        <v>3.7504444444444442</v>
      </c>
      <c r="Q31" s="162">
        <f t="shared" si="14"/>
        <v>1.9396625312751605</v>
      </c>
      <c r="R31" s="163">
        <f t="shared" si="15"/>
        <v>1.0571682025584039</v>
      </c>
      <c r="S31" s="150"/>
      <c r="T31" s="150"/>
      <c r="U31" s="150"/>
      <c r="V31" s="150"/>
      <c r="W31" s="150"/>
      <c r="X31" s="150"/>
      <c r="Y31" s="150"/>
      <c r="Z31" s="150"/>
    </row>
    <row r="32" s="150" customFormat="1" ht="17.25">
      <c r="A32" s="151"/>
      <c r="B32" s="152"/>
      <c r="C32" s="164" t="s">
        <v>77</v>
      </c>
      <c r="D32" s="165" t="s">
        <v>78</v>
      </c>
      <c r="E32" s="155">
        <v>0</v>
      </c>
      <c r="F32" s="156">
        <v>159.09999999999999</v>
      </c>
      <c r="G32" s="156">
        <v>159.09999999999999</v>
      </c>
      <c r="H32" s="158">
        <v>0</v>
      </c>
      <c r="I32" s="166">
        <v>1216.04</v>
      </c>
      <c r="J32" s="158">
        <v>0</v>
      </c>
      <c r="K32" s="158">
        <f t="shared" si="8"/>
        <v>1216.04</v>
      </c>
      <c r="L32" s="159">
        <f t="shared" si="9"/>
        <v>1056.9400000000001</v>
      </c>
      <c r="M32" s="155">
        <f t="shared" si="10"/>
        <v>1056.9400000000001</v>
      </c>
      <c r="N32" s="159">
        <f t="shared" si="11"/>
        <v>0</v>
      </c>
      <c r="O32" s="167" t="str">
        <f t="shared" si="12"/>
        <v/>
      </c>
      <c r="P32" s="168" t="str">
        <f t="shared" si="13"/>
        <v/>
      </c>
      <c r="Q32" s="161">
        <f t="shared" si="14"/>
        <v>7.6432432432432433</v>
      </c>
      <c r="R32" s="163">
        <f t="shared" si="15"/>
        <v>7.6432432432432433</v>
      </c>
      <c r="S32" s="150"/>
      <c r="T32" s="150"/>
      <c r="U32" s="150"/>
      <c r="V32" s="150"/>
      <c r="W32" s="150"/>
      <c r="X32" s="150"/>
      <c r="Y32" s="150"/>
      <c r="Z32" s="150"/>
    </row>
    <row r="33" s="150" customFormat="1" ht="17.25">
      <c r="A33" s="151"/>
      <c r="B33" s="152"/>
      <c r="C33" s="153" t="s">
        <v>79</v>
      </c>
      <c r="D33" s="165" t="s">
        <v>80</v>
      </c>
      <c r="E33" s="155">
        <v>16968.619999999999</v>
      </c>
      <c r="F33" s="156">
        <v>29223.799999999999</v>
      </c>
      <c r="G33" s="156">
        <v>15060.700000000001</v>
      </c>
      <c r="H33" s="158">
        <v>2894.4000000000001</v>
      </c>
      <c r="I33" s="169">
        <v>14222.5</v>
      </c>
      <c r="J33" s="158">
        <v>343.58999999999997</v>
      </c>
      <c r="K33" s="158">
        <f t="shared" si="8"/>
        <v>-2746.119999999999</v>
      </c>
      <c r="L33" s="155">
        <f t="shared" si="9"/>
        <v>-838.20000000000073</v>
      </c>
      <c r="M33" s="155">
        <f t="shared" si="10"/>
        <v>-15001.299999999999</v>
      </c>
      <c r="N33" s="155">
        <f t="shared" si="11"/>
        <v>-2550.8099999999999</v>
      </c>
      <c r="O33" s="160">
        <f t="shared" si="12"/>
        <v>0.83816480067324273</v>
      </c>
      <c r="P33" s="161">
        <f t="shared" si="13"/>
        <v>0.11870854063018241</v>
      </c>
      <c r="Q33" s="162">
        <f t="shared" si="14"/>
        <v>0.94434521635780533</v>
      </c>
      <c r="R33" s="163">
        <f t="shared" si="15"/>
        <v>0.48667524415031588</v>
      </c>
      <c r="S33" s="150"/>
      <c r="T33" s="150"/>
      <c r="U33" s="150"/>
      <c r="V33" s="150"/>
      <c r="W33" s="150"/>
      <c r="X33" s="150"/>
      <c r="Y33" s="150"/>
      <c r="Z33" s="150"/>
    </row>
    <row r="34" s="116" customFormat="1" ht="17.25">
      <c r="A34" s="151"/>
      <c r="B34" s="170"/>
      <c r="C34" s="119"/>
      <c r="D34" s="120" t="s">
        <v>56</v>
      </c>
      <c r="E34" s="121">
        <f>SUM(E26:E30)</f>
        <v>65374.490000000005</v>
      </c>
      <c r="F34" s="122">
        <f>SUM(F26:F30)</f>
        <v>147465.10000000001</v>
      </c>
      <c r="G34" s="122">
        <f>SUM(G26:G30)</f>
        <v>64549</v>
      </c>
      <c r="H34" s="122">
        <f>SUM(H26:H30)</f>
        <v>14240.9</v>
      </c>
      <c r="I34" s="122">
        <f>SUM(I26:I30)</f>
        <v>71396.080000000002</v>
      </c>
      <c r="J34" s="122">
        <f>SUM(J26:J30)</f>
        <v>19271.700000000001</v>
      </c>
      <c r="K34" s="122">
        <f t="shared" si="8"/>
        <v>6021.5899999999965</v>
      </c>
      <c r="L34" s="142">
        <f t="shared" si="9"/>
        <v>6847.0800000000017</v>
      </c>
      <c r="M34" s="121">
        <f t="shared" si="10"/>
        <v>-76069.020000000004</v>
      </c>
      <c r="N34" s="121">
        <f t="shared" si="11"/>
        <v>5030.8000000000011</v>
      </c>
      <c r="O34" s="124">
        <f t="shared" si="12"/>
        <v>1.0921091698000245</v>
      </c>
      <c r="P34" s="143">
        <f t="shared" si="13"/>
        <v>1.3532641897632876</v>
      </c>
      <c r="Q34" s="124">
        <f t="shared" si="14"/>
        <v>1.106075694433686</v>
      </c>
      <c r="R34" s="125">
        <f t="shared" si="15"/>
        <v>0.48415577651932556</v>
      </c>
      <c r="S34" s="116"/>
      <c r="T34" s="116"/>
      <c r="U34" s="116"/>
      <c r="V34" s="116"/>
      <c r="W34" s="116"/>
      <c r="X34" s="116"/>
      <c r="Y34" s="116"/>
      <c r="Z34" s="116"/>
    </row>
    <row r="35" ht="17.25">
      <c r="A35" s="99" t="s">
        <v>81</v>
      </c>
      <c r="B35" s="100" t="s">
        <v>39</v>
      </c>
      <c r="C35" s="127" t="s">
        <v>82</v>
      </c>
      <c r="D35" s="128" t="s">
        <v>83</v>
      </c>
      <c r="E35" s="103">
        <v>119972.33</v>
      </c>
      <c r="F35" s="129">
        <v>306696.20000000001</v>
      </c>
      <c r="G35" s="129">
        <v>153740</v>
      </c>
      <c r="H35" s="62">
        <v>39050</v>
      </c>
      <c r="I35" s="104">
        <v>113186.10000000001</v>
      </c>
      <c r="J35" s="62">
        <v>15831.34</v>
      </c>
      <c r="K35" s="62">
        <f t="shared" si="8"/>
        <v>-6786.2299999999959</v>
      </c>
      <c r="L35" s="59">
        <f t="shared" si="9"/>
        <v>-40553.899999999994</v>
      </c>
      <c r="M35" s="63">
        <f t="shared" si="10"/>
        <v>-193510.10000000001</v>
      </c>
      <c r="N35" s="59">
        <f t="shared" si="11"/>
        <v>-23218.66</v>
      </c>
      <c r="O35" s="66">
        <f t="shared" si="12"/>
        <v>0.94343504039639814</v>
      </c>
      <c r="P35" s="65">
        <f t="shared" si="13"/>
        <v>0.40541203585147245</v>
      </c>
      <c r="Q35" s="130">
        <f t="shared" si="14"/>
        <v>0.73621764017171853</v>
      </c>
      <c r="R35" s="67">
        <f t="shared" si="15"/>
        <v>0.36904956761772728</v>
      </c>
      <c r="S35" s="1"/>
      <c r="T35" s="1"/>
      <c r="U35" s="1"/>
      <c r="V35" s="1"/>
      <c r="W35" s="1"/>
      <c r="X35" s="1"/>
      <c r="Y35" s="1"/>
      <c r="Z35" s="1"/>
    </row>
    <row r="36" ht="34.5">
      <c r="A36" s="107"/>
      <c r="B36" s="108"/>
      <c r="C36" s="70" t="s">
        <v>84</v>
      </c>
      <c r="D36" s="148" t="s">
        <v>85</v>
      </c>
      <c r="E36" s="110">
        <v>74841.720000000001</v>
      </c>
      <c r="F36" s="133">
        <v>106559.10000000001</v>
      </c>
      <c r="G36" s="133">
        <v>67785.100000000006</v>
      </c>
      <c r="H36" s="111">
        <v>11151</v>
      </c>
      <c r="I36" s="111">
        <v>121268.37999999999</v>
      </c>
      <c r="J36" s="111">
        <v>2325.25</v>
      </c>
      <c r="K36" s="111">
        <f t="shared" si="8"/>
        <v>46426.659999999989</v>
      </c>
      <c r="L36" s="113">
        <f t="shared" si="9"/>
        <v>53483.279999999984</v>
      </c>
      <c r="M36" s="110">
        <f t="shared" si="10"/>
        <v>14709.279999999984</v>
      </c>
      <c r="N36" s="110">
        <f t="shared" si="11"/>
        <v>-8825.75</v>
      </c>
      <c r="O36" s="79">
        <f t="shared" si="12"/>
        <v>1.620331280467632</v>
      </c>
      <c r="P36" s="78">
        <f t="shared" si="13"/>
        <v>0.20852389920186531</v>
      </c>
      <c r="Q36" s="79">
        <f t="shared" si="14"/>
        <v>1.7890123345691011</v>
      </c>
      <c r="R36" s="81">
        <f t="shared" si="15"/>
        <v>1.1380387034049648</v>
      </c>
      <c r="S36" s="1"/>
      <c r="T36" s="1"/>
      <c r="U36" s="1"/>
      <c r="V36" s="1"/>
      <c r="W36" s="1"/>
      <c r="X36" s="1"/>
      <c r="Y36" s="1"/>
      <c r="Z36" s="1"/>
    </row>
    <row r="37" ht="34.5">
      <c r="A37" s="107"/>
      <c r="B37" s="108"/>
      <c r="C37" s="82" t="s">
        <v>86</v>
      </c>
      <c r="D37" s="114" t="s">
        <v>87</v>
      </c>
      <c r="E37" s="110">
        <v>25228.310000000001</v>
      </c>
      <c r="F37" s="133">
        <v>58127.599999999999</v>
      </c>
      <c r="G37" s="133">
        <v>29965</v>
      </c>
      <c r="H37" s="111">
        <v>8100</v>
      </c>
      <c r="I37" s="115">
        <v>31293.860000000001</v>
      </c>
      <c r="J37" s="111">
        <v>4242.8100000000004</v>
      </c>
      <c r="K37" s="111">
        <f t="shared" si="8"/>
        <v>6065.5499999999993</v>
      </c>
      <c r="L37" s="110">
        <f t="shared" si="9"/>
        <v>1328.8600000000006</v>
      </c>
      <c r="M37" s="110">
        <f t="shared" si="10"/>
        <v>-26833.739999999998</v>
      </c>
      <c r="N37" s="110">
        <f t="shared" si="11"/>
        <v>-3857.1899999999996</v>
      </c>
      <c r="O37" s="78">
        <f t="shared" si="12"/>
        <v>1.2404263305786238</v>
      </c>
      <c r="P37" s="79">
        <f t="shared" si="13"/>
        <v>0.52380370370370377</v>
      </c>
      <c r="Q37" s="80">
        <f t="shared" si="14"/>
        <v>1.0443470715835141</v>
      </c>
      <c r="R37" s="81">
        <f t="shared" si="15"/>
        <v>0.53836490754822153</v>
      </c>
      <c r="S37" s="1"/>
      <c r="T37" s="1"/>
      <c r="U37" s="1"/>
      <c r="V37" s="1"/>
      <c r="W37" s="1"/>
      <c r="X37" s="1"/>
      <c r="Y37" s="1"/>
      <c r="Z37" s="1"/>
    </row>
    <row r="38" ht="34.5">
      <c r="A38" s="107"/>
      <c r="B38" s="108"/>
      <c r="C38" s="70" t="s">
        <v>88</v>
      </c>
      <c r="D38" s="148" t="s">
        <v>89</v>
      </c>
      <c r="E38" s="110">
        <v>10778.75</v>
      </c>
      <c r="F38" s="133">
        <v>86367.300000000003</v>
      </c>
      <c r="G38" s="133">
        <v>11697.4</v>
      </c>
      <c r="H38" s="111">
        <v>7087.3999999999996</v>
      </c>
      <c r="I38" s="111">
        <v>11960.060000000001</v>
      </c>
      <c r="J38" s="111">
        <v>7279.0100000000002</v>
      </c>
      <c r="K38" s="111">
        <f t="shared" si="8"/>
        <v>1181.3100000000013</v>
      </c>
      <c r="L38" s="110">
        <f t="shared" si="9"/>
        <v>262.66000000000167</v>
      </c>
      <c r="M38" s="110">
        <f t="shared" si="10"/>
        <v>-74407.240000000005</v>
      </c>
      <c r="N38" s="110">
        <f t="shared" si="11"/>
        <v>191.61000000000058</v>
      </c>
      <c r="O38" s="79">
        <f t="shared" si="12"/>
        <v>1.1095961962194134</v>
      </c>
      <c r="P38" s="79">
        <f t="shared" si="13"/>
        <v>1.0270353020853911</v>
      </c>
      <c r="Q38" s="79">
        <f t="shared" si="14"/>
        <v>1.0224545625523622</v>
      </c>
      <c r="R38" s="81">
        <f t="shared" si="15"/>
        <v>0.13847903083690241</v>
      </c>
      <c r="S38" s="1"/>
      <c r="T38" s="1"/>
      <c r="U38" s="1"/>
      <c r="V38" s="1"/>
      <c r="W38" s="1"/>
      <c r="X38" s="1"/>
      <c r="Y38" s="1"/>
      <c r="Z38" s="1"/>
    </row>
    <row r="39" s="1" customFormat="1" ht="17.25">
      <c r="A39" s="107"/>
      <c r="B39" s="108"/>
      <c r="C39" s="82" t="s">
        <v>90</v>
      </c>
      <c r="D39" s="114" t="s">
        <v>91</v>
      </c>
      <c r="E39" s="110">
        <v>2005.21</v>
      </c>
      <c r="F39" s="111">
        <v>3217.3000000000002</v>
      </c>
      <c r="G39" s="111">
        <v>2454.1999999999998</v>
      </c>
      <c r="H39" s="111">
        <v>369.5</v>
      </c>
      <c r="I39" s="115">
        <v>2836.3400000000001</v>
      </c>
      <c r="J39" s="111">
        <v>-0.93000000000000005</v>
      </c>
      <c r="K39" s="111">
        <f t="shared" si="8"/>
        <v>831.13000000000011</v>
      </c>
      <c r="L39" s="110">
        <f t="shared" si="9"/>
        <v>382.14000000000033</v>
      </c>
      <c r="M39" s="110">
        <f t="shared" si="10"/>
        <v>-380.96000000000004</v>
      </c>
      <c r="N39" s="110">
        <f t="shared" si="11"/>
        <v>-370.43000000000001</v>
      </c>
      <c r="O39" s="78">
        <f t="shared" si="12"/>
        <v>1.4144852658823766</v>
      </c>
      <c r="P39" s="79">
        <f t="shared" si="13"/>
        <v>-0.002516914749661705</v>
      </c>
      <c r="Q39" s="80">
        <f t="shared" si="14"/>
        <v>1.1557085812077257</v>
      </c>
      <c r="R39" s="81">
        <f t="shared" si="15"/>
        <v>0.8815901532340783</v>
      </c>
      <c r="S39" s="1"/>
      <c r="T39" s="1"/>
      <c r="U39" s="1"/>
      <c r="V39" s="1"/>
      <c r="W39" s="1"/>
      <c r="X39" s="1"/>
      <c r="Y39" s="1"/>
      <c r="Z39" s="1"/>
    </row>
    <row r="40" s="1" customFormat="1" ht="17.25">
      <c r="A40" s="107"/>
      <c r="B40" s="108"/>
      <c r="C40" s="70" t="s">
        <v>92</v>
      </c>
      <c r="D40" s="114" t="s">
        <v>93</v>
      </c>
      <c r="E40" s="110">
        <v>237.05000000000001</v>
      </c>
      <c r="F40" s="111">
        <v>0</v>
      </c>
      <c r="G40" s="111">
        <v>0</v>
      </c>
      <c r="H40" s="111">
        <v>0</v>
      </c>
      <c r="I40" s="112">
        <v>1969.23</v>
      </c>
      <c r="J40" s="111">
        <v>1.3</v>
      </c>
      <c r="K40" s="111">
        <f t="shared" si="8"/>
        <v>1732.1800000000001</v>
      </c>
      <c r="L40" s="110">
        <f t="shared" si="9"/>
        <v>1969.23</v>
      </c>
      <c r="M40" s="110">
        <f t="shared" si="10"/>
        <v>1969.23</v>
      </c>
      <c r="N40" s="113">
        <f t="shared" si="11"/>
        <v>1.3</v>
      </c>
      <c r="O40" s="79">
        <f t="shared" si="12"/>
        <v>8.3072347605990302</v>
      </c>
      <c r="P40" s="79" t="str">
        <f t="shared" si="13"/>
        <v/>
      </c>
      <c r="Q40" s="79" t="str">
        <f t="shared" si="14"/>
        <v/>
      </c>
      <c r="R40" s="81" t="str">
        <f t="shared" si="15"/>
        <v/>
      </c>
      <c r="S40" s="1"/>
      <c r="T40" s="1"/>
      <c r="U40" s="1"/>
      <c r="V40" s="1"/>
      <c r="W40" s="1"/>
      <c r="X40" s="1"/>
      <c r="Y40" s="1"/>
      <c r="Z40" s="1"/>
    </row>
    <row r="41" s="1" customFormat="1" ht="17.25">
      <c r="A41" s="107"/>
      <c r="B41" s="108"/>
      <c r="C41" s="132" t="s">
        <v>69</v>
      </c>
      <c r="D41" s="148" t="s">
        <v>70</v>
      </c>
      <c r="E41" s="110">
        <v>1628.4300000000001</v>
      </c>
      <c r="F41" s="133">
        <v>3460.9000000000001</v>
      </c>
      <c r="G41" s="133">
        <v>1004</v>
      </c>
      <c r="H41" s="111">
        <v>194</v>
      </c>
      <c r="I41" s="111">
        <v>1449.6800000000001</v>
      </c>
      <c r="J41" s="111">
        <v>229.27000000000001</v>
      </c>
      <c r="K41" s="111">
        <f t="shared" si="8"/>
        <v>-178.75</v>
      </c>
      <c r="L41" s="113">
        <f t="shared" si="9"/>
        <v>445.68000000000006</v>
      </c>
      <c r="M41" s="110">
        <f t="shared" si="10"/>
        <v>-2011.22</v>
      </c>
      <c r="N41" s="110">
        <f t="shared" si="11"/>
        <v>35.27000000000001</v>
      </c>
      <c r="O41" s="79">
        <f t="shared" si="12"/>
        <v>0.89023169555952664</v>
      </c>
      <c r="P41" s="79">
        <f t="shared" si="13"/>
        <v>1.1818041237113404</v>
      </c>
      <c r="Q41" s="79">
        <f t="shared" si="14"/>
        <v>1.4439043824701197</v>
      </c>
      <c r="R41" s="81">
        <f t="shared" si="15"/>
        <v>0.41887370337195529</v>
      </c>
      <c r="S41" s="1"/>
      <c r="T41" s="1"/>
      <c r="U41" s="1"/>
      <c r="V41" s="1"/>
      <c r="W41" s="1"/>
      <c r="X41" s="1"/>
      <c r="Y41" s="1"/>
      <c r="Z41" s="1"/>
    </row>
    <row r="42" s="1" customFormat="1" ht="17.25">
      <c r="A42" s="107"/>
      <c r="B42" s="108"/>
      <c r="C42" s="4" t="s">
        <v>94</v>
      </c>
      <c r="D42" s="148" t="s">
        <v>95</v>
      </c>
      <c r="E42" s="110">
        <v>79240.919999999998</v>
      </c>
      <c r="F42" s="133">
        <v>216854</v>
      </c>
      <c r="G42" s="133">
        <v>92653.800000000003</v>
      </c>
      <c r="H42" s="111">
        <v>20500</v>
      </c>
      <c r="I42" s="111">
        <v>119691.59</v>
      </c>
      <c r="J42" s="111">
        <v>4920.9200000000001</v>
      </c>
      <c r="K42" s="111">
        <f t="shared" si="8"/>
        <v>40450.669999999998</v>
      </c>
      <c r="L42" s="110">
        <f t="shared" si="9"/>
        <v>27037.789999999994</v>
      </c>
      <c r="M42" s="110">
        <f t="shared" si="10"/>
        <v>-97162.410000000003</v>
      </c>
      <c r="N42" s="110">
        <f t="shared" si="11"/>
        <v>-15579.08</v>
      </c>
      <c r="O42" s="78">
        <f t="shared" si="12"/>
        <v>1.510477036359497</v>
      </c>
      <c r="P42" s="79">
        <f t="shared" si="13"/>
        <v>0.2400448780487805</v>
      </c>
      <c r="Q42" s="80">
        <f t="shared" si="14"/>
        <v>1.2918152304600565</v>
      </c>
      <c r="R42" s="81">
        <f t="shared" si="15"/>
        <v>0.55194550250398888</v>
      </c>
      <c r="S42" s="1"/>
      <c r="T42" s="1"/>
      <c r="U42" s="1"/>
      <c r="V42" s="1"/>
      <c r="W42" s="1"/>
      <c r="X42" s="1"/>
      <c r="Y42" s="1"/>
      <c r="Z42" s="1"/>
    </row>
    <row r="43" s="1" customFormat="1" ht="34.5">
      <c r="A43" s="107"/>
      <c r="B43" s="108"/>
      <c r="C43" s="132" t="s">
        <v>96</v>
      </c>
      <c r="D43" s="148" t="s">
        <v>97</v>
      </c>
      <c r="E43" s="110">
        <v>12263.459999999999</v>
      </c>
      <c r="F43" s="133">
        <v>30375.900000000001</v>
      </c>
      <c r="G43" s="133">
        <v>30375.900000000001</v>
      </c>
      <c r="H43" s="133">
        <v>0</v>
      </c>
      <c r="I43" s="111">
        <v>30375.900000000001</v>
      </c>
      <c r="J43" s="111">
        <v>0</v>
      </c>
      <c r="K43" s="111">
        <f t="shared" si="8"/>
        <v>18112.440000000002</v>
      </c>
      <c r="L43" s="110">
        <f t="shared" si="9"/>
        <v>0</v>
      </c>
      <c r="M43" s="110">
        <f t="shared" si="10"/>
        <v>0</v>
      </c>
      <c r="N43" s="113">
        <f t="shared" si="11"/>
        <v>0</v>
      </c>
      <c r="O43" s="79">
        <f t="shared" si="12"/>
        <v>2.4769437010435884</v>
      </c>
      <c r="P43" s="79" t="str">
        <f t="shared" si="13"/>
        <v/>
      </c>
      <c r="Q43" s="79">
        <f t="shared" si="14"/>
        <v>1</v>
      </c>
      <c r="R43" s="81">
        <f t="shared" si="15"/>
        <v>1</v>
      </c>
      <c r="S43" s="1"/>
      <c r="T43" s="1"/>
      <c r="U43" s="1"/>
      <c r="V43" s="1"/>
      <c r="W43" s="1"/>
      <c r="X43" s="1"/>
      <c r="Y43" s="1"/>
      <c r="Z43" s="1"/>
    </row>
    <row r="44" s="1" customFormat="1" ht="34.5">
      <c r="A44" s="107"/>
      <c r="B44" s="108"/>
      <c r="C44" s="4" t="s">
        <v>98</v>
      </c>
      <c r="D44" s="148" t="s">
        <v>99</v>
      </c>
      <c r="E44" s="110">
        <v>33876.449999999997</v>
      </c>
      <c r="F44" s="133">
        <v>101764.89999999999</v>
      </c>
      <c r="G44" s="133">
        <v>38500</v>
      </c>
      <c r="H44" s="111">
        <v>9100</v>
      </c>
      <c r="I44" s="111">
        <v>46062.760000000002</v>
      </c>
      <c r="J44" s="111">
        <v>933.86000000000001</v>
      </c>
      <c r="K44" s="111">
        <f t="shared" si="8"/>
        <v>12186.310000000005</v>
      </c>
      <c r="L44" s="110">
        <f t="shared" si="9"/>
        <v>7562.760000000002</v>
      </c>
      <c r="M44" s="110">
        <f t="shared" si="10"/>
        <v>-55702.139999999992</v>
      </c>
      <c r="N44" s="110">
        <f t="shared" si="11"/>
        <v>-8166.1400000000003</v>
      </c>
      <c r="O44" s="79">
        <f t="shared" si="12"/>
        <v>1.3597280706803696</v>
      </c>
      <c r="P44" s="79">
        <f t="shared" si="13"/>
        <v>0.10262197802197802</v>
      </c>
      <c r="Q44" s="80">
        <f t="shared" si="14"/>
        <v>1.1964353246753248</v>
      </c>
      <c r="R44" s="81">
        <f t="shared" si="15"/>
        <v>0.45263897473490372</v>
      </c>
      <c r="S44" s="1"/>
      <c r="T44" s="1"/>
      <c r="U44" s="1"/>
      <c r="V44" s="1"/>
      <c r="W44" s="1"/>
      <c r="X44" s="1"/>
      <c r="Y44" s="1"/>
      <c r="Z44" s="1"/>
    </row>
    <row r="45" s="1" customFormat="1" ht="34.5">
      <c r="A45" s="107"/>
      <c r="B45" s="108"/>
      <c r="C45" s="132" t="s">
        <v>100</v>
      </c>
      <c r="D45" s="149" t="s">
        <v>101</v>
      </c>
      <c r="E45" s="110">
        <v>3764.7399999999998</v>
      </c>
      <c r="F45" s="133">
        <v>0</v>
      </c>
      <c r="G45" s="133">
        <v>0</v>
      </c>
      <c r="H45" s="111">
        <v>0</v>
      </c>
      <c r="I45" s="111">
        <v>304.58999999999997</v>
      </c>
      <c r="J45" s="111">
        <v>0</v>
      </c>
      <c r="K45" s="111">
        <f t="shared" si="8"/>
        <v>-3460.1499999999996</v>
      </c>
      <c r="L45" s="110">
        <f t="shared" si="9"/>
        <v>304.58999999999997</v>
      </c>
      <c r="M45" s="110">
        <f t="shared" si="10"/>
        <v>304.58999999999997</v>
      </c>
      <c r="N45" s="110">
        <f t="shared" si="11"/>
        <v>0</v>
      </c>
      <c r="O45" s="79">
        <f t="shared" si="12"/>
        <v>0.080905985539506051</v>
      </c>
      <c r="P45" s="79" t="str">
        <f t="shared" si="13"/>
        <v/>
      </c>
      <c r="Q45" s="79" t="str">
        <f t="shared" si="14"/>
        <v/>
      </c>
      <c r="R45" s="81"/>
      <c r="S45" s="1"/>
      <c r="T45" s="1"/>
      <c r="U45" s="1"/>
      <c r="V45" s="1"/>
      <c r="W45" s="1"/>
      <c r="X45" s="1"/>
      <c r="Y45" s="1"/>
      <c r="Z45" s="1"/>
    </row>
    <row r="46" s="1" customFormat="1" ht="17.25">
      <c r="A46" s="107"/>
      <c r="B46" s="108"/>
      <c r="C46" s="82" t="s">
        <v>102</v>
      </c>
      <c r="D46" s="171" t="s">
        <v>103</v>
      </c>
      <c r="E46" s="138">
        <v>3466.6500000000001</v>
      </c>
      <c r="F46" s="133">
        <v>8380.6000000000004</v>
      </c>
      <c r="G46" s="133">
        <v>4187.6000000000004</v>
      </c>
      <c r="H46" s="111">
        <v>2093.8000000000002</v>
      </c>
      <c r="I46" s="115">
        <v>15350.120000000001</v>
      </c>
      <c r="J46" s="111">
        <v>64.700000000000003</v>
      </c>
      <c r="K46" s="111">
        <f t="shared" si="8"/>
        <v>11883.470000000001</v>
      </c>
      <c r="L46" s="110">
        <f t="shared" si="9"/>
        <v>11162.52</v>
      </c>
      <c r="M46" s="110">
        <f t="shared" si="10"/>
        <v>6969.5200000000004</v>
      </c>
      <c r="N46" s="110">
        <f t="shared" si="11"/>
        <v>-2029.1000000000001</v>
      </c>
      <c r="O46" s="78">
        <f t="shared" si="12"/>
        <v>4.4279405189448031</v>
      </c>
      <c r="P46" s="79">
        <f t="shared" si="13"/>
        <v>0.030900754608845161</v>
      </c>
      <c r="Q46" s="79">
        <f t="shared" si="14"/>
        <v>3.6656127614862926</v>
      </c>
      <c r="R46" s="81">
        <f t="shared" si="15"/>
        <v>1.8316254206142759</v>
      </c>
      <c r="S46" s="1"/>
      <c r="T46" s="1"/>
      <c r="U46" s="1"/>
      <c r="V46" s="1"/>
      <c r="W46" s="1"/>
      <c r="X46" s="1"/>
      <c r="Y46" s="1"/>
      <c r="Z46" s="1"/>
    </row>
    <row r="47" s="1" customFormat="1" ht="17.25">
      <c r="A47" s="107"/>
      <c r="B47" s="108"/>
      <c r="C47" s="82" t="s">
        <v>104</v>
      </c>
      <c r="D47" s="109" t="s">
        <v>105</v>
      </c>
      <c r="E47" s="110">
        <v>29053.099999999999</v>
      </c>
      <c r="F47" s="133">
        <v>77364.100000000006</v>
      </c>
      <c r="G47" s="133">
        <v>40300</v>
      </c>
      <c r="H47" s="112">
        <v>8300</v>
      </c>
      <c r="I47" s="111">
        <v>78660.529999999999</v>
      </c>
      <c r="J47" s="112">
        <v>3181.7700000000004</v>
      </c>
      <c r="K47" s="111">
        <f t="shared" si="8"/>
        <v>49607.43</v>
      </c>
      <c r="L47" s="113">
        <f t="shared" si="9"/>
        <v>38360.529999999999</v>
      </c>
      <c r="M47" s="110">
        <f t="shared" si="10"/>
        <v>1296.429999999993</v>
      </c>
      <c r="N47" s="110">
        <f t="shared" si="11"/>
        <v>-5118.2299999999996</v>
      </c>
      <c r="O47" s="79">
        <f t="shared" si="12"/>
        <v>2.7074745896307109</v>
      </c>
      <c r="P47" s="78">
        <f t="shared" si="13"/>
        <v>0.38334578313253015</v>
      </c>
      <c r="Q47" s="79">
        <f t="shared" si="14"/>
        <v>1.951874193548387</v>
      </c>
      <c r="R47" s="81">
        <f t="shared" si="15"/>
        <v>1.0167575141441572</v>
      </c>
      <c r="S47" s="1"/>
      <c r="T47" s="1"/>
      <c r="U47" s="1"/>
      <c r="V47" s="1"/>
      <c r="W47" s="1"/>
      <c r="X47" s="1"/>
      <c r="Y47" s="1"/>
      <c r="Z47" s="1"/>
    </row>
    <row r="48" s="116" customFormat="1" ht="17.25">
      <c r="A48" s="117"/>
      <c r="B48" s="170"/>
      <c r="C48" s="119"/>
      <c r="D48" s="141" t="s">
        <v>56</v>
      </c>
      <c r="E48" s="172">
        <f>SUM(E35:E47)</f>
        <v>396357.12</v>
      </c>
      <c r="F48" s="173">
        <f>SUM(F35:F47)</f>
        <v>999167.90000000014</v>
      </c>
      <c r="G48" s="173">
        <f>SUM(G35:G47)</f>
        <v>472663</v>
      </c>
      <c r="H48" s="173">
        <f>SUM(H35:H47)</f>
        <v>105945.7</v>
      </c>
      <c r="I48" s="174">
        <f>SUM(I35:I47)</f>
        <v>574409.14000000001</v>
      </c>
      <c r="J48" s="173">
        <f>SUM(J35:J47)</f>
        <v>39009.300000000003</v>
      </c>
      <c r="K48" s="175">
        <f>SUM(K35:K47)</f>
        <v>178052.01999999999</v>
      </c>
      <c r="L48" s="172">
        <f t="shared" si="9"/>
        <v>101746.14000000001</v>
      </c>
      <c r="M48" s="172">
        <f>SUM(M35:M47)</f>
        <v>-424758.76000000001</v>
      </c>
      <c r="N48" s="176">
        <f>SUM(N35:N47)</f>
        <v>-66936.399999999994</v>
      </c>
      <c r="O48" s="143">
        <f t="shared" si="12"/>
        <v>1.4492211972879407</v>
      </c>
      <c r="P48" s="124">
        <f t="shared" si="13"/>
        <v>0.36820088026224757</v>
      </c>
      <c r="Q48" s="144">
        <f t="shared" si="14"/>
        <v>1.2152614865136471</v>
      </c>
      <c r="R48" s="125">
        <f t="shared" si="15"/>
        <v>0.5748875038919885</v>
      </c>
      <c r="S48" s="116"/>
      <c r="T48" s="116"/>
      <c r="U48" s="116"/>
      <c r="V48" s="116"/>
      <c r="W48" s="116"/>
      <c r="X48" s="116"/>
      <c r="Y48" s="116"/>
      <c r="Z48" s="116"/>
    </row>
    <row r="49" ht="17.25">
      <c r="A49" s="177" t="s">
        <v>106</v>
      </c>
      <c r="B49" s="178" t="s">
        <v>107</v>
      </c>
      <c r="C49" s="145" t="s">
        <v>108</v>
      </c>
      <c r="D49" s="179" t="s">
        <v>109</v>
      </c>
      <c r="E49" s="59">
        <v>284606.23999999999</v>
      </c>
      <c r="F49" s="129">
        <f>672351.5-9496.39</f>
        <v>662855.10999999999</v>
      </c>
      <c r="G49" s="129">
        <v>343155.94</v>
      </c>
      <c r="H49" s="105">
        <v>47749.760000000002</v>
      </c>
      <c r="I49" s="62">
        <v>307606.17000000004</v>
      </c>
      <c r="J49" s="105">
        <v>10489.24</v>
      </c>
      <c r="K49" s="62">
        <f t="shared" ref="K49:K83" si="16">I49-E49</f>
        <v>22999.930000000051</v>
      </c>
      <c r="L49" s="59">
        <f t="shared" si="9"/>
        <v>-35549.76999999996</v>
      </c>
      <c r="M49" s="59">
        <f t="shared" ref="M49:M83" si="17">I49-F49</f>
        <v>-355248.93999999994</v>
      </c>
      <c r="N49" s="59">
        <f t="shared" ref="N49:N83" si="18">J49-H49</f>
        <v>-37260.520000000004</v>
      </c>
      <c r="O49" s="65">
        <f t="shared" si="12"/>
        <v>1.0808131613698984</v>
      </c>
      <c r="P49" s="65">
        <f t="shared" si="13"/>
        <v>0.21967105174978888</v>
      </c>
      <c r="Q49" s="65">
        <f t="shared" si="14"/>
        <v>0.8964034543595546</v>
      </c>
      <c r="R49" s="67">
        <f t="shared" si="15"/>
        <v>0.46406245551912551</v>
      </c>
      <c r="S49" s="1"/>
      <c r="T49" s="1"/>
      <c r="U49" s="1"/>
      <c r="V49" s="1"/>
      <c r="W49" s="1"/>
      <c r="X49" s="1"/>
      <c r="Y49" s="1"/>
      <c r="Z49" s="1"/>
    </row>
    <row r="50" ht="17.25">
      <c r="A50" s="107"/>
      <c r="B50" s="180"/>
      <c r="C50" s="70" t="s">
        <v>110</v>
      </c>
      <c r="D50" s="171" t="s">
        <v>111</v>
      </c>
      <c r="E50" s="110">
        <v>210054.92999999999</v>
      </c>
      <c r="F50" s="133">
        <f>494433.2-6983.53</f>
        <v>487449.66999999998</v>
      </c>
      <c r="G50" s="133">
        <v>260192.79000000001</v>
      </c>
      <c r="H50" s="111">
        <v>34501.650000000001</v>
      </c>
      <c r="I50" s="112">
        <v>231691.89999999999</v>
      </c>
      <c r="J50" s="111">
        <v>7423.7299999999996</v>
      </c>
      <c r="K50" s="111">
        <f t="shared" si="16"/>
        <v>21636.970000000001</v>
      </c>
      <c r="L50" s="110">
        <f t="shared" si="9"/>
        <v>-28500.890000000014</v>
      </c>
      <c r="M50" s="110">
        <f t="shared" si="17"/>
        <v>-255757.76999999999</v>
      </c>
      <c r="N50" s="113">
        <f t="shared" si="18"/>
        <v>-27077.920000000002</v>
      </c>
      <c r="O50" s="79">
        <f t="shared" si="12"/>
        <v>1.1030062469850148</v>
      </c>
      <c r="P50" s="79">
        <f t="shared" si="13"/>
        <v>0.21517028895719478</v>
      </c>
      <c r="Q50" s="79">
        <f t="shared" si="14"/>
        <v>0.89046241442739438</v>
      </c>
      <c r="R50" s="81">
        <f t="shared" si="15"/>
        <v>0.4753145078547289</v>
      </c>
      <c r="S50" s="1"/>
      <c r="T50" s="1"/>
      <c r="U50" s="1"/>
      <c r="V50" s="1"/>
      <c r="W50" s="1"/>
      <c r="X50" s="1"/>
      <c r="Y50" s="1"/>
      <c r="Z50" s="1"/>
    </row>
    <row r="51" ht="17.25">
      <c r="A51" s="107"/>
      <c r="B51" s="180"/>
      <c r="C51" s="70" t="s">
        <v>112</v>
      </c>
      <c r="D51" s="171" t="s">
        <v>113</v>
      </c>
      <c r="E51" s="110">
        <v>1693359.4299999999</v>
      </c>
      <c r="F51" s="133">
        <f>4658773.5-65801.97</f>
        <v>4592971.5300000003</v>
      </c>
      <c r="G51" s="133">
        <v>2171834.9100000001</v>
      </c>
      <c r="H51" s="111">
        <v>385937.70000000001</v>
      </c>
      <c r="I51" s="111">
        <v>1776484.51</v>
      </c>
      <c r="J51" s="111">
        <v>69643.819999999992</v>
      </c>
      <c r="K51" s="111">
        <f t="shared" si="16"/>
        <v>83125.080000000075</v>
      </c>
      <c r="L51" s="110">
        <f t="shared" si="9"/>
        <v>-395350.40000000014</v>
      </c>
      <c r="M51" s="110">
        <f t="shared" si="17"/>
        <v>-2816487.0200000005</v>
      </c>
      <c r="N51" s="110">
        <f t="shared" si="18"/>
        <v>-316293.88</v>
      </c>
      <c r="O51" s="79">
        <f t="shared" si="12"/>
        <v>1.0490888576443573</v>
      </c>
      <c r="P51" s="79">
        <f t="shared" si="13"/>
        <v>0.18045352915768528</v>
      </c>
      <c r="Q51" s="79">
        <f t="shared" si="14"/>
        <v>0.81796480101703495</v>
      </c>
      <c r="R51" s="81">
        <f t="shared" si="15"/>
        <v>0.38678326185923473</v>
      </c>
      <c r="S51" s="1"/>
      <c r="T51" s="1"/>
      <c r="U51" s="1"/>
      <c r="V51" s="1"/>
      <c r="W51" s="1"/>
      <c r="X51" s="1"/>
      <c r="Y51" s="1"/>
      <c r="Z51" s="1"/>
    </row>
    <row r="52" s="1" customFormat="1" ht="17.25">
      <c r="A52" s="107"/>
      <c r="B52" s="180"/>
      <c r="C52" s="70"/>
      <c r="D52" s="181" t="s">
        <v>114</v>
      </c>
      <c r="E52" s="182">
        <f>E49+E50+E51</f>
        <v>2188020.6000000001</v>
      </c>
      <c r="F52" s="183">
        <f>F49+F50+F51</f>
        <v>5743276.3100000005</v>
      </c>
      <c r="G52" s="183">
        <f>G49+G50+G51</f>
        <v>2775183.6400000001</v>
      </c>
      <c r="H52" s="183">
        <f>H49+H50+H51</f>
        <v>468189.10999999999</v>
      </c>
      <c r="I52" s="184">
        <f>I51+I50+I49</f>
        <v>2315782.5800000001</v>
      </c>
      <c r="J52" s="183">
        <f>J51+J50+J49</f>
        <v>87556.789999999994</v>
      </c>
      <c r="K52" s="184">
        <f t="shared" si="16"/>
        <v>127761.97999999998</v>
      </c>
      <c r="L52" s="182">
        <f t="shared" si="9"/>
        <v>-459401.06000000006</v>
      </c>
      <c r="M52" s="182">
        <f t="shared" si="17"/>
        <v>-3427493.7300000004</v>
      </c>
      <c r="N52" s="182">
        <f t="shared" si="18"/>
        <v>-380632.32000000001</v>
      </c>
      <c r="O52" s="185">
        <f t="shared" si="12"/>
        <v>1.0583915800427108</v>
      </c>
      <c r="P52" s="185">
        <f t="shared" si="13"/>
        <v>0.18701159025249434</v>
      </c>
      <c r="Q52" s="185">
        <f t="shared" si="14"/>
        <v>0.83446102327123839</v>
      </c>
      <c r="R52" s="186">
        <f t="shared" si="15"/>
        <v>0.40321629240923634</v>
      </c>
      <c r="S52" s="1"/>
      <c r="T52" s="1"/>
      <c r="U52" s="1"/>
      <c r="V52" s="1"/>
      <c r="W52" s="1"/>
      <c r="X52" s="1"/>
      <c r="Y52" s="1"/>
      <c r="Z52" s="1"/>
    </row>
    <row r="53" ht="34.5">
      <c r="A53" s="177"/>
      <c r="B53" s="180"/>
      <c r="C53" s="187" t="s">
        <v>115</v>
      </c>
      <c r="D53" s="188" t="s">
        <v>116</v>
      </c>
      <c r="E53" s="110">
        <v>1133.22</v>
      </c>
      <c r="F53" s="189">
        <v>2266.5999999999999</v>
      </c>
      <c r="G53" s="189">
        <v>1120</v>
      </c>
      <c r="H53" s="112">
        <v>160</v>
      </c>
      <c r="I53" s="111">
        <v>1072.28</v>
      </c>
      <c r="J53" s="112">
        <v>174.31999999999999</v>
      </c>
      <c r="K53" s="190">
        <f t="shared" si="16"/>
        <v>-60.940000000000055</v>
      </c>
      <c r="L53" s="191">
        <f t="shared" si="9"/>
        <v>-47.720000000000027</v>
      </c>
      <c r="M53" s="191">
        <f t="shared" si="17"/>
        <v>-1194.3199999999999</v>
      </c>
      <c r="N53" s="110">
        <f t="shared" si="18"/>
        <v>14.319999999999993</v>
      </c>
      <c r="O53" s="91">
        <f t="shared" si="12"/>
        <v>0.94622403416812262</v>
      </c>
      <c r="P53" s="91">
        <f t="shared" si="13"/>
        <v>1.0894999999999999</v>
      </c>
      <c r="Q53" s="91">
        <f t="shared" si="14"/>
        <v>0.95739285714285716</v>
      </c>
      <c r="R53" s="92">
        <f t="shared" si="15"/>
        <v>0.47307861995941058</v>
      </c>
      <c r="S53" s="1"/>
      <c r="T53" s="1"/>
      <c r="U53" s="1"/>
      <c r="V53" s="1"/>
      <c r="W53" s="1"/>
      <c r="X53" s="1"/>
      <c r="Y53" s="1"/>
      <c r="Z53" s="1"/>
    </row>
    <row r="54" s="1" customFormat="1" ht="17.25">
      <c r="A54" s="13"/>
      <c r="B54" s="180"/>
      <c r="C54" s="82" t="s">
        <v>117</v>
      </c>
      <c r="D54" s="147" t="s">
        <v>118</v>
      </c>
      <c r="E54" s="110">
        <v>0</v>
      </c>
      <c r="F54" s="111">
        <v>11763.299999999999</v>
      </c>
      <c r="G54" s="111">
        <v>11763.299999999999</v>
      </c>
      <c r="H54" s="111">
        <v>0</v>
      </c>
      <c r="I54" s="111">
        <v>11728.389999999999</v>
      </c>
      <c r="J54" s="111">
        <v>0</v>
      </c>
      <c r="K54" s="111">
        <f t="shared" si="16"/>
        <v>11728.389999999999</v>
      </c>
      <c r="L54" s="110">
        <f t="shared" si="9"/>
        <v>-34.909999999999854</v>
      </c>
      <c r="M54" s="110">
        <f t="shared" si="17"/>
        <v>-34.909999999999854</v>
      </c>
      <c r="N54" s="110">
        <f t="shared" si="18"/>
        <v>0</v>
      </c>
      <c r="O54" s="79" t="str">
        <f t="shared" si="12"/>
        <v/>
      </c>
      <c r="P54" s="79" t="str">
        <f t="shared" si="13"/>
        <v/>
      </c>
      <c r="Q54" s="79">
        <f t="shared" si="14"/>
        <v>0.9970322953592955</v>
      </c>
      <c r="R54" s="81">
        <f t="shared" si="15"/>
        <v>0.9970322953592955</v>
      </c>
      <c r="S54" s="1"/>
      <c r="T54" s="1"/>
      <c r="U54" s="1"/>
      <c r="V54" s="1"/>
      <c r="W54" s="1"/>
      <c r="X54" s="1"/>
      <c r="Y54" s="1"/>
      <c r="Z54" s="1"/>
    </row>
    <row r="55" ht="17.25">
      <c r="A55" s="192"/>
      <c r="B55" s="180"/>
      <c r="C55" s="193" t="s">
        <v>119</v>
      </c>
      <c r="D55" s="147" t="s">
        <v>103</v>
      </c>
      <c r="E55" s="110">
        <v>42909.510000000002</v>
      </c>
      <c r="F55" s="60">
        <v>151922.42999999999</v>
      </c>
      <c r="G55" s="60">
        <v>66879</v>
      </c>
      <c r="H55" s="133">
        <v>13293</v>
      </c>
      <c r="I55" s="133">
        <v>51258.43</v>
      </c>
      <c r="J55" s="133">
        <v>1587.99</v>
      </c>
      <c r="K55" s="61">
        <f t="shared" si="16"/>
        <v>8348.9199999999983</v>
      </c>
      <c r="L55" s="64">
        <f t="shared" si="9"/>
        <v>-15620.57</v>
      </c>
      <c r="M55" s="64">
        <f t="shared" si="17"/>
        <v>-100664</v>
      </c>
      <c r="N55" s="138">
        <f t="shared" si="18"/>
        <v>-11705.01</v>
      </c>
      <c r="O55" s="194">
        <f t="shared" si="12"/>
        <v>1.1945703877765093</v>
      </c>
      <c r="P55" s="194">
        <f t="shared" si="13"/>
        <v>0.11946061837057098</v>
      </c>
      <c r="Q55" s="194">
        <f t="shared" si="14"/>
        <v>0.76643535339942281</v>
      </c>
      <c r="R55" s="195">
        <f t="shared" si="15"/>
        <v>0.33739869748002321</v>
      </c>
      <c r="S55" s="1"/>
      <c r="T55" s="1"/>
      <c r="U55" s="1"/>
      <c r="V55" s="1"/>
      <c r="W55" s="1"/>
      <c r="X55" s="1"/>
      <c r="Y55" s="1"/>
      <c r="Z55" s="1"/>
    </row>
    <row r="56" s="116" customFormat="1" ht="17.25">
      <c r="A56" s="117"/>
      <c r="B56" s="196"/>
      <c r="C56" s="119"/>
      <c r="D56" s="120" t="s">
        <v>56</v>
      </c>
      <c r="E56" s="121">
        <f>E52+E53+E54+E55</f>
        <v>2232063.3300000001</v>
      </c>
      <c r="F56" s="122">
        <f>F52+F53+F54+F55</f>
        <v>5909228.6399999997</v>
      </c>
      <c r="G56" s="122">
        <f>G52+G53+G54+G55</f>
        <v>2854945.9399999999</v>
      </c>
      <c r="H56" s="122">
        <f>H52+H53+H54+H55</f>
        <v>481642.10999999999</v>
      </c>
      <c r="I56" s="175">
        <f>I52+I53+I54+I55</f>
        <v>2379841.6800000002</v>
      </c>
      <c r="J56" s="122">
        <f>J52+J53+J54+J55</f>
        <v>89319.100000000006</v>
      </c>
      <c r="K56" s="122">
        <f t="shared" si="16"/>
        <v>147778.35000000009</v>
      </c>
      <c r="L56" s="142">
        <f t="shared" si="9"/>
        <v>-475104.25999999978</v>
      </c>
      <c r="M56" s="121">
        <f t="shared" si="17"/>
        <v>-3529386.9599999995</v>
      </c>
      <c r="N56" s="142">
        <f t="shared" si="18"/>
        <v>-392323.01000000001</v>
      </c>
      <c r="O56" s="124">
        <f t="shared" si="12"/>
        <v>1.0662070596357138</v>
      </c>
      <c r="P56" s="143">
        <f t="shared" si="13"/>
        <v>0.18544703244489982</v>
      </c>
      <c r="Q56" s="124">
        <f t="shared" si="14"/>
        <v>0.83358554943425667</v>
      </c>
      <c r="R56" s="125">
        <f t="shared" si="15"/>
        <v>0.40273305112797264</v>
      </c>
      <c r="S56" s="116"/>
      <c r="T56" s="116"/>
      <c r="U56" s="116"/>
      <c r="V56" s="116"/>
      <c r="W56" s="116"/>
      <c r="X56" s="116"/>
      <c r="Y56" s="116"/>
      <c r="Z56" s="116"/>
    </row>
    <row r="57" ht="17.25">
      <c r="A57" s="126">
        <v>991</v>
      </c>
      <c r="B57" s="100" t="s">
        <v>120</v>
      </c>
      <c r="C57" s="127" t="s">
        <v>69</v>
      </c>
      <c r="D57" s="128" t="s">
        <v>121</v>
      </c>
      <c r="E57" s="103">
        <v>27600.23</v>
      </c>
      <c r="F57" s="129">
        <v>80120.600000000006</v>
      </c>
      <c r="G57" s="129">
        <v>38120.599999999999</v>
      </c>
      <c r="H57" s="62">
        <v>7000</v>
      </c>
      <c r="I57" s="104">
        <v>35835.610000000001</v>
      </c>
      <c r="J57" s="62">
        <v>1295.74</v>
      </c>
      <c r="K57" s="62">
        <f t="shared" si="16"/>
        <v>8235.380000000001</v>
      </c>
      <c r="L57" s="59">
        <f t="shared" si="9"/>
        <v>-2284.989999999998</v>
      </c>
      <c r="M57" s="64">
        <f t="shared" si="17"/>
        <v>-44284.990000000005</v>
      </c>
      <c r="N57" s="64">
        <f t="shared" si="18"/>
        <v>-5704.2600000000002</v>
      </c>
      <c r="O57" s="66">
        <f t="shared" si="12"/>
        <v>1.2983808468262765</v>
      </c>
      <c r="P57" s="65">
        <f t="shared" si="13"/>
        <v>0.18510571428571429</v>
      </c>
      <c r="Q57" s="130">
        <f t="shared" si="14"/>
        <v>0.94005891827515842</v>
      </c>
      <c r="R57" s="67">
        <f t="shared" si="15"/>
        <v>0.44727086417226031</v>
      </c>
      <c r="S57" s="1"/>
      <c r="T57" s="1"/>
      <c r="U57" s="1"/>
      <c r="V57" s="1"/>
      <c r="W57" s="1"/>
      <c r="X57" s="1"/>
      <c r="Y57" s="1"/>
      <c r="Z57" s="1"/>
    </row>
    <row r="58" ht="17.25">
      <c r="A58" s="131"/>
      <c r="B58" s="108"/>
      <c r="C58" s="70" t="s">
        <v>122</v>
      </c>
      <c r="D58" s="109" t="s">
        <v>123</v>
      </c>
      <c r="E58" s="110">
        <v>1813.8399999999999</v>
      </c>
      <c r="F58" s="133">
        <v>0</v>
      </c>
      <c r="G58" s="133">
        <v>0</v>
      </c>
      <c r="H58" s="112">
        <v>0</v>
      </c>
      <c r="I58" s="111">
        <v>3450.5</v>
      </c>
      <c r="J58" s="112">
        <v>0</v>
      </c>
      <c r="K58" s="112">
        <f t="shared" si="16"/>
        <v>1636.6600000000001</v>
      </c>
      <c r="L58" s="110">
        <f t="shared" si="9"/>
        <v>3450.5</v>
      </c>
      <c r="M58" s="110">
        <f t="shared" si="17"/>
        <v>3450.5</v>
      </c>
      <c r="N58" s="110">
        <f t="shared" si="18"/>
        <v>0</v>
      </c>
      <c r="O58" s="79">
        <f t="shared" si="12"/>
        <v>1.9023177347505844</v>
      </c>
      <c r="P58" s="78" t="str">
        <f t="shared" si="13"/>
        <v/>
      </c>
      <c r="Q58" s="79" t="str">
        <f t="shared" si="14"/>
        <v/>
      </c>
      <c r="R58" s="81" t="str">
        <f t="shared" si="15"/>
        <v/>
      </c>
      <c r="S58" s="1"/>
      <c r="T58" s="1"/>
      <c r="U58" s="1"/>
      <c r="V58" s="1"/>
      <c r="W58" s="1"/>
      <c r="X58" s="1"/>
      <c r="Y58" s="1"/>
      <c r="Z58" s="1"/>
    </row>
    <row r="59" s="116" customFormat="1" ht="17.25">
      <c r="A59" s="197"/>
      <c r="B59" s="118"/>
      <c r="C59" s="140"/>
      <c r="D59" s="141" t="s">
        <v>56</v>
      </c>
      <c r="E59" s="121">
        <f>SUM(E57:E58)</f>
        <v>29414.07</v>
      </c>
      <c r="F59" s="122">
        <f>SUM(F57:F58)</f>
        <v>80120.600000000006</v>
      </c>
      <c r="G59" s="122">
        <f>SUM(G57:G58)</f>
        <v>38120.599999999999</v>
      </c>
      <c r="H59" s="122">
        <f>SUM(H57:H58)</f>
        <v>7000</v>
      </c>
      <c r="I59" s="198">
        <f>SUM(I57:I58)</f>
        <v>39286.110000000001</v>
      </c>
      <c r="J59" s="122">
        <f>SUM(J57:J58)</f>
        <v>1295.74</v>
      </c>
      <c r="K59" s="122">
        <f t="shared" si="16"/>
        <v>9872.0400000000009</v>
      </c>
      <c r="L59" s="142">
        <f t="shared" si="9"/>
        <v>1165.510000000002</v>
      </c>
      <c r="M59" s="121">
        <f t="shared" si="17"/>
        <v>-40834.490000000005</v>
      </c>
      <c r="N59" s="123">
        <f t="shared" si="18"/>
        <v>-5704.2600000000002</v>
      </c>
      <c r="O59" s="143">
        <f t="shared" si="12"/>
        <v>1.335623053865038</v>
      </c>
      <c r="P59" s="124">
        <f t="shared" si="13"/>
        <v>0.18510571428571429</v>
      </c>
      <c r="Q59" s="144">
        <f t="shared" si="14"/>
        <v>1.0305742826713116</v>
      </c>
      <c r="R59" s="125">
        <f t="shared" si="15"/>
        <v>0.49033719168353707</v>
      </c>
      <c r="S59" s="116"/>
      <c r="T59" s="116"/>
      <c r="U59" s="116"/>
      <c r="V59" s="116"/>
      <c r="W59" s="116"/>
      <c r="X59" s="116"/>
      <c r="Y59" s="116"/>
      <c r="Z59" s="116"/>
    </row>
    <row r="60" ht="17.25">
      <c r="A60" s="177" t="s">
        <v>124</v>
      </c>
      <c r="B60" s="100" t="s">
        <v>125</v>
      </c>
      <c r="C60" s="145" t="s">
        <v>126</v>
      </c>
      <c r="D60" s="146" t="s">
        <v>127</v>
      </c>
      <c r="E60" s="59">
        <v>38907.75</v>
      </c>
      <c r="F60" s="129">
        <v>3503</v>
      </c>
      <c r="G60" s="129">
        <v>1764.5999999999999</v>
      </c>
      <c r="H60" s="105">
        <v>386.30000000000001</v>
      </c>
      <c r="I60" s="62">
        <v>1391.9400000000001</v>
      </c>
      <c r="J60" s="105">
        <v>25.739999999999998</v>
      </c>
      <c r="K60" s="62">
        <f t="shared" si="16"/>
        <v>-37515.809999999998</v>
      </c>
      <c r="L60" s="59">
        <f t="shared" si="9"/>
        <v>-372.65999999999985</v>
      </c>
      <c r="M60" s="63">
        <f t="shared" si="17"/>
        <v>-2111.0599999999999</v>
      </c>
      <c r="N60" s="59">
        <f t="shared" si="18"/>
        <v>-360.56</v>
      </c>
      <c r="O60" s="65">
        <f t="shared" si="12"/>
        <v>0.035775391792123676</v>
      </c>
      <c r="P60" s="66">
        <f t="shared" si="13"/>
        <v>0.066632151177841048</v>
      </c>
      <c r="Q60" s="65">
        <f t="shared" si="14"/>
        <v>0.7888133287997281</v>
      </c>
      <c r="R60" s="67">
        <f t="shared" si="15"/>
        <v>0.39735655152726235</v>
      </c>
      <c r="S60" s="1"/>
      <c r="T60" s="1"/>
      <c r="U60" s="1"/>
      <c r="V60" s="1"/>
      <c r="W60" s="1"/>
      <c r="X60" s="1"/>
      <c r="Y60" s="1"/>
      <c r="Z60" s="1"/>
    </row>
    <row r="61" ht="17.25">
      <c r="A61" s="107"/>
      <c r="B61" s="108"/>
      <c r="C61" s="82" t="s">
        <v>104</v>
      </c>
      <c r="D61" s="171" t="s">
        <v>128</v>
      </c>
      <c r="E61" s="110">
        <v>13151.08</v>
      </c>
      <c r="F61" s="133">
        <v>62240.599999999999</v>
      </c>
      <c r="G61" s="133">
        <v>10100</v>
      </c>
      <c r="H61" s="115">
        <v>4000</v>
      </c>
      <c r="I61" s="111">
        <v>82341.910000000003</v>
      </c>
      <c r="J61" s="115">
        <v>4347.1300000000001</v>
      </c>
      <c r="K61" s="111">
        <f t="shared" si="16"/>
        <v>69190.830000000002</v>
      </c>
      <c r="L61" s="110">
        <f t="shared" si="9"/>
        <v>72241.910000000003</v>
      </c>
      <c r="M61" s="110">
        <f t="shared" si="17"/>
        <v>20101.310000000005</v>
      </c>
      <c r="N61" s="110">
        <f t="shared" si="18"/>
        <v>347.13000000000011</v>
      </c>
      <c r="O61" s="79">
        <f t="shared" si="12"/>
        <v>6.2612279751929121</v>
      </c>
      <c r="P61" s="79">
        <f t="shared" si="13"/>
        <v>1.0867825</v>
      </c>
      <c r="Q61" s="80">
        <f t="shared" si="14"/>
        <v>8.1526643564356434</v>
      </c>
      <c r="R61" s="81">
        <f t="shared" si="15"/>
        <v>1.3229613789070158</v>
      </c>
      <c r="S61" s="1"/>
      <c r="T61" s="1"/>
      <c r="U61" s="1"/>
      <c r="V61" s="1"/>
      <c r="W61" s="1"/>
      <c r="X61" s="1"/>
      <c r="Y61" s="1"/>
      <c r="Z61" s="1"/>
    </row>
    <row r="62" s="116" customFormat="1" ht="17.25">
      <c r="A62" s="117"/>
      <c r="B62" s="118"/>
      <c r="C62" s="119"/>
      <c r="D62" s="120" t="s">
        <v>56</v>
      </c>
      <c r="E62" s="121">
        <f>SUM(E60:E61)</f>
        <v>52058.830000000002</v>
      </c>
      <c r="F62" s="122">
        <f>SUM(F60:F61)</f>
        <v>65743.600000000006</v>
      </c>
      <c r="G62" s="122">
        <f>SUM(G60:G61)</f>
        <v>11864.6</v>
      </c>
      <c r="H62" s="122">
        <f>SUM(H60:H61)</f>
        <v>4386.3000000000002</v>
      </c>
      <c r="I62" s="122">
        <f>SUM(I60:I61)</f>
        <v>83733.850000000006</v>
      </c>
      <c r="J62" s="122">
        <f>SUM(J60:J61)</f>
        <v>4372.8699999999999</v>
      </c>
      <c r="K62" s="122">
        <f t="shared" si="16"/>
        <v>31675.020000000004</v>
      </c>
      <c r="L62" s="142">
        <f t="shared" si="9"/>
        <v>71869.25</v>
      </c>
      <c r="M62" s="121">
        <f t="shared" si="17"/>
        <v>17990.25</v>
      </c>
      <c r="N62" s="121">
        <f t="shared" si="18"/>
        <v>-13.430000000000291</v>
      </c>
      <c r="O62" s="143">
        <f t="shared" si="12"/>
        <v>1.6084466362382712</v>
      </c>
      <c r="P62" s="124">
        <f t="shared" si="13"/>
        <v>0.99693819392198424</v>
      </c>
      <c r="Q62" s="124">
        <f t="shared" si="14"/>
        <v>7.0574524214891357</v>
      </c>
      <c r="R62" s="125">
        <f t="shared" si="15"/>
        <v>1.2736426055159742</v>
      </c>
      <c r="S62" s="116"/>
      <c r="T62" s="116"/>
      <c r="U62" s="116"/>
      <c r="V62" s="116"/>
      <c r="W62" s="116"/>
      <c r="X62" s="116"/>
      <c r="Y62" s="116"/>
      <c r="Z62" s="116"/>
    </row>
    <row r="63" ht="17.25">
      <c r="A63" s="134"/>
      <c r="B63" s="100" t="s">
        <v>129</v>
      </c>
      <c r="C63" s="57" t="s">
        <v>130</v>
      </c>
      <c r="D63" s="199" t="s">
        <v>131</v>
      </c>
      <c r="E63" s="103">
        <v>1706.78</v>
      </c>
      <c r="F63" s="129">
        <v>793.5</v>
      </c>
      <c r="G63" s="129">
        <v>158.80000000000001</v>
      </c>
      <c r="H63" s="61">
        <v>21.100000000000001</v>
      </c>
      <c r="I63" s="104">
        <v>1634.29</v>
      </c>
      <c r="J63" s="61">
        <v>8.9700000000000006</v>
      </c>
      <c r="K63" s="62">
        <f t="shared" si="16"/>
        <v>-72.490000000000009</v>
      </c>
      <c r="L63" s="59">
        <f t="shared" si="9"/>
        <v>1475.49</v>
      </c>
      <c r="M63" s="64">
        <f t="shared" si="17"/>
        <v>840.78999999999996</v>
      </c>
      <c r="N63" s="106">
        <f t="shared" si="18"/>
        <v>-12.130000000000001</v>
      </c>
      <c r="O63" s="65">
        <f t="shared" si="12"/>
        <v>0.95752821101723717</v>
      </c>
      <c r="P63" s="66">
        <f t="shared" si="13"/>
        <v>0.42511848341232228</v>
      </c>
      <c r="Q63" s="65">
        <f t="shared" si="14"/>
        <v>10.291498740554156</v>
      </c>
      <c r="R63" s="67">
        <f t="shared" si="15"/>
        <v>2.0595967233774415</v>
      </c>
      <c r="S63" s="1"/>
      <c r="T63" s="1"/>
      <c r="U63" s="1"/>
      <c r="V63" s="1"/>
      <c r="W63" s="1"/>
      <c r="X63" s="1"/>
      <c r="Y63" s="1"/>
      <c r="Z63" s="1"/>
    </row>
    <row r="64" ht="17.25">
      <c r="A64" s="131"/>
      <c r="B64" s="108"/>
      <c r="C64" s="70" t="s">
        <v>132</v>
      </c>
      <c r="D64" s="114" t="s">
        <v>133</v>
      </c>
      <c r="E64" s="110">
        <v>1539.8399999999999</v>
      </c>
      <c r="F64" s="200">
        <v>44.399999999999999</v>
      </c>
      <c r="G64" s="200">
        <v>44.399999999999999</v>
      </c>
      <c r="H64" s="201">
        <v>0</v>
      </c>
      <c r="I64" s="200">
        <v>1722.96</v>
      </c>
      <c r="J64" s="201">
        <v>0</v>
      </c>
      <c r="K64" s="111">
        <f t="shared" si="16"/>
        <v>183.12000000000012</v>
      </c>
      <c r="L64" s="110">
        <f t="shared" si="9"/>
        <v>1678.5599999999999</v>
      </c>
      <c r="M64" s="110">
        <f t="shared" si="17"/>
        <v>1678.5599999999999</v>
      </c>
      <c r="N64" s="202">
        <f t="shared" si="18"/>
        <v>0</v>
      </c>
      <c r="O64" s="79">
        <f t="shared" si="12"/>
        <v>1.11892144638404</v>
      </c>
      <c r="P64" s="79" t="str">
        <f t="shared" si="13"/>
        <v/>
      </c>
      <c r="Q64" s="80">
        <f t="shared" si="14"/>
        <v>38.805405405405409</v>
      </c>
      <c r="R64" s="203">
        <f t="shared" si="15"/>
        <v>38.805405405405409</v>
      </c>
      <c r="S64" s="1"/>
      <c r="T64" s="1"/>
      <c r="U64" s="1"/>
      <c r="V64" s="1"/>
      <c r="W64" s="1"/>
      <c r="X64" s="1"/>
      <c r="Y64" s="1"/>
      <c r="Z64" s="1"/>
    </row>
    <row r="65" ht="13.5">
      <c r="A65" s="131"/>
      <c r="B65" s="108"/>
      <c r="C65" s="82" t="s">
        <v>52</v>
      </c>
      <c r="D65" s="114" t="s">
        <v>53</v>
      </c>
      <c r="E65" s="110">
        <v>0</v>
      </c>
      <c r="F65" s="111">
        <v>445</v>
      </c>
      <c r="G65" s="111">
        <v>445</v>
      </c>
      <c r="H65" s="111">
        <v>0</v>
      </c>
      <c r="I65" s="111">
        <v>10906</v>
      </c>
      <c r="J65" s="111">
        <v>0</v>
      </c>
      <c r="K65" s="111">
        <f t="shared" si="16"/>
        <v>10906</v>
      </c>
      <c r="L65" s="110">
        <f t="shared" si="9"/>
        <v>10461</v>
      </c>
      <c r="M65" s="113">
        <f t="shared" si="17"/>
        <v>10461</v>
      </c>
      <c r="N65" s="110">
        <f t="shared" si="18"/>
        <v>0</v>
      </c>
      <c r="O65" s="78" t="str">
        <f t="shared" si="12"/>
        <v/>
      </c>
      <c r="P65" s="79" t="str">
        <f t="shared" si="13"/>
        <v/>
      </c>
      <c r="Q65" s="79">
        <f t="shared" si="14"/>
        <v>24.507865168539325</v>
      </c>
      <c r="R65" s="81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</row>
    <row r="66" ht="13.5">
      <c r="A66" s="131"/>
      <c r="B66" s="108"/>
      <c r="C66" s="70" t="s">
        <v>134</v>
      </c>
      <c r="D66" s="114" t="s">
        <v>135</v>
      </c>
      <c r="E66" s="110">
        <v>38122.379999999997</v>
      </c>
      <c r="F66" s="111">
        <v>1508.599999999255</v>
      </c>
      <c r="G66" s="111">
        <v>526</v>
      </c>
      <c r="H66" s="111">
        <v>90</v>
      </c>
      <c r="I66" s="112">
        <v>57341.510000000002</v>
      </c>
      <c r="J66" s="111">
        <v>2956.9099999999999</v>
      </c>
      <c r="K66" s="111">
        <f t="shared" si="16"/>
        <v>19219.130000000005</v>
      </c>
      <c r="L66" s="110">
        <f t="shared" si="9"/>
        <v>56815.510000000002</v>
      </c>
      <c r="M66" s="110">
        <f t="shared" si="17"/>
        <v>55832.910000000746</v>
      </c>
      <c r="N66" s="113">
        <f t="shared" si="18"/>
        <v>2866.9099999999999</v>
      </c>
      <c r="O66" s="79">
        <f t="shared" si="12"/>
        <v>1.5041429732351443</v>
      </c>
      <c r="P66" s="204">
        <f t="shared" si="13"/>
        <v>32.854555555555557</v>
      </c>
      <c r="Q66" s="205">
        <f t="shared" si="14"/>
        <v>109.01427756653993</v>
      </c>
      <c r="R66" s="203">
        <f t="shared" si="15"/>
        <v>38.009750762314937</v>
      </c>
      <c r="S66" s="1"/>
      <c r="T66" s="1"/>
      <c r="U66" s="1"/>
      <c r="V66" s="1"/>
      <c r="W66" s="1"/>
      <c r="X66" s="1"/>
      <c r="Y66" s="1"/>
      <c r="Z66" s="1"/>
    </row>
    <row r="67" ht="13.5">
      <c r="A67" s="131"/>
      <c r="B67" s="108"/>
      <c r="C67" s="82" t="s">
        <v>102</v>
      </c>
      <c r="D67" s="114" t="s">
        <v>103</v>
      </c>
      <c r="E67" s="110">
        <v>42350.620000000003</v>
      </c>
      <c r="F67" s="111">
        <v>113657.8</v>
      </c>
      <c r="G67" s="111">
        <f>51039.2+9028.6</f>
        <v>60067.799999999996</v>
      </c>
      <c r="H67" s="111">
        <f>8143+466.6</f>
        <v>8609.6000000000004</v>
      </c>
      <c r="I67" s="111">
        <v>54501.420000000006</v>
      </c>
      <c r="J67" s="111">
        <v>2496.3900000000003</v>
      </c>
      <c r="K67" s="111">
        <f t="shared" si="16"/>
        <v>12150.800000000003</v>
      </c>
      <c r="L67" s="110">
        <f t="shared" si="9"/>
        <v>-5566.3799999999901</v>
      </c>
      <c r="M67" s="113">
        <f t="shared" si="17"/>
        <v>-59156.379999999997</v>
      </c>
      <c r="N67" s="110">
        <f t="shared" si="18"/>
        <v>-6113.21</v>
      </c>
      <c r="O67" s="78">
        <f t="shared" si="12"/>
        <v>1.2869096131296307</v>
      </c>
      <c r="P67" s="79">
        <f t="shared" si="13"/>
        <v>0.28995423713064489</v>
      </c>
      <c r="Q67" s="80">
        <f t="shared" si="14"/>
        <v>0.90733171516186728</v>
      </c>
      <c r="R67" s="81">
        <f t="shared" si="15"/>
        <v>0.47952203896257012</v>
      </c>
      <c r="S67" s="1"/>
      <c r="T67" s="1"/>
      <c r="U67" s="1"/>
      <c r="V67" s="1"/>
      <c r="W67" s="1"/>
      <c r="X67" s="1"/>
      <c r="Y67" s="1"/>
      <c r="Z67" s="1"/>
    </row>
    <row r="68" ht="13.5">
      <c r="A68" s="131"/>
      <c r="B68" s="108"/>
      <c r="C68" s="70" t="s">
        <v>136</v>
      </c>
      <c r="D68" s="114" t="s">
        <v>137</v>
      </c>
      <c r="E68" s="110">
        <v>266.37</v>
      </c>
      <c r="F68" s="133">
        <v>0</v>
      </c>
      <c r="G68" s="133">
        <v>0</v>
      </c>
      <c r="H68" s="112">
        <v>0</v>
      </c>
      <c r="I68" s="111">
        <v>96.849999999999994</v>
      </c>
      <c r="J68" s="112">
        <v>-2107.0099999999998</v>
      </c>
      <c r="K68" s="111">
        <f t="shared" si="16"/>
        <v>-169.52000000000001</v>
      </c>
      <c r="L68" s="110">
        <f t="shared" si="9"/>
        <v>96.849999999999994</v>
      </c>
      <c r="M68" s="110">
        <f t="shared" si="17"/>
        <v>96.849999999999994</v>
      </c>
      <c r="N68" s="110">
        <f t="shared" si="18"/>
        <v>-2107.0099999999998</v>
      </c>
      <c r="O68" s="79">
        <f t="shared" si="12"/>
        <v>0.3635919960956564</v>
      </c>
      <c r="P68" s="78" t="str">
        <f t="shared" si="13"/>
        <v/>
      </c>
      <c r="Q68" s="79" t="str">
        <f t="shared" si="14"/>
        <v/>
      </c>
      <c r="R68" s="81" t="str">
        <f t="shared" si="15"/>
        <v/>
      </c>
      <c r="S68" s="1"/>
      <c r="T68" s="1"/>
      <c r="U68" s="1"/>
      <c r="V68" s="1"/>
      <c r="W68" s="1"/>
      <c r="X68" s="1"/>
      <c r="Y68" s="1"/>
      <c r="Z68" s="1"/>
    </row>
    <row r="69" ht="13.5">
      <c r="A69" s="131"/>
      <c r="B69" s="108"/>
      <c r="C69" s="82" t="s">
        <v>138</v>
      </c>
      <c r="D69" s="114" t="s">
        <v>139</v>
      </c>
      <c r="E69" s="110">
        <v>39244.309999999998</v>
      </c>
      <c r="F69" s="111">
        <v>0</v>
      </c>
      <c r="G69" s="111">
        <v>0</v>
      </c>
      <c r="H69" s="111">
        <v>0</v>
      </c>
      <c r="I69" s="112">
        <v>396.14000000000004</v>
      </c>
      <c r="J69" s="111">
        <v>54.420000000000002</v>
      </c>
      <c r="K69" s="111">
        <f t="shared" si="16"/>
        <v>-38848.169999999998</v>
      </c>
      <c r="L69" s="110">
        <f t="shared" si="9"/>
        <v>396.14000000000004</v>
      </c>
      <c r="M69" s="110">
        <f t="shared" si="17"/>
        <v>396.14000000000004</v>
      </c>
      <c r="N69" s="110">
        <f t="shared" si="18"/>
        <v>54.420000000000002</v>
      </c>
      <c r="O69" s="78">
        <f t="shared" si="12"/>
        <v>0.010094202191349525</v>
      </c>
      <c r="P69" s="79" t="str">
        <f t="shared" si="13"/>
        <v/>
      </c>
      <c r="Q69" s="80" t="str">
        <f t="shared" si="14"/>
        <v/>
      </c>
      <c r="R69" s="81" t="str">
        <f t="shared" si="15"/>
        <v/>
      </c>
      <c r="S69" s="1"/>
      <c r="T69" s="1"/>
      <c r="U69" s="1"/>
      <c r="V69" s="1"/>
      <c r="W69" s="1"/>
      <c r="X69" s="1"/>
      <c r="Y69" s="1"/>
      <c r="Z69" s="1"/>
    </row>
    <row r="70" ht="13.5">
      <c r="A70" s="131"/>
      <c r="B70" s="108"/>
      <c r="C70" s="70" t="s">
        <v>140</v>
      </c>
      <c r="D70" s="109" t="s">
        <v>141</v>
      </c>
      <c r="E70" s="110">
        <v>5852.1199999999999</v>
      </c>
      <c r="F70" s="133">
        <v>0</v>
      </c>
      <c r="G70" s="133">
        <v>0</v>
      </c>
      <c r="H70" s="112">
        <v>0</v>
      </c>
      <c r="I70" s="111">
        <v>2596.21</v>
      </c>
      <c r="J70" s="112">
        <v>0</v>
      </c>
      <c r="K70" s="111">
        <f t="shared" si="16"/>
        <v>-3255.9099999999999</v>
      </c>
      <c r="L70" s="113">
        <f t="shared" si="9"/>
        <v>2596.21</v>
      </c>
      <c r="M70" s="110">
        <f t="shared" si="17"/>
        <v>2596.21</v>
      </c>
      <c r="N70" s="110">
        <f t="shared" si="18"/>
        <v>0</v>
      </c>
      <c r="O70" s="79">
        <f t="shared" si="12"/>
        <v>0.44363581061222257</v>
      </c>
      <c r="P70" s="78" t="str">
        <f t="shared" si="13"/>
        <v/>
      </c>
      <c r="Q70" s="79" t="str">
        <f t="shared" si="14"/>
        <v/>
      </c>
      <c r="R70" s="81" t="str">
        <f t="shared" si="15"/>
        <v/>
      </c>
      <c r="S70" s="1"/>
      <c r="T70" s="1"/>
      <c r="U70" s="1"/>
      <c r="V70" s="1"/>
      <c r="W70" s="1"/>
      <c r="X70" s="1"/>
      <c r="Y70" s="1"/>
      <c r="Z70" s="1"/>
    </row>
    <row r="71" s="116" customFormat="1" ht="13.5">
      <c r="A71" s="197"/>
      <c r="B71" s="206"/>
      <c r="C71" s="207"/>
      <c r="D71" s="208" t="s">
        <v>142</v>
      </c>
      <c r="E71" s="123">
        <f>SUM(E63:E70)</f>
        <v>129082.41999999998</v>
      </c>
      <c r="F71" s="209">
        <f>SUM(F63:F70)</f>
        <v>116449.29999999926</v>
      </c>
      <c r="G71" s="209">
        <f>SUM(G63:G70)</f>
        <v>61241.999999999993</v>
      </c>
      <c r="H71" s="209">
        <f>SUM(H63:H70)</f>
        <v>8720.7000000000007</v>
      </c>
      <c r="I71" s="210">
        <f>SUM(I63:I70)</f>
        <v>129195.38000000003</v>
      </c>
      <c r="J71" s="209">
        <f>SUM(J63:J70)</f>
        <v>3409.6800000000007</v>
      </c>
      <c r="K71" s="210">
        <f t="shared" si="16"/>
        <v>112.96000000005006</v>
      </c>
      <c r="L71" s="123">
        <f t="shared" si="9"/>
        <v>67953.380000000034</v>
      </c>
      <c r="M71" s="211">
        <f t="shared" si="17"/>
        <v>12746.080000000773</v>
      </c>
      <c r="N71" s="123">
        <f t="shared" si="18"/>
        <v>-5311.0200000000004</v>
      </c>
      <c r="O71" s="160">
        <f t="shared" si="12"/>
        <v>1.0008750998005773</v>
      </c>
      <c r="P71" s="212">
        <f t="shared" si="13"/>
        <v>0.3909869620557983</v>
      </c>
      <c r="Q71" s="213">
        <f t="shared" si="14"/>
        <v>2.10958786453741</v>
      </c>
      <c r="R71" s="214">
        <f t="shared" si="15"/>
        <v>1.109456046536998</v>
      </c>
      <c r="S71" s="116"/>
      <c r="T71" s="116"/>
      <c r="U71" s="116"/>
      <c r="V71" s="116"/>
      <c r="W71" s="116"/>
      <c r="X71" s="116"/>
      <c r="Y71" s="116"/>
      <c r="Z71" s="116"/>
    </row>
    <row r="72" s="43" customFormat="1" ht="13.5">
      <c r="A72" s="215"/>
      <c r="B72" s="216" t="s">
        <v>143</v>
      </c>
      <c r="C72" s="217"/>
      <c r="D72" s="218"/>
      <c r="E72" s="97">
        <f>E5+E17</f>
        <v>12200395.859999999</v>
      </c>
      <c r="F72" s="219">
        <f>F5+F17</f>
        <v>37060119.939999998</v>
      </c>
      <c r="G72" s="219">
        <f>G5+G17</f>
        <v>15317101.039999999</v>
      </c>
      <c r="H72" s="219">
        <f>H5+H17</f>
        <v>2655692.5099999998</v>
      </c>
      <c r="I72" s="219">
        <f>I5+I17</f>
        <v>13475106.039999999</v>
      </c>
      <c r="J72" s="219">
        <f>J5+J17</f>
        <v>560515.75</v>
      </c>
      <c r="K72" s="219">
        <f t="shared" si="16"/>
        <v>1274710.1799999997</v>
      </c>
      <c r="L72" s="97">
        <f t="shared" si="9"/>
        <v>-1841995</v>
      </c>
      <c r="M72" s="97">
        <f t="shared" si="17"/>
        <v>-23585013.899999999</v>
      </c>
      <c r="N72" s="97">
        <f t="shared" si="18"/>
        <v>-2095176.7599999998</v>
      </c>
      <c r="O72" s="52">
        <f t="shared" si="12"/>
        <v>1.1044810508304277</v>
      </c>
      <c r="P72" s="51">
        <f t="shared" si="13"/>
        <v>0.21106199151045543</v>
      </c>
      <c r="Q72" s="52">
        <f t="shared" si="14"/>
        <v>0.87974258345690193</v>
      </c>
      <c r="R72" s="54">
        <f t="shared" si="15"/>
        <v>0.36360125282422384</v>
      </c>
      <c r="S72" s="43"/>
      <c r="T72" s="43"/>
      <c r="U72" s="43"/>
      <c r="V72" s="43"/>
      <c r="W72" s="43"/>
      <c r="X72" s="43"/>
      <c r="Y72" s="43"/>
      <c r="Z72" s="43"/>
    </row>
    <row r="73" s="43" customFormat="1" ht="13.5">
      <c r="A73" s="220"/>
      <c r="B73" s="221" t="s">
        <v>144</v>
      </c>
      <c r="C73" s="222"/>
      <c r="D73" s="223"/>
      <c r="E73" s="224">
        <f>SUM(E74:E82)</f>
        <v>12414424.429999996</v>
      </c>
      <c r="F73" s="183">
        <f>SUM(F74:F82)</f>
        <v>29604048</v>
      </c>
      <c r="G73" s="183">
        <f>SUM(G74:G82)</f>
        <v>13492708.939999999</v>
      </c>
      <c r="H73" s="183">
        <f>SUM(H74:H82)</f>
        <v>2528125.9700000002</v>
      </c>
      <c r="I73" s="225">
        <f>SUM(I74:I82)</f>
        <v>13329096.52</v>
      </c>
      <c r="J73" s="183">
        <f>SUM(J74:J82)</f>
        <v>2461943.6400000001</v>
      </c>
      <c r="K73" s="183">
        <f t="shared" si="16"/>
        <v>914672.09000000358</v>
      </c>
      <c r="L73" s="224">
        <f t="shared" si="9"/>
        <v>-163612.41999999993</v>
      </c>
      <c r="M73" s="224">
        <f t="shared" si="17"/>
        <v>-16274951.48</v>
      </c>
      <c r="N73" s="226">
        <f t="shared" si="18"/>
        <v>-66182.330000000075</v>
      </c>
      <c r="O73" s="227">
        <f t="shared" si="12"/>
        <v>1.0736781713205856</v>
      </c>
      <c r="P73" s="228">
        <f t="shared" si="13"/>
        <v>0.97382158532234842</v>
      </c>
      <c r="Q73" s="229">
        <f t="shared" si="14"/>
        <v>0.98787401249611484</v>
      </c>
      <c r="R73" s="230">
        <f t="shared" si="15"/>
        <v>0.45024574071762075</v>
      </c>
      <c r="S73" s="43"/>
      <c r="T73" s="43"/>
      <c r="U73" s="43"/>
      <c r="V73" s="43"/>
      <c r="W73" s="43"/>
      <c r="X73" s="43"/>
      <c r="Y73" s="43"/>
      <c r="Z73" s="43"/>
    </row>
    <row r="74" ht="13.5">
      <c r="A74" s="231"/>
      <c r="B74" s="232"/>
      <c r="C74" s="70" t="s">
        <v>145</v>
      </c>
      <c r="D74" s="233" t="s">
        <v>146</v>
      </c>
      <c r="E74" s="110">
        <v>299329.59999999998</v>
      </c>
      <c r="F74" s="133">
        <v>599211.69999999995</v>
      </c>
      <c r="G74" s="133">
        <v>358222.09999999998</v>
      </c>
      <c r="H74" s="111">
        <v>0</v>
      </c>
      <c r="I74" s="111">
        <v>379470.40000000002</v>
      </c>
      <c r="J74" s="111">
        <v>0</v>
      </c>
      <c r="K74" s="111">
        <f t="shared" si="16"/>
        <v>80140.800000000047</v>
      </c>
      <c r="L74" s="110">
        <f t="shared" ref="L74:L83" si="19">I74-G74</f>
        <v>21248.300000000047</v>
      </c>
      <c r="M74" s="110">
        <f t="shared" si="17"/>
        <v>-219741.29999999993</v>
      </c>
      <c r="N74" s="110">
        <f t="shared" si="18"/>
        <v>0</v>
      </c>
      <c r="O74" s="79">
        <f t="shared" ref="O74:O83" si="20">IFERROR(I74/E74,"")</f>
        <v>1.2677342969088257</v>
      </c>
      <c r="P74" s="79" t="str">
        <f t="shared" ref="P74:P83" si="21">IFERROR(J74/H74,"")</f>
        <v/>
      </c>
      <c r="Q74" s="79">
        <f t="shared" ref="Q74:Q83" si="22">IFERROR(I74/G74,"")</f>
        <v>1.0593159941834969</v>
      </c>
      <c r="R74" s="81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</row>
    <row r="75" ht="13.5">
      <c r="A75" s="234"/>
      <c r="B75" s="235"/>
      <c r="C75" s="82" t="s">
        <v>147</v>
      </c>
      <c r="D75" s="236" t="s">
        <v>148</v>
      </c>
      <c r="E75" s="110">
        <v>1283259.6699999999</v>
      </c>
      <c r="F75" s="133">
        <v>8195040.5199999996</v>
      </c>
      <c r="G75" s="133">
        <v>1440468.6299999999</v>
      </c>
      <c r="H75" s="112">
        <v>63535.199999999997</v>
      </c>
      <c r="I75" s="111">
        <v>1395524.8200000001</v>
      </c>
      <c r="J75" s="112">
        <v>63535.230000000003</v>
      </c>
      <c r="K75" s="111">
        <f t="shared" si="16"/>
        <v>112265.15000000014</v>
      </c>
      <c r="L75" s="110">
        <f t="shared" si="19"/>
        <v>-44943.809999999823</v>
      </c>
      <c r="M75" s="110">
        <f t="shared" si="17"/>
        <v>-6799515.6999999993</v>
      </c>
      <c r="N75" s="110">
        <f t="shared" si="18"/>
        <v>0.030000000006111804</v>
      </c>
      <c r="O75" s="79">
        <f t="shared" si="20"/>
        <v>1.0874843592645596</v>
      </c>
      <c r="P75" s="79">
        <f t="shared" si="21"/>
        <v>1.0000004721792015</v>
      </c>
      <c r="Q75" s="79">
        <f t="shared" si="22"/>
        <v>0.96879917475190014</v>
      </c>
      <c r="R75" s="81">
        <f t="shared" si="23"/>
        <v>0.17028894690565852</v>
      </c>
      <c r="S75" s="1"/>
      <c r="T75" s="1"/>
      <c r="U75" s="1"/>
      <c r="V75" s="1"/>
      <c r="W75" s="1"/>
      <c r="X75" s="1"/>
      <c r="Y75" s="1"/>
      <c r="Z75" s="1"/>
    </row>
    <row r="76" ht="13.5">
      <c r="A76" s="234"/>
      <c r="B76" s="235"/>
      <c r="C76" s="70" t="s">
        <v>149</v>
      </c>
      <c r="D76" s="233" t="s">
        <v>150</v>
      </c>
      <c r="E76" s="110">
        <v>8789062.9499999993</v>
      </c>
      <c r="F76" s="133">
        <v>17821978</v>
      </c>
      <c r="G76" s="133">
        <v>9850724.9000000004</v>
      </c>
      <c r="H76" s="111">
        <v>2408330.3100000001</v>
      </c>
      <c r="I76" s="133">
        <v>9826068.2199999988</v>
      </c>
      <c r="J76" s="111">
        <v>2383676.8300000001</v>
      </c>
      <c r="K76" s="111">
        <f t="shared" si="16"/>
        <v>1037005.2699999996</v>
      </c>
      <c r="L76" s="110">
        <f t="shared" si="19"/>
        <v>-24656.680000001565</v>
      </c>
      <c r="M76" s="110">
        <f t="shared" si="17"/>
        <v>-7995909.7800000012</v>
      </c>
      <c r="N76" s="138">
        <f t="shared" si="18"/>
        <v>-24653.479999999981</v>
      </c>
      <c r="O76" s="79">
        <f t="shared" si="20"/>
        <v>1.1179881491234511</v>
      </c>
      <c r="P76" s="79">
        <f t="shared" si="21"/>
        <v>0.98976324804881111</v>
      </c>
      <c r="Q76" s="79">
        <f t="shared" si="22"/>
        <v>0.99749696796425591</v>
      </c>
      <c r="R76" s="81">
        <f t="shared" si="23"/>
        <v>0.55134554761542176</v>
      </c>
      <c r="S76" s="1"/>
      <c r="T76" s="1"/>
      <c r="U76" s="1"/>
      <c r="V76" s="1"/>
      <c r="W76" s="1"/>
      <c r="X76" s="1"/>
      <c r="Y76" s="1"/>
      <c r="Z76" s="1"/>
    </row>
    <row r="77" ht="13.5">
      <c r="A77" s="234"/>
      <c r="B77" s="235"/>
      <c r="C77" s="82" t="s">
        <v>151</v>
      </c>
      <c r="D77" s="237" t="s">
        <v>152</v>
      </c>
      <c r="E77" s="110">
        <v>2034156.8400000001</v>
      </c>
      <c r="F77" s="133">
        <v>2981785.1800000002</v>
      </c>
      <c r="G77" s="133">
        <v>1837260.71</v>
      </c>
      <c r="H77" s="238">
        <v>56260.459999999999</v>
      </c>
      <c r="I77" s="111">
        <v>1794645</v>
      </c>
      <c r="J77" s="238">
        <v>14529.040000000001</v>
      </c>
      <c r="K77" s="111">
        <f t="shared" si="16"/>
        <v>-239511.84000000008</v>
      </c>
      <c r="L77" s="110">
        <f t="shared" si="19"/>
        <v>-42615.709999999963</v>
      </c>
      <c r="M77" s="110">
        <f t="shared" si="17"/>
        <v>-1187140.1800000002</v>
      </c>
      <c r="N77" s="110">
        <f t="shared" si="18"/>
        <v>-41731.419999999998</v>
      </c>
      <c r="O77" s="79">
        <f t="shared" si="20"/>
        <v>0.8822549789228642</v>
      </c>
      <c r="P77" s="79">
        <f t="shared" si="21"/>
        <v>0.25824602216192333</v>
      </c>
      <c r="Q77" s="79">
        <f t="shared" si="22"/>
        <v>0.97680475625040719</v>
      </c>
      <c r="R77" s="81">
        <f t="shared" si="23"/>
        <v>0.60186931373775221</v>
      </c>
      <c r="S77" s="1"/>
      <c r="T77" s="1"/>
      <c r="U77" s="1"/>
      <c r="V77" s="1"/>
      <c r="W77" s="1"/>
      <c r="X77" s="1"/>
      <c r="Y77" s="1"/>
      <c r="Z77" s="1"/>
    </row>
    <row r="78" ht="13.5">
      <c r="A78" s="234"/>
      <c r="B78" s="235"/>
      <c r="C78" s="70" t="s">
        <v>153</v>
      </c>
      <c r="D78" s="237" t="s">
        <v>154</v>
      </c>
      <c r="E78" s="110">
        <v>7159.8599999999997</v>
      </c>
      <c r="F78" s="133">
        <v>0</v>
      </c>
      <c r="G78" s="133">
        <v>0</v>
      </c>
      <c r="H78" s="111">
        <v>0</v>
      </c>
      <c r="I78" s="115">
        <v>0</v>
      </c>
      <c r="J78" s="111">
        <v>0</v>
      </c>
      <c r="K78" s="111">
        <f t="shared" si="16"/>
        <v>-7159.8599999999997</v>
      </c>
      <c r="L78" s="110">
        <f t="shared" si="19"/>
        <v>0</v>
      </c>
      <c r="M78" s="110">
        <f t="shared" si="17"/>
        <v>0</v>
      </c>
      <c r="N78" s="239">
        <f t="shared" si="18"/>
        <v>0</v>
      </c>
      <c r="O78" s="79">
        <f t="shared" si="20"/>
        <v>0</v>
      </c>
      <c r="P78" s="79" t="str">
        <f t="shared" si="21"/>
        <v/>
      </c>
      <c r="Q78" s="79" t="str">
        <f t="shared" si="22"/>
        <v/>
      </c>
      <c r="R78" s="81" t="str">
        <f t="shared" si="23"/>
        <v/>
      </c>
      <c r="S78" s="1"/>
      <c r="T78" s="1"/>
      <c r="U78" s="1"/>
      <c r="V78" s="1"/>
      <c r="W78" s="1"/>
      <c r="X78" s="1"/>
      <c r="Y78" s="1"/>
      <c r="Z78" s="1"/>
    </row>
    <row r="79" ht="13.5">
      <c r="A79" s="234"/>
      <c r="B79" s="235"/>
      <c r="C79" s="70" t="s">
        <v>155</v>
      </c>
      <c r="D79" s="237" t="s">
        <v>156</v>
      </c>
      <c r="E79" s="110">
        <v>44836.290000000001</v>
      </c>
      <c r="F79" s="133">
        <v>0</v>
      </c>
      <c r="G79" s="133">
        <v>0</v>
      </c>
      <c r="H79" s="111">
        <v>0</v>
      </c>
      <c r="I79" s="112">
        <v>0</v>
      </c>
      <c r="J79" s="111">
        <v>0</v>
      </c>
      <c r="K79" s="111">
        <f t="shared" si="16"/>
        <v>-44836.290000000001</v>
      </c>
      <c r="L79" s="110">
        <f t="shared" si="19"/>
        <v>0</v>
      </c>
      <c r="M79" s="110">
        <f t="shared" si="17"/>
        <v>0</v>
      </c>
      <c r="N79" s="113">
        <f t="shared" si="18"/>
        <v>0</v>
      </c>
      <c r="O79" s="79">
        <f t="shared" si="20"/>
        <v>0</v>
      </c>
      <c r="P79" s="79" t="str">
        <f t="shared" si="21"/>
        <v/>
      </c>
      <c r="Q79" s="79" t="str">
        <f t="shared" si="22"/>
        <v/>
      </c>
      <c r="R79" s="81" t="str">
        <f t="shared" si="23"/>
        <v/>
      </c>
      <c r="S79" s="1"/>
      <c r="T79" s="1"/>
      <c r="U79" s="1"/>
      <c r="V79" s="1"/>
      <c r="W79" s="1"/>
      <c r="X79" s="1"/>
      <c r="Y79" s="1"/>
      <c r="Z79" s="1"/>
    </row>
    <row r="80" ht="13.5">
      <c r="A80" s="240"/>
      <c r="B80" s="235"/>
      <c r="C80" s="70" t="s">
        <v>157</v>
      </c>
      <c r="D80" s="241" t="s">
        <v>158</v>
      </c>
      <c r="E80" s="72">
        <v>0</v>
      </c>
      <c r="F80" s="133">
        <v>0</v>
      </c>
      <c r="G80" s="133">
        <v>0</v>
      </c>
      <c r="H80" s="111">
        <v>0</v>
      </c>
      <c r="I80" s="115">
        <v>0</v>
      </c>
      <c r="J80" s="111">
        <v>204.47</v>
      </c>
      <c r="K80" s="111">
        <f t="shared" si="16"/>
        <v>0</v>
      </c>
      <c r="L80" s="110">
        <f t="shared" si="19"/>
        <v>0</v>
      </c>
      <c r="M80" s="110">
        <f t="shared" si="17"/>
        <v>0</v>
      </c>
      <c r="N80" s="239">
        <f t="shared" si="18"/>
        <v>204.47</v>
      </c>
      <c r="O80" s="79" t="str">
        <f t="shared" si="20"/>
        <v/>
      </c>
      <c r="P80" s="79" t="str">
        <f t="shared" si="21"/>
        <v/>
      </c>
      <c r="Q80" s="79" t="str">
        <f t="shared" si="22"/>
        <v/>
      </c>
      <c r="R80" s="81" t="str">
        <f t="shared" si="23"/>
        <v/>
      </c>
      <c r="S80" s="1"/>
      <c r="T80" s="1"/>
      <c r="U80" s="1"/>
      <c r="V80" s="1"/>
      <c r="W80" s="1"/>
      <c r="X80" s="1"/>
      <c r="Y80" s="1"/>
      <c r="Z80" s="1"/>
    </row>
    <row r="81" ht="13.5">
      <c r="A81" s="234"/>
      <c r="B81" s="235"/>
      <c r="C81" s="242" t="s">
        <v>159</v>
      </c>
      <c r="D81" s="137" t="s">
        <v>160</v>
      </c>
      <c r="E81" s="110">
        <v>26552.18</v>
      </c>
      <c r="F81" s="133">
        <v>6032.6000000000004</v>
      </c>
      <c r="G81" s="133">
        <v>6032.6000000000004</v>
      </c>
      <c r="H81" s="133">
        <v>0</v>
      </c>
      <c r="I81" s="133">
        <v>107776.24000000001</v>
      </c>
      <c r="J81" s="133">
        <v>0</v>
      </c>
      <c r="K81" s="111">
        <f t="shared" si="16"/>
        <v>81224.059999999998</v>
      </c>
      <c r="L81" s="110">
        <f t="shared" si="19"/>
        <v>101743.64</v>
      </c>
      <c r="M81" s="110">
        <f t="shared" si="17"/>
        <v>101743.64</v>
      </c>
      <c r="N81" s="138">
        <f t="shared" si="18"/>
        <v>0</v>
      </c>
      <c r="O81" s="79">
        <f t="shared" si="20"/>
        <v>4.0590354539627258</v>
      </c>
      <c r="P81" s="79" t="str">
        <f t="shared" si="21"/>
        <v/>
      </c>
      <c r="Q81" s="79">
        <f t="shared" si="22"/>
        <v>17.865636707224084</v>
      </c>
      <c r="R81" s="81">
        <f t="shared" si="23"/>
        <v>17.865636707224084</v>
      </c>
      <c r="S81" s="1"/>
      <c r="T81" s="1"/>
      <c r="U81" s="1"/>
      <c r="V81" s="1"/>
      <c r="W81" s="1"/>
      <c r="X81" s="1"/>
      <c r="Y81" s="1"/>
      <c r="Z81" s="1"/>
    </row>
    <row r="82" ht="13.5">
      <c r="A82" s="234"/>
      <c r="B82" s="232"/>
      <c r="C82" s="243" t="s">
        <v>161</v>
      </c>
      <c r="D82" s="244" t="s">
        <v>162</v>
      </c>
      <c r="E82" s="245">
        <v>-69932.960000000006</v>
      </c>
      <c r="F82" s="246">
        <v>0</v>
      </c>
      <c r="G82" s="246">
        <v>0</v>
      </c>
      <c r="H82" s="190">
        <v>0</v>
      </c>
      <c r="I82" s="112">
        <v>-174388.16</v>
      </c>
      <c r="J82" s="190">
        <v>-1.9299999999999999</v>
      </c>
      <c r="K82" s="190">
        <f t="shared" si="16"/>
        <v>-104455.2</v>
      </c>
      <c r="L82" s="191">
        <f t="shared" si="19"/>
        <v>-174388.16</v>
      </c>
      <c r="M82" s="191">
        <f t="shared" si="17"/>
        <v>-174388.16</v>
      </c>
      <c r="N82" s="113">
        <f t="shared" si="18"/>
        <v>-1.9299999999999999</v>
      </c>
      <c r="O82" s="91">
        <f t="shared" si="20"/>
        <v>2.4936476305307251</v>
      </c>
      <c r="P82" s="78" t="str">
        <f t="shared" si="21"/>
        <v/>
      </c>
      <c r="Q82" s="91" t="str">
        <f t="shared" si="22"/>
        <v/>
      </c>
      <c r="R82" s="92" t="str">
        <f t="shared" si="23"/>
        <v/>
      </c>
      <c r="S82" s="1"/>
      <c r="T82" s="1"/>
      <c r="U82" s="1"/>
      <c r="V82" s="1"/>
      <c r="W82" s="1"/>
      <c r="X82" s="1"/>
      <c r="Y82" s="1"/>
      <c r="Z82" s="1"/>
    </row>
    <row r="83" s="43" customFormat="1" ht="13.5">
      <c r="A83" s="247"/>
      <c r="B83" s="216" t="s">
        <v>163</v>
      </c>
      <c r="C83" s="217"/>
      <c r="D83" s="218"/>
      <c r="E83" s="97">
        <f>E72+E73</f>
        <v>24614820.289999995</v>
      </c>
      <c r="F83" s="219">
        <f>F72+F73</f>
        <v>66664167.939999998</v>
      </c>
      <c r="G83" s="219">
        <f>G72+G73</f>
        <v>28809809.979999997</v>
      </c>
      <c r="H83" s="219">
        <f>H72+H73</f>
        <v>5183818.4800000004</v>
      </c>
      <c r="I83" s="219">
        <f>I72+I73</f>
        <v>26804202.559999999</v>
      </c>
      <c r="J83" s="219">
        <f>J72+J73</f>
        <v>3022459.3900000001</v>
      </c>
      <c r="K83" s="219">
        <f t="shared" si="16"/>
        <v>2189382.2700000033</v>
      </c>
      <c r="L83" s="97">
        <f t="shared" si="19"/>
        <v>-2005607.4199999981</v>
      </c>
      <c r="M83" s="97">
        <f t="shared" si="17"/>
        <v>-39859965.379999995</v>
      </c>
      <c r="N83" s="97">
        <f t="shared" si="18"/>
        <v>-2161359.0900000003</v>
      </c>
      <c r="O83" s="52">
        <f t="shared" si="20"/>
        <v>1.0889456938627116</v>
      </c>
      <c r="P83" s="52">
        <f t="shared" si="21"/>
        <v>0.58305656373986303</v>
      </c>
      <c r="Q83" s="52">
        <f t="shared" si="22"/>
        <v>0.93038456618102283</v>
      </c>
      <c r="R83" s="54">
        <f t="shared" si="23"/>
        <v>0.40207810864938248</v>
      </c>
      <c r="S83" s="43"/>
      <c r="T83" s="43"/>
      <c r="U83" s="43"/>
      <c r="V83" s="43"/>
      <c r="W83" s="43"/>
      <c r="X83" s="43"/>
      <c r="Y83" s="43"/>
      <c r="Z83" s="43"/>
    </row>
    <row r="84" ht="13.5">
      <c r="A84" s="248"/>
      <c r="B84" s="249" t="s">
        <v>164</v>
      </c>
      <c r="C84" s="4"/>
      <c r="D84" s="250"/>
      <c r="E84" s="251"/>
      <c r="F84" s="252"/>
      <c r="G84" s="252"/>
      <c r="H84" s="252"/>
      <c r="I84" s="253"/>
      <c r="J84" s="253"/>
      <c r="K84" s="253"/>
      <c r="L84" s="254"/>
      <c r="M84" s="251"/>
      <c r="N84" s="251"/>
      <c r="O84" s="251"/>
      <c r="S84" s="1"/>
      <c r="T84" s="1"/>
      <c r="U84" s="1"/>
      <c r="V84" s="1"/>
      <c r="W84" s="1"/>
      <c r="X84" s="1"/>
      <c r="Y84" s="1"/>
      <c r="Z84" s="1"/>
    </row>
    <row r="85" ht="12.75">
      <c r="E85" s="5"/>
      <c r="F85" s="6"/>
      <c r="G85" s="6"/>
      <c r="H85" s="7"/>
      <c r="I85" s="8"/>
      <c r="J85" s="8"/>
      <c r="K85" s="8"/>
      <c r="S85" s="1"/>
      <c r="T85" s="1"/>
      <c r="U85" s="1"/>
      <c r="V85" s="1"/>
      <c r="W85" s="1"/>
      <c r="X85" s="1"/>
      <c r="Y85" s="1"/>
      <c r="Z85" s="1"/>
    </row>
    <row r="86" ht="12.75">
      <c r="E86" s="5"/>
      <c r="I86" s="8"/>
      <c r="J86" s="8"/>
      <c r="K86" s="8"/>
      <c r="S86" s="1"/>
      <c r="T86" s="1"/>
      <c r="U86" s="1"/>
      <c r="V86" s="1"/>
      <c r="W86" s="1"/>
      <c r="X86" s="1"/>
      <c r="Y86" s="1"/>
      <c r="Z86" s="1"/>
    </row>
    <row r="87" ht="12.75">
      <c r="E87" s="5"/>
      <c r="I87" s="8"/>
      <c r="J87" s="8"/>
      <c r="K87" s="8"/>
      <c r="S87" s="1"/>
      <c r="T87" s="1"/>
      <c r="U87" s="1"/>
      <c r="V87" s="1"/>
      <c r="W87" s="1"/>
      <c r="X87" s="1"/>
      <c r="Y87" s="1"/>
      <c r="Z87" s="1"/>
    </row>
    <row r="88" ht="12.75">
      <c r="E88" s="5"/>
      <c r="I88" s="8"/>
      <c r="J88" s="8"/>
      <c r="K88" s="8"/>
      <c r="S88" s="1"/>
      <c r="T88" s="1"/>
      <c r="U88" s="1"/>
      <c r="V88" s="1"/>
      <c r="W88" s="1"/>
      <c r="X88" s="1"/>
      <c r="Y88" s="1"/>
      <c r="Z88" s="1"/>
    </row>
    <row r="89" ht="12.75">
      <c r="E89" s="5"/>
      <c r="I89" s="8"/>
      <c r="J89" s="8"/>
      <c r="K89" s="8"/>
      <c r="S89" s="1"/>
      <c r="T89" s="1"/>
      <c r="U89" s="1"/>
      <c r="V89" s="1"/>
      <c r="W89" s="1"/>
      <c r="X89" s="1"/>
      <c r="Y89" s="1"/>
      <c r="Z89" s="1"/>
    </row>
    <row r="90" ht="12.75">
      <c r="E90" s="5"/>
      <c r="I90" s="8"/>
      <c r="J90" s="8"/>
      <c r="K90" s="8"/>
      <c r="S90" s="1"/>
      <c r="T90" s="1"/>
      <c r="U90" s="1"/>
      <c r="V90" s="1"/>
      <c r="W90" s="1"/>
      <c r="X90" s="1"/>
      <c r="Y90" s="1"/>
      <c r="Z90" s="1"/>
    </row>
    <row r="91" ht="12.75">
      <c r="E91" s="5"/>
      <c r="I91" s="8"/>
      <c r="J91" s="8"/>
      <c r="K91" s="8"/>
      <c r="S91" s="1"/>
      <c r="T91" s="1"/>
      <c r="U91" s="1"/>
      <c r="V91" s="1"/>
      <c r="W91" s="1"/>
      <c r="X91" s="1"/>
      <c r="Y91" s="1"/>
      <c r="Z91" s="1"/>
    </row>
    <row r="92" ht="12.75">
      <c r="S92" s="1"/>
      <c r="T92" s="1"/>
      <c r="U92" s="1"/>
      <c r="V92" s="1"/>
      <c r="W92" s="1"/>
      <c r="X92" s="1"/>
      <c r="Y92" s="1"/>
      <c r="Z92" s="1"/>
    </row>
    <row r="93" ht="12.75">
      <c r="I93" s="8"/>
      <c r="S93" s="1"/>
      <c r="T93" s="1"/>
      <c r="U93" s="1"/>
      <c r="V93" s="1"/>
      <c r="W93" s="1"/>
      <c r="X93" s="1"/>
      <c r="Y93" s="1"/>
      <c r="Z93" s="1"/>
    </row>
    <row r="94" ht="12.75">
      <c r="I94" s="8"/>
      <c r="S94" s="1"/>
      <c r="T94" s="1"/>
      <c r="U94" s="1"/>
      <c r="V94" s="1"/>
      <c r="W94" s="1"/>
      <c r="X94" s="1"/>
      <c r="Y94" s="1"/>
      <c r="Z94" s="1"/>
    </row>
    <row r="95" ht="12.75">
      <c r="I95" s="8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0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308</cp:revision>
  <dcterms:created xsi:type="dcterms:W3CDTF">2015-02-26T11:08:47Z</dcterms:created>
  <dcterms:modified xsi:type="dcterms:W3CDTF">2026-06-11T05:13:37Z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