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на 15.06." sheetId="1" state="visible" r:id="rId1"/>
  </sheets>
  <definedNames>
    <definedName name="_xlnm._FilterDatabase" localSheetId="0" hidden="1">'на 15.06.'!$A$4:$R$84</definedName>
    <definedName name="_xlnm.Print_Area" localSheetId="0" hidden="0">'на 15.06.'!$A$1:$R$84</definedName>
    <definedName name="Print_Titles" localSheetId="0" hidden="0">'на 15.06.'!$3:$4</definedName>
    <definedName name="XDO_?AMOUNT?">#REF!</definedName>
    <definedName name="XDO_?BANK_ACC_NUM?">#REF!</definedName>
    <definedName name="XDO_?BANK_ACCOUNT_NUM_OPO?">#REF!</definedName>
    <definedName name="XDO_?BCC_CODE?">#REF!</definedName>
    <definedName name="XDO_?BUDGET_NAME?">#REF!</definedName>
    <definedName name="XDO_?CHIEF_DEP_NAME?">#REF!</definedName>
    <definedName name="XDO_?CHIEF_DEP_POST?">#REF!</definedName>
    <definedName name="XDO_?CHIEF_NAME?">#REF!</definedName>
    <definedName name="XDO_?CHIEF_POST?">#REF!</definedName>
    <definedName name="XDO_?CLERK_NAME?">#REF!</definedName>
    <definedName name="XDO_?CLERK_PHONE?">#REF!</definedName>
    <definedName name="XDO_?CLERK_POST?">#REF!</definedName>
    <definedName name="XDO_?DOC_REG_NUMBER?">#REF!</definedName>
    <definedName name="XDO_?G_S1_D_C1?">#REF!</definedName>
    <definedName name="XDO_?G_S1_D_C2?">#REF!</definedName>
    <definedName name="XDO_?G_S1_D_C3?">#REF!</definedName>
    <definedName name="XDO_?G_S1_D_C4?">#REF!</definedName>
    <definedName name="XDO_?G_S1_D_C5?">#REF!</definedName>
    <definedName name="XDO_?G_S1_D_C6?">#REF!</definedName>
    <definedName name="XDO_?G_S1_D_C7?">#REF!</definedName>
    <definedName name="XDO_?G_S1_F_R4?">#REF!</definedName>
    <definedName name="XDO_?G_S1_F_R5?">#REF!</definedName>
    <definedName name="XDO_?G_S1_F_R6?">#REF!</definedName>
    <definedName name="XDO_?G_S1_GRF_C2?">#REF!</definedName>
    <definedName name="XDO_?G_S1_GRF_C4?">#REF!</definedName>
    <definedName name="XDO_?G_S1_GRF_C5?">#REF!</definedName>
    <definedName name="XDO_?G_S1_GRF_C6?">#REF!</definedName>
    <definedName name="XDO_?G_S2_D_C1?">#REF!</definedName>
    <definedName name="XDO_?G_S2_D_C2?">#REF!</definedName>
    <definedName name="XDO_?G_S2_D_C3?">#REF!</definedName>
    <definedName name="XDO_?G_S2_D_C4?">#REF!</definedName>
    <definedName name="XDO_?G_S2_D_C5?">#REF!</definedName>
    <definedName name="XDO_?G_S2_D_C6?">#REF!</definedName>
    <definedName name="XDO_?G_S2_D_C7?">#REF!</definedName>
    <definedName name="XDO_?G_S2_F_R4?">#REF!</definedName>
    <definedName name="XDO_?G_S2_F_R5?">#REF!</definedName>
    <definedName name="XDO_?G_S2_F_R6?">#REF!</definedName>
    <definedName name="XDO_?G_S2_GRF_C2?">#REF!</definedName>
    <definedName name="XDO_?G_S2_GRF_C4?">#REF!</definedName>
    <definedName name="XDO_?G_S2_GRF_C5?">#REF!</definedName>
    <definedName name="XDO_?G_S2_GRF_C6?">#REF!</definedName>
    <definedName name="XDO_?G_S3_D_C1?">#REF!</definedName>
    <definedName name="XDO_?G_S3_D_C2?">#REF!</definedName>
    <definedName name="XDO_?G_S3_D_C3?">#REF!</definedName>
    <definedName name="XDO_?G_S3_D_C4?">#REF!</definedName>
    <definedName name="XDO_?G_S3_D_C5?">#REF!</definedName>
    <definedName name="XDO_?G_S3_D_C6?">#REF!</definedName>
    <definedName name="XDO_?G_S3_D_C7?">#REF!</definedName>
    <definedName name="XDO_?G_S3_F_R4?">#REF!</definedName>
    <definedName name="XDO_?G_S3_F_R5?">#REF!</definedName>
    <definedName name="XDO_?G_S3_F_R6?">#REF!</definedName>
    <definedName name="XDO_?G_S3_GRF_C2?">#REF!</definedName>
    <definedName name="XDO_?G_S3_GRF_C4?">#REF!</definedName>
    <definedName name="XDO_?G_S3_GRF_C5?">#REF!</definedName>
    <definedName name="XDO_?G_S3_GRF_C6?">#REF!</definedName>
    <definedName name="XDO_?H_BS_UFK?">#REF!</definedName>
    <definedName name="XDO_?H_BUDGET_NAME?">#REF!</definedName>
    <definedName name="XDO_?H_EXECUTOR?">#REF!</definedName>
    <definedName name="XDO_?H_FO_NAME?">#REF!</definedName>
    <definedName name="XDO_?H_LAST_REPORT_DATE?">#REF!</definedName>
    <definedName name="XDO_?H_OKPO?">#REF!</definedName>
    <definedName name="XDO_?H_REPORT_DATE?">#REF!</definedName>
    <definedName name="XDO_?H_REPORT_DATE_TEXT?">#REF!</definedName>
    <definedName name="XDO_?H_REPORT_NUMBER?">#REF!</definedName>
    <definedName name="XDO_?H_TOFK_CODE?">#REF!</definedName>
    <definedName name="XDO_?H_TOFK_NAME?">#REF!</definedName>
    <definedName name="XDO_?OKATO?">#REF!</definedName>
    <definedName name="XDO_?OKPO?">#REF!</definedName>
    <definedName name="XDO_?OPER_SIGNATURE5?">#REF!</definedName>
    <definedName name="XDO_?OPER_SIGNATURE6?">#REF!</definedName>
    <definedName name="XDO_?OPER_SIGNATURE7?">#REF!</definedName>
    <definedName name="XDO_?OPER_SIGNATURE8?">#REF!</definedName>
    <definedName name="XDO_?PP_DATE?">#REF!</definedName>
    <definedName name="XDO_?PP_NUM?">#REF!</definedName>
    <definedName name="XDO_?RECEIVER_INN?">#REF!</definedName>
    <definedName name="XDO_?RECEIVER_KPP?">#REF!</definedName>
    <definedName name="XDO_?RECEIVER_TOFK_NAME?">#REF!</definedName>
    <definedName name="XDO_?REPORT_DATE?">#REF!</definedName>
    <definedName name="XDO_?REPORT_DATE_1?">#REF!</definedName>
    <definedName name="XDO_?REPORT_DATE_2?">#REF!</definedName>
    <definedName name="XDO_?SUBS_CODE?">#REF!</definedName>
    <definedName name="XDO_?TOFK_CODE?">#REF!</definedName>
    <definedName name="XDO_?TOFK_CODE_OP?">#REF!</definedName>
    <definedName name="XDO_?TOFK_NAME?">#REF!</definedName>
    <definedName name="XDO_?TOFK_NAME_OP?">#REF!</definedName>
    <definedName name="XDO_?TOFK_NAME2?">#REF!</definedName>
    <definedName name="XDO_?TOT_AMOUNT?">#REF!</definedName>
    <definedName name="XDO_?USER_DEPARTMENT?">#REF!</definedName>
    <definedName name="XDO_?USER_DEPARTMENT2?">#REF!</definedName>
    <definedName name="XDO_GROUP_?LINE?">#REF!</definedName>
    <definedName name="XDO_GROUP_?LINE_G_S1_D?">#REF!</definedName>
    <definedName name="XDO_GROUP_?LINE_G_S1_D_B?">#REF!</definedName>
    <definedName name="XDO_GROUP_?LINE_G_S1_GRF?">#REF!</definedName>
    <definedName name="XDO_GROUP_?LINE_G_S2_D?">#REF!</definedName>
    <definedName name="XDO_GROUP_?LINE_G_S2_D_B?">#REF!</definedName>
    <definedName name="XDO_GROUP_?LINE_G_S2_GRF?">#REF!</definedName>
    <definedName name="XDO_GROUP_?LINE_G_S3_D?">#REF!</definedName>
    <definedName name="XDO_GROUP_?LINE_G_S3_D_B?">#REF!</definedName>
    <definedName name="XDO_GROUP_?LINE_G_S3_GRF?">#REF!</definedName>
    <definedName name="XDO_GROUP_?NULL_1?">#REF!</definedName>
    <definedName name="XDO_GROUP_?NULL_10?">#REF!</definedName>
    <definedName name="XDO_GROUP_?NULL_11?">#REF!</definedName>
    <definedName name="XDO_GROUP_?NULL_12?">#REF!</definedName>
    <definedName name="XDO_GROUP_?NULL_3?">#REF!</definedName>
    <definedName name="XDO_GROUP_?NULL_4?">#REF!</definedName>
    <definedName name="XDO_GROUP_?NULL_6?">#REF!</definedName>
    <definedName name="XDO_GROUP_?NULL_7?">#REF!</definedName>
    <definedName name="XDO_GROUP_?NULL_9?">#REF!</definedName>
    <definedName name="о">#REF!</definedName>
    <definedName name="оля">#REF!</definedName>
    <definedName name="_xlnm._FilterDatabase" localSheetId="0" hidden="1">'на 15.06.'!$A$4:$R$84</definedName>
  </definedNames>
  <calcPr/>
</workbook>
</file>

<file path=xl/sharedStrings.xml><?xml version="1.0" encoding="utf-8"?>
<sst xmlns="http://schemas.openxmlformats.org/spreadsheetml/2006/main" count="165" uniqueCount="165">
  <si>
    <t xml:space="preserve">Оперативный анализ  поступления доходов бюджета города Перми в 2026 году </t>
  </si>
  <si>
    <t xml:space="preserve">тыс. руб.</t>
  </si>
  <si>
    <t xml:space="preserve">Код адм.</t>
  </si>
  <si>
    <t xml:space="preserve">Администраторы, кураторы доходов    </t>
  </si>
  <si>
    <t xml:space="preserve">Код вида доходов</t>
  </si>
  <si>
    <t xml:space="preserve">Вид дохода</t>
  </si>
  <si>
    <t xml:space="preserve">Факт по 11.06.2025</t>
  </si>
  <si>
    <t xml:space="preserve">ПЛАН на 2026 год </t>
  </si>
  <si>
    <t xml:space="preserve">ФАКТ 2026 года</t>
  </si>
  <si>
    <t>ОТКЛОНЕНИЕ</t>
  </si>
  <si>
    <t xml:space="preserve">%,  факт 2026г./ факт 2025г.</t>
  </si>
  <si>
    <t xml:space="preserve">Исполн. плана месяца</t>
  </si>
  <si>
    <t xml:space="preserve">Исполн. плана отч. периода</t>
  </si>
  <si>
    <t xml:space="preserve">Исполн. плана года</t>
  </si>
  <si>
    <t xml:space="preserve">2026 год </t>
  </si>
  <si>
    <t xml:space="preserve">январь - июнь</t>
  </si>
  <si>
    <t>июнь</t>
  </si>
  <si>
    <t xml:space="preserve">с нач. года на 15.06.2026 (по 11.06.2026 вкл.)</t>
  </si>
  <si>
    <t xml:space="preserve">факта 2026 года от факта 2025 года</t>
  </si>
  <si>
    <t xml:space="preserve">факта отч. пер. от плана отч. пер.</t>
  </si>
  <si>
    <t xml:space="preserve">факта 2026г.                от плана 2026г.</t>
  </si>
  <si>
    <t xml:space="preserve">факта за июнь от плана июня</t>
  </si>
  <si>
    <t xml:space="preserve">НАЛОГОВЫЕ ДОХОДЫ</t>
  </si>
  <si>
    <t>ДЭПП</t>
  </si>
  <si>
    <t xml:space="preserve">101 02000 01 0000 110</t>
  </si>
  <si>
    <t>НДФЛ</t>
  </si>
  <si>
    <t>ДДиБ</t>
  </si>
  <si>
    <t xml:space="preserve">103 02000 01 0000 110</t>
  </si>
  <si>
    <t xml:space="preserve">Акцизы по подакцизным товарам</t>
  </si>
  <si>
    <t xml:space="preserve">103 03000 01 0000 110</t>
  </si>
  <si>
    <t xml:space="preserve">Туристический налог</t>
  </si>
  <si>
    <t xml:space="preserve">105 01000 01 0000 110</t>
  </si>
  <si>
    <t>УСН</t>
  </si>
  <si>
    <t xml:space="preserve">105 02000 02 0000 110</t>
  </si>
  <si>
    <t>ЕНВД</t>
  </si>
  <si>
    <t xml:space="preserve">105 03000 01 0000 110</t>
  </si>
  <si>
    <t xml:space="preserve">Единый сельскохозяйственный налог</t>
  </si>
  <si>
    <t xml:space="preserve">105 04000 01 0000 110</t>
  </si>
  <si>
    <t>Патент</t>
  </si>
  <si>
    <t>ДЗО</t>
  </si>
  <si>
    <t xml:space="preserve">106 01020 04 0000 110</t>
  </si>
  <si>
    <t xml:space="preserve">Налог на имущество физических лиц</t>
  </si>
  <si>
    <t xml:space="preserve">106 06000 00 0000 110</t>
  </si>
  <si>
    <t xml:space="preserve">Земельный налог </t>
  </si>
  <si>
    <t xml:space="preserve">108 03010 01 0000 110</t>
  </si>
  <si>
    <t xml:space="preserve">Государственная пошлина</t>
  </si>
  <si>
    <t xml:space="preserve">109 00000 00 0000 110</t>
  </si>
  <si>
    <t xml:space="preserve">Задолженность по отмененным налогам</t>
  </si>
  <si>
    <t xml:space="preserve">НЕНАЛОГОВЫЕ ДОХОДЫ</t>
  </si>
  <si>
    <t>944</t>
  </si>
  <si>
    <t xml:space="preserve">111 05092 04 0000 120</t>
  </si>
  <si>
    <t xml:space="preserve">Доходы от предоставления на платной основе парковок</t>
  </si>
  <si>
    <t xml:space="preserve">111 07014 04 0000 120</t>
  </si>
  <si>
    <t xml:space="preserve">Доходы от перечисления части прибыли МУП</t>
  </si>
  <si>
    <t xml:space="preserve">116 02020 00 0000 140</t>
  </si>
  <si>
    <t xml:space="preserve">Штрафы, санкции, возмещение ущерба (платные парковки)</t>
  </si>
  <si>
    <t xml:space="preserve">ИТОГО ПО АДМИНИСТРАТОРУ</t>
  </si>
  <si>
    <t xml:space="preserve">111 09080 04 1000 120</t>
  </si>
  <si>
    <t xml:space="preserve">Плата по договорам на размещение рекламных конструкций</t>
  </si>
  <si>
    <t xml:space="preserve">111 09080 04 2000 120</t>
  </si>
  <si>
    <t xml:space="preserve">Плата за размещение НТО</t>
  </si>
  <si>
    <t xml:space="preserve">113 01000 00 0000 000</t>
  </si>
  <si>
    <t xml:space="preserve">Доходы от оказания платных услуг (работ)</t>
  </si>
  <si>
    <t>163</t>
  </si>
  <si>
    <t>ДИО</t>
  </si>
  <si>
    <t xml:space="preserve">111 01040 04 0000 120</t>
  </si>
  <si>
    <t xml:space="preserve">Дивиденды по акциям</t>
  </si>
  <si>
    <t xml:space="preserve">111 05074 04 0000 120</t>
  </si>
  <si>
    <t xml:space="preserve">Доходы от сдачи в аренду имущества казны</t>
  </si>
  <si>
    <t xml:space="preserve">111 09044 04 0000 120</t>
  </si>
  <si>
    <t xml:space="preserve">Прочие поступления от использования имущества</t>
  </si>
  <si>
    <t xml:space="preserve">114 02043 04 0000 440</t>
  </si>
  <si>
    <t xml:space="preserve">Доходы от реализации иного имущества</t>
  </si>
  <si>
    <t xml:space="preserve">114 13040 04 0000 410</t>
  </si>
  <si>
    <t xml:space="preserve">Доходы  от реализации мун. имущества, в т.ч.: </t>
  </si>
  <si>
    <t xml:space="preserve">114 13040 04 1000 410</t>
  </si>
  <si>
    <t xml:space="preserve">-178-ФЗ </t>
  </si>
  <si>
    <t xml:space="preserve">114 13040 04 2000 410</t>
  </si>
  <si>
    <t xml:space="preserve">-НДС по 178-ФЗ</t>
  </si>
  <si>
    <t xml:space="preserve">114 13040 04 3000 410</t>
  </si>
  <si>
    <t>-159-ФЗ</t>
  </si>
  <si>
    <t>992</t>
  </si>
  <si>
    <t xml:space="preserve">111 05012 04 1000 120</t>
  </si>
  <si>
    <t xml:space="preserve">Арендная плата за земельные участки до разграничения</t>
  </si>
  <si>
    <t xml:space="preserve">111 05012 04 1020 120</t>
  </si>
  <si>
    <t xml:space="preserve">Средства от продажи права на заключение договоров аренды земельных участков до разграничения</t>
  </si>
  <si>
    <t xml:space="preserve">111 05024 04 1000 120</t>
  </si>
  <si>
    <t xml:space="preserve">Арендная плата за земельные участки, находящиеся в собственности городских округов </t>
  </si>
  <si>
    <t xml:space="preserve">111 05024 04 1020 120</t>
  </si>
  <si>
    <t xml:space="preserve">Средства от продажи права на заключение договоров аренды земельных участков, находящиеся в собст. ГО</t>
  </si>
  <si>
    <t xml:space="preserve">111 05300 00 0000 120</t>
  </si>
  <si>
    <t xml:space="preserve">Плата по соглашениям об установлении сервитута</t>
  </si>
  <si>
    <t xml:space="preserve">111 05400 00 0000 120</t>
  </si>
  <si>
    <t xml:space="preserve">Плата за публичный сервитут</t>
  </si>
  <si>
    <t xml:space="preserve">114 06012 04 0000 430</t>
  </si>
  <si>
    <t xml:space="preserve">Доходы от продажи земельных участков до разграничения</t>
  </si>
  <si>
    <t xml:space="preserve">114 06024 04 0000 430</t>
  </si>
  <si>
    <t xml:space="preserve">Доходы от продажи земельных участков, находящихся в собственности городских округов</t>
  </si>
  <si>
    <t xml:space="preserve">114 06312 04 0000 430</t>
  </si>
  <si>
    <t xml:space="preserve">Плата за увеличение площади земельных участков в результате перераспределения до разграничения</t>
  </si>
  <si>
    <t xml:space="preserve">114 06324 04 0000 430</t>
  </si>
  <si>
    <t xml:space="preserve">Плата за увеличение площади земельных участков в результате перераспределения, находящихся в собст. ГО</t>
  </si>
  <si>
    <t xml:space="preserve">116 00000 00 0000 140</t>
  </si>
  <si>
    <t xml:space="preserve">Штрафы, санкции, возмещение ущерба</t>
  </si>
  <si>
    <t xml:space="preserve">117 05040 04 3000 180</t>
  </si>
  <si>
    <t xml:space="preserve">Плата за фактическое пользование земельными участками</t>
  </si>
  <si>
    <t>945</t>
  </si>
  <si>
    <t>ДТ</t>
  </si>
  <si>
    <t xml:space="preserve">113 02994 04 0010 130</t>
  </si>
  <si>
    <t xml:space="preserve">Доходы от компенсации затрат государства (лпд )</t>
  </si>
  <si>
    <t xml:space="preserve">113 02994 04 0015 130</t>
  </si>
  <si>
    <t xml:space="preserve">Доходы от компенсации затрат государства (епд)</t>
  </si>
  <si>
    <t xml:space="preserve">113 02994 04 0020 130</t>
  </si>
  <si>
    <t xml:space="preserve">Доходы от компенсации затрат государства (плата за проезд)</t>
  </si>
  <si>
    <t xml:space="preserve">всего по плате за проезд</t>
  </si>
  <si>
    <t xml:space="preserve">113 02994 04 0030 130</t>
  </si>
  <si>
    <t xml:space="preserve">Доходы от компенсации затрат государства (транспортные карты)</t>
  </si>
  <si>
    <t xml:space="preserve">111 05034 04 0000 120</t>
  </si>
  <si>
    <t xml:space="preserve">Доходы от сдачи в аренду объектов нежилого фонда</t>
  </si>
  <si>
    <t xml:space="preserve">116 00000 00 0000 000</t>
  </si>
  <si>
    <t>УЖО</t>
  </si>
  <si>
    <t xml:space="preserve">Плата за найм</t>
  </si>
  <si>
    <t xml:space="preserve">114 01040 04 0000 410</t>
  </si>
  <si>
    <t xml:space="preserve">Доходы от продажи квартир</t>
  </si>
  <si>
    <t xml:space="preserve">915, 048</t>
  </si>
  <si>
    <t>УЭ</t>
  </si>
  <si>
    <t xml:space="preserve">112 00000 00 0000 120</t>
  </si>
  <si>
    <t xml:space="preserve">Платежи при пользовании природными ресурсами</t>
  </si>
  <si>
    <t xml:space="preserve">Восстановительная стоимость зеленых насаждений</t>
  </si>
  <si>
    <t xml:space="preserve">Иные администр.</t>
  </si>
  <si>
    <t xml:space="preserve">111 05000 04 0000 120</t>
  </si>
  <si>
    <t xml:space="preserve">Доходы, получаемые в виде арендной платы</t>
  </si>
  <si>
    <t xml:space="preserve">111 053(4)00 00 0000 120</t>
  </si>
  <si>
    <t xml:space="preserve">Плата по соглашениям об установлении сервитута </t>
  </si>
  <si>
    <t xml:space="preserve">113 00000 04 0000 130</t>
  </si>
  <si>
    <t xml:space="preserve">Доходы от оказания платных услуг и компенсации затрат государства</t>
  </si>
  <si>
    <t xml:space="preserve">117 01040 04 0000 180</t>
  </si>
  <si>
    <t xml:space="preserve">Невыясненные поступления</t>
  </si>
  <si>
    <t xml:space="preserve">11705, 11109, 11402</t>
  </si>
  <si>
    <t xml:space="preserve">Прочие неналоговые поступления</t>
  </si>
  <si>
    <t xml:space="preserve">117 15020 04 0000 180</t>
  </si>
  <si>
    <t xml:space="preserve">Инициативные платежи</t>
  </si>
  <si>
    <t xml:space="preserve">ИТОГО ПО АДМИНИСТРАТОРАМ</t>
  </si>
  <si>
    <t xml:space="preserve">ИТОГО НАЛОГОВЫХ И НЕНАЛОГОВЫХ ДОХОДОВ </t>
  </si>
  <si>
    <t xml:space="preserve">БЕЗВОЗМЕЗДНЫЕ ПОСТУПЛЕНИЯ</t>
  </si>
  <si>
    <t xml:space="preserve">202 10000 00 0000 150</t>
  </si>
  <si>
    <t>Дотации</t>
  </si>
  <si>
    <t xml:space="preserve">202 20000 00 0000 150</t>
  </si>
  <si>
    <t xml:space="preserve">Субсидии от других бюджетов бюджетной системы РФ *   </t>
  </si>
  <si>
    <t xml:space="preserve">202 30000 00 0000 150</t>
  </si>
  <si>
    <t xml:space="preserve">Субвенции от других бюджетов бюджетной системы РФ*</t>
  </si>
  <si>
    <t xml:space="preserve">202 40000 00 0000 150</t>
  </si>
  <si>
    <t xml:space="preserve">Иные межбюджетные трансферты  *</t>
  </si>
  <si>
    <t xml:space="preserve">203 04000 04 0000 150</t>
  </si>
  <si>
    <t xml:space="preserve">Безвозмездные поступления от государственных (муниципальных) организаций</t>
  </si>
  <si>
    <t xml:space="preserve">207 04000 04 0000 150</t>
  </si>
  <si>
    <t xml:space="preserve">Прочие безвозмездные поступления</t>
  </si>
  <si>
    <t xml:space="preserve">208 04000 04 0000 150</t>
  </si>
  <si>
    <t xml:space="preserve">Перечисления из бюджетов ГО (в бюджеты ГО) для осуществления возврата (зачета) излишне уплаченных или излишне взысканных сумм налогов</t>
  </si>
  <si>
    <t xml:space="preserve">218 00000 04 0000 150</t>
  </si>
  <si>
    <t xml:space="preserve">Доходы от возврата бюджетными и автономными учреждениями остатков субсидий прошлых лет</t>
  </si>
  <si>
    <t xml:space="preserve">219 00000 04 0000 150</t>
  </si>
  <si>
    <t xml:space="preserve">Возврат остатков субсидий, субвенций прошлых лет</t>
  </si>
  <si>
    <t xml:space="preserve">ВСЕГО ДОХОДОВ </t>
  </si>
  <si>
    <t xml:space="preserve">* Уточненный план по субвенциям, субсидиям и иным межбюджетным трансфертам на текущую дату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</si>
</sst>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9">
    <numFmt numFmtId="160" formatCode="_-* #,##0.00\ &quot;₽&quot;_-;\-* #,##0.00\ &quot;₽&quot;_-;_-* &quot;-&quot;??\ &quot;₽&quot;_-;_-@_-"/>
    <numFmt numFmtId="161" formatCode="_-* #,##0.00\ _₽_-;\-* #,##0.00\ _₽_-;_-* &quot;-&quot;??\ _₽_-;_-@_-"/>
    <numFmt numFmtId="162" formatCode="#,##0.0"/>
    <numFmt numFmtId="163" formatCode="0.0"/>
    <numFmt numFmtId="164" formatCode="0.0%"/>
    <numFmt numFmtId="165" formatCode="#,##0.0_р_."/>
    <numFmt numFmtId="166" formatCode="#\ ##0.0"/>
    <numFmt numFmtId="167" formatCode="#,##0_р_."/>
    <numFmt numFmtId="168" formatCode="#,##0.00_р_."/>
  </numFmts>
  <fonts count="20">
    <font>
      <sz val="10.000000"/>
      <color theme="1"/>
      <name val="Arial Cyr"/>
    </font>
    <font>
      <sz val="10.000000"/>
      <name val="Arial Cyr"/>
    </font>
    <font>
      <sz val="10.000000"/>
      <name val="Arial"/>
    </font>
    <font>
      <sz val="11.000000"/>
      <name val="Calibri"/>
    </font>
    <font>
      <sz val="11.000000"/>
      <color theme="1"/>
      <name val="Calibri"/>
      <scheme val="minor"/>
    </font>
    <font>
      <sz val="14.000000"/>
      <name val="Times New Roman"/>
    </font>
    <font>
      <sz val="11.000000"/>
      <name val="Times New Roman"/>
    </font>
    <font>
      <sz val="7.000000"/>
      <color indexed="2"/>
      <name val="Times New Roman"/>
    </font>
    <font>
      <b/>
      <sz val="16.000000"/>
      <name val="Times New Roman"/>
    </font>
    <font>
      <b/>
      <sz val="7.000000"/>
      <color indexed="2"/>
      <name val="Times New Roman"/>
    </font>
    <font>
      <sz val="12.000000"/>
      <name val="Times New Roman"/>
    </font>
    <font>
      <b/>
      <sz val="12.000000"/>
      <name val="Times New Roman"/>
    </font>
    <font>
      <b/>
      <sz val="11.000000"/>
      <name val="Times New Roman"/>
    </font>
    <font>
      <b/>
      <sz val="14.000000"/>
      <name val="Times New Roman"/>
    </font>
    <font>
      <i/>
      <sz val="14.000000"/>
      <name val="Times New Roman"/>
    </font>
    <font>
      <i/>
      <sz val="7.000000"/>
      <color indexed="2"/>
      <name val="Times New Roman"/>
    </font>
    <font>
      <sz val="13.000000"/>
      <name val="Times New Roman"/>
    </font>
    <font>
      <i/>
      <sz val="12.000000"/>
      <name val="Times New Roman"/>
    </font>
    <font>
      <i/>
      <sz val="11.000000"/>
      <name val="Times New Roman"/>
    </font>
    <font>
      <b/>
      <sz val="13.000000"/>
      <name val="Times New Roman"/>
    </font>
  </fonts>
  <fills count="3">
    <fill>
      <patternFill patternType="none"/>
    </fill>
    <fill>
      <patternFill patternType="gray125"/>
    </fill>
    <fill>
      <patternFill patternType="none"/>
    </fill>
  </fills>
  <borders count="51">
    <border>
      <left style="none"/>
      <right style="none"/>
      <top style="none"/>
      <bottom style="none"/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medium">
        <color theme="1"/>
      </bottom>
      <diagonal style="none"/>
    </border>
    <border>
      <left style="none"/>
      <right style="none"/>
      <top style="medium">
        <color theme="1"/>
      </top>
      <bottom style="medium">
        <color theme="1"/>
      </bottom>
      <diagonal style="none"/>
    </border>
    <border>
      <left style="none"/>
      <right style="thin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none"/>
      <right style="none"/>
      <top style="medium">
        <color theme="1"/>
      </top>
      <bottom style="none"/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none"/>
      <right style="thin">
        <color theme="1"/>
      </right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none"/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none"/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none"/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none"/>
      <right style="none"/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none"/>
      <right style="none"/>
      <top style="none"/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none"/>
      <top style="medium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none"/>
      <right style="thin">
        <color theme="1"/>
      </right>
      <top style="none"/>
      <bottom style="medium">
        <color theme="1"/>
      </bottom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medium">
        <color theme="1"/>
      </left>
      <right style="none"/>
      <top style="none"/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medium">
        <color theme="1"/>
      </bottom>
      <diagonal style="none"/>
    </border>
  </borders>
  <cellStyleXfs count="109">
    <xf fontId="0" fillId="0" borderId="0" numFmtId="0" applyNumberFormat="1" applyFont="1" applyFill="1" applyBorder="1"/>
    <xf fontId="1" fillId="0" borderId="0" numFmtId="160" applyNumberFormat="1" applyFont="0" applyFill="0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2" borderId="0" numFmtId="0" applyNumberFormat="1" applyFont="1" applyFill="1" applyBorder="1"/>
    <xf fontId="1" fillId="0" borderId="0" numFmtId="9" applyNumberFormat="1" applyFont="1" applyFill="1" applyBorder="0" applyProtection="0"/>
    <xf fontId="1" fillId="0" borderId="0" numFmtId="9" applyNumberFormat="1" applyFont="0" applyFill="0" applyBorder="0" applyProtection="0"/>
    <xf fontId="2" fillId="0" borderId="0" numFmtId="161" applyNumberFormat="1" applyFont="0" applyFill="0" applyBorder="0" applyProtection="0"/>
    <xf fontId="2" fillId="0" borderId="0" numFmtId="161" applyNumberFormat="1" applyFont="0" applyFill="0" applyBorder="0" applyProtection="0"/>
  </cellStyleXfs>
  <cellXfs count="216">
    <xf fontId="0" fillId="0" borderId="0" numFmtId="0" xfId="0"/>
    <xf fontId="5" fillId="0" borderId="0" numFmtId="0" xfId="0" applyFont="1" applyAlignment="1">
      <alignment vertical="center"/>
    </xf>
    <xf fontId="5" fillId="0" borderId="1" numFmtId="0" xfId="0" applyFont="1" applyBorder="1" applyAlignment="1">
      <alignment vertical="center"/>
    </xf>
    <xf fontId="6" fillId="0" borderId="0" numFmtId="0" xfId="0" applyFont="1" applyAlignment="1">
      <alignment vertical="center"/>
    </xf>
    <xf fontId="7" fillId="0" borderId="0" numFmtId="0" xfId="0" applyFont="1" applyAlignment="1">
      <alignment horizontal="left" vertical="center"/>
    </xf>
    <xf fontId="5" fillId="0" borderId="0" numFmtId="162" xfId="0" applyNumberFormat="1" applyFont="1" applyAlignment="1">
      <alignment vertical="center"/>
    </xf>
    <xf fontId="5" fillId="0" borderId="0" numFmtId="163" xfId="0" applyNumberFormat="1" applyFont="1" applyAlignment="1">
      <alignment vertical="center"/>
    </xf>
    <xf fontId="8" fillId="0" borderId="0" numFmtId="0" xfId="0" applyFont="1" applyAlignment="1">
      <alignment horizontal="center" vertical="center" wrapText="1"/>
    </xf>
    <xf fontId="9" fillId="0" borderId="0" numFmtId="0" xfId="0" applyFont="1" applyAlignment="1">
      <alignment horizontal="left" vertical="center"/>
    </xf>
    <xf fontId="5" fillId="0" borderId="1" numFmtId="49" xfId="0" applyNumberFormat="1" applyFont="1" applyBorder="1" applyAlignment="1">
      <alignment horizontal="center" vertical="center" wrapText="1"/>
    </xf>
    <xf fontId="6" fillId="0" borderId="0" numFmtId="0" xfId="0" applyFont="1" applyAlignment="1">
      <alignment horizontal="center" vertical="center" wrapText="1"/>
    </xf>
    <xf fontId="5" fillId="0" borderId="0" numFmtId="0" xfId="0" applyFont="1" applyAlignment="1">
      <alignment horizontal="center" vertical="center" wrapText="1"/>
    </xf>
    <xf fontId="5" fillId="0" borderId="0" numFmtId="162" xfId="0" applyNumberFormat="1" applyFont="1" applyAlignment="1">
      <alignment horizontal="center" vertical="center" wrapText="1"/>
    </xf>
    <xf fontId="10" fillId="0" borderId="0" numFmtId="0" xfId="0" applyFont="1" applyAlignment="1">
      <alignment horizontal="right" vertical="center" wrapText="1"/>
    </xf>
    <xf fontId="5" fillId="0" borderId="0" numFmtId="163" xfId="0" applyNumberFormat="1" applyFont="1" applyAlignment="1">
      <alignment horizontal="center" vertical="center" wrapText="1"/>
    </xf>
    <xf fontId="10" fillId="0" borderId="0" numFmtId="0" xfId="0" applyFont="1" applyAlignment="1">
      <alignment horizontal="right" vertical="center"/>
    </xf>
    <xf fontId="11" fillId="0" borderId="0" numFmtId="0" xfId="0" applyFont="1" applyAlignment="1">
      <alignment vertical="center"/>
    </xf>
    <xf fontId="11" fillId="0" borderId="2" numFmtId="49" xfId="0" applyNumberFormat="1" applyFont="1" applyBorder="1" applyAlignment="1">
      <alignment horizontal="center" vertical="center" wrapText="1"/>
    </xf>
    <xf fontId="11" fillId="0" borderId="3" numFmtId="0" xfId="0" applyFont="1" applyBorder="1" applyAlignment="1">
      <alignment horizontal="center" vertical="center" wrapText="1"/>
    </xf>
    <xf fontId="9" fillId="0" borderId="4" numFmtId="49" xfId="0" applyNumberFormat="1" applyFont="1" applyBorder="1" applyAlignment="1">
      <alignment horizontal="center" vertical="center" wrapText="1"/>
    </xf>
    <xf fontId="11" fillId="0" borderId="4" numFmtId="0" xfId="0" applyFont="1" applyBorder="1" applyAlignment="1">
      <alignment horizontal="center" vertical="center" wrapText="1"/>
    </xf>
    <xf fontId="12" fillId="0" borderId="4" numFmtId="162" xfId="0" applyNumberFormat="1" applyFont="1" applyBorder="1" applyAlignment="1">
      <alignment horizontal="center" vertical="center" wrapText="1"/>
    </xf>
    <xf fontId="11" fillId="0" borderId="5" numFmtId="162" xfId="0" applyNumberFormat="1" applyFont="1" applyBorder="1" applyAlignment="1">
      <alignment horizontal="center" vertical="center" wrapText="1"/>
    </xf>
    <xf fontId="11" fillId="0" borderId="6" numFmtId="162" xfId="0" applyNumberFormat="1" applyFont="1" applyBorder="1" applyAlignment="1">
      <alignment horizontal="center" vertical="center" wrapText="1"/>
    </xf>
    <xf fontId="11" fillId="0" borderId="7" numFmtId="162" xfId="0" applyNumberFormat="1" applyFont="1" applyBorder="1" applyAlignment="1">
      <alignment horizontal="center" vertical="center" wrapText="1"/>
    </xf>
    <xf fontId="11" fillId="0" borderId="5" numFmtId="163" xfId="0" applyNumberFormat="1" applyFont="1" applyBorder="1" applyAlignment="1">
      <alignment horizontal="center" vertical="center" wrapText="1"/>
    </xf>
    <xf fontId="11" fillId="0" borderId="7" numFmtId="163" xfId="0" applyNumberFormat="1" applyFont="1" applyBorder="1" applyAlignment="1">
      <alignment horizontal="center" vertical="center" wrapText="1"/>
    </xf>
    <xf fontId="11" fillId="0" borderId="4" numFmtId="164" xfId="105" applyNumberFormat="1" applyFont="1" applyBorder="1" applyAlignment="1" applyProtection="1">
      <alignment horizontal="center" vertical="center" wrapText="1"/>
    </xf>
    <xf fontId="11" fillId="0" borderId="4" numFmtId="163" xfId="0" applyNumberFormat="1" applyFont="1" applyBorder="1" applyAlignment="1">
      <alignment horizontal="center" vertical="center" wrapText="1"/>
    </xf>
    <xf fontId="11" fillId="0" borderId="0" numFmtId="163" xfId="0" applyNumberFormat="1" applyFont="1" applyAlignment="1">
      <alignment horizontal="center" vertical="center" wrapText="1"/>
    </xf>
    <xf fontId="12" fillId="0" borderId="4" numFmtId="163" xfId="0" applyNumberFormat="1" applyFont="1" applyBorder="1" applyAlignment="1">
      <alignment horizontal="center" vertical="center" wrapText="1"/>
    </xf>
    <xf fontId="11" fillId="0" borderId="4" numFmtId="162" xfId="0" applyNumberFormat="1" applyFont="1" applyBorder="1" applyAlignment="1">
      <alignment horizontal="center" vertical="center" wrapText="1"/>
    </xf>
    <xf fontId="11" fillId="0" borderId="0" numFmtId="162" xfId="0" applyNumberFormat="1" applyFont="1" applyAlignment="1">
      <alignment horizontal="center" vertical="center" wrapText="1"/>
    </xf>
    <xf fontId="13" fillId="0" borderId="0" numFmtId="0" xfId="0" applyFont="1" applyAlignment="1">
      <alignment vertical="center"/>
    </xf>
    <xf fontId="13" fillId="0" borderId="8" numFmtId="49" xfId="0" applyNumberFormat="1" applyFont="1" applyBorder="1" applyAlignment="1">
      <alignment horizontal="center" vertical="center" wrapText="1"/>
    </xf>
    <xf fontId="13" fillId="0" borderId="9" numFmtId="0" xfId="0" applyFont="1" applyBorder="1" applyAlignment="1">
      <alignment horizontal="center" vertical="center" wrapText="1"/>
    </xf>
    <xf fontId="9" fillId="0" borderId="10" numFmtId="0" xfId="0" applyFont="1" applyBorder="1" applyAlignment="1">
      <alignment horizontal="left" vertical="center"/>
    </xf>
    <xf fontId="13" fillId="0" borderId="11" numFmtId="0" xfId="0" applyFont="1" applyBorder="1" applyAlignment="1">
      <alignment horizontal="center" vertical="center" wrapText="1"/>
    </xf>
    <xf fontId="13" fillId="0" borderId="11" numFmtId="162" xfId="0" applyNumberFormat="1" applyFont="1" applyBorder="1" applyAlignment="1">
      <alignment vertical="center" wrapText="1"/>
    </xf>
    <xf fontId="13" fillId="0" borderId="12" numFmtId="162" xfId="0" applyNumberFormat="1" applyFont="1" applyBorder="1" applyAlignment="1">
      <alignment vertical="center" wrapText="1"/>
    </xf>
    <xf fontId="13" fillId="0" borderId="10" numFmtId="164" xfId="0" applyNumberFormat="1" applyFont="1" applyBorder="1" applyAlignment="1">
      <alignment horizontal="right" vertical="center" wrapText="1"/>
    </xf>
    <xf fontId="13" fillId="0" borderId="12" numFmtId="164" xfId="0" applyNumberFormat="1" applyFont="1" applyBorder="1" applyAlignment="1">
      <alignment horizontal="right" vertical="center" wrapText="1"/>
    </xf>
    <xf fontId="13" fillId="0" borderId="11" numFmtId="164" xfId="0" applyNumberFormat="1" applyFont="1" applyBorder="1" applyAlignment="1">
      <alignment horizontal="right" vertical="center" wrapText="1"/>
    </xf>
    <xf fontId="13" fillId="0" borderId="13" numFmtId="164" xfId="0" applyNumberFormat="1" applyFont="1" applyBorder="1" applyAlignment="1">
      <alignment horizontal="right" vertical="center" wrapText="1"/>
    </xf>
    <xf fontId="5" fillId="0" borderId="14" numFmtId="49" xfId="0" applyNumberFormat="1" applyFont="1" applyBorder="1" applyAlignment="1">
      <alignment horizontal="center" vertical="center" wrapText="1"/>
    </xf>
    <xf fontId="6" fillId="0" borderId="15" numFmtId="0" xfId="0" applyFont="1" applyBorder="1" applyAlignment="1">
      <alignment horizontal="center" vertical="center" wrapText="1"/>
    </xf>
    <xf fontId="7" fillId="0" borderId="16" numFmtId="49" xfId="0" applyNumberFormat="1" applyFont="1" applyBorder="1" applyAlignment="1">
      <alignment horizontal="left" vertical="center"/>
    </xf>
    <xf fontId="5" fillId="0" borderId="17" numFmtId="0" xfId="0" applyFont="1" applyBorder="1" applyAlignment="1">
      <alignment vertical="center" wrapText="1"/>
    </xf>
    <xf fontId="5" fillId="0" borderId="15" numFmtId="162" xfId="0" applyNumberFormat="1" applyFont="1" applyBorder="1" applyAlignment="1">
      <alignment horizontal="right" vertical="center" wrapText="1"/>
    </xf>
    <xf fontId="5" fillId="0" borderId="18" numFmtId="162" xfId="0" applyNumberFormat="1" applyFont="1" applyBorder="1" applyAlignment="1">
      <alignment horizontal="right" vertical="center" wrapText="1"/>
    </xf>
    <xf fontId="5" fillId="0" borderId="19" numFmtId="162" xfId="0" applyNumberFormat="1" applyFont="1" applyBorder="1" applyAlignment="1">
      <alignment horizontal="right" vertical="center" wrapText="1"/>
    </xf>
    <xf fontId="5" fillId="0" borderId="16" numFmtId="162" xfId="0" applyNumberFormat="1" applyFont="1" applyBorder="1" applyAlignment="1">
      <alignment horizontal="right" vertical="center" wrapText="1"/>
    </xf>
    <xf fontId="5" fillId="0" borderId="15" numFmtId="164" xfId="0" applyNumberFormat="1" applyFont="1" applyBorder="1" applyAlignment="1">
      <alignment horizontal="right" vertical="center" wrapText="1"/>
    </xf>
    <xf fontId="5" fillId="0" borderId="16" numFmtId="164" xfId="0" applyNumberFormat="1" applyFont="1" applyBorder="1" applyAlignment="1">
      <alignment horizontal="right" vertical="center" wrapText="1"/>
    </xf>
    <xf fontId="5" fillId="0" borderId="20" numFmtId="164" xfId="0" applyNumberFormat="1" applyFont="1" applyBorder="1" applyAlignment="1">
      <alignment horizontal="right" vertical="center" wrapText="1"/>
    </xf>
    <xf fontId="5" fillId="0" borderId="21" numFmtId="49" xfId="0" applyNumberFormat="1" applyFont="1" applyBorder="1" applyAlignment="1">
      <alignment horizontal="center" vertical="center" wrapText="1"/>
    </xf>
    <xf fontId="6" fillId="0" borderId="21" numFmtId="0" xfId="0" applyFont="1" applyBorder="1" applyAlignment="1">
      <alignment horizontal="center" vertical="center" wrapText="1"/>
    </xf>
    <xf fontId="7" fillId="0" borderId="21" numFmtId="49" xfId="0" applyNumberFormat="1" applyFont="1" applyBorder="1" applyAlignment="1">
      <alignment horizontal="left" vertical="center"/>
    </xf>
    <xf fontId="5" fillId="0" borderId="21" numFmtId="0" xfId="0" applyFont="1" applyBorder="1" applyAlignment="1">
      <alignment vertical="center" wrapText="1"/>
    </xf>
    <xf fontId="5" fillId="0" borderId="21" numFmtId="162" xfId="0" applyNumberFormat="1" applyFont="1" applyBorder="1" applyAlignment="1">
      <alignment vertical="center" wrapText="1"/>
    </xf>
    <xf fontId="5" fillId="0" borderId="7" numFmtId="162" xfId="0" applyNumberFormat="1" applyFont="1" applyBorder="1" applyAlignment="1">
      <alignment vertical="center" wrapText="1"/>
    </xf>
    <xf fontId="5" fillId="0" borderId="6" numFmtId="162" xfId="0" applyNumberFormat="1" applyFont="1" applyBorder="1" applyAlignment="1">
      <alignment vertical="center" wrapText="1"/>
    </xf>
    <xf fontId="5" fillId="0" borderId="0" numFmtId="162" xfId="0" applyNumberFormat="1" applyFont="1" applyAlignment="1">
      <alignment vertical="center" wrapText="1"/>
    </xf>
    <xf fontId="5" fillId="0" borderId="22" numFmtId="162" xfId="0" applyNumberFormat="1" applyFont="1" applyBorder="1" applyAlignment="1">
      <alignment vertical="center" wrapText="1"/>
    </xf>
    <xf fontId="5" fillId="0" borderId="0" numFmtId="164" xfId="0" applyNumberFormat="1" applyFont="1" applyAlignment="1">
      <alignment horizontal="right" vertical="center" wrapText="1"/>
    </xf>
    <xf fontId="5" fillId="0" borderId="21" numFmtId="164" xfId="0" applyNumberFormat="1" applyFont="1" applyBorder="1" applyAlignment="1">
      <alignment horizontal="right" vertical="center" wrapText="1"/>
    </xf>
    <xf fontId="5" fillId="0" borderId="23" numFmtId="164" xfId="0" applyNumberFormat="1" applyFont="1" applyBorder="1" applyAlignment="1">
      <alignment horizontal="right" vertical="center" wrapText="1"/>
    </xf>
    <xf fontId="5" fillId="0" borderId="24" numFmtId="164" xfId="0" applyNumberFormat="1" applyFont="1" applyBorder="1" applyAlignment="1">
      <alignment horizontal="right" vertical="center" wrapText="1"/>
    </xf>
    <xf fontId="7" fillId="0" borderId="0" numFmtId="49" xfId="0" applyNumberFormat="1" applyFont="1" applyAlignment="1">
      <alignment horizontal="left" vertical="center"/>
    </xf>
    <xf fontId="5" fillId="0" borderId="4" numFmtId="49" xfId="0" applyNumberFormat="1" applyFont="1" applyBorder="1" applyAlignment="1">
      <alignment horizontal="center" vertical="center" wrapText="1"/>
    </xf>
    <xf fontId="6" fillId="0" borderId="4" numFmtId="0" xfId="0" applyFont="1" applyBorder="1" applyAlignment="1">
      <alignment horizontal="center" vertical="center" wrapText="1"/>
    </xf>
    <xf fontId="5" fillId="0" borderId="25" numFmtId="0" xfId="0" applyFont="1" applyBorder="1" applyAlignment="1">
      <alignment vertical="center" wrapText="1"/>
    </xf>
    <xf fontId="5" fillId="0" borderId="4" numFmtId="162" xfId="0" applyNumberFormat="1" applyFont="1" applyBorder="1" applyAlignment="1">
      <alignment vertical="center" wrapText="1"/>
    </xf>
    <xf fontId="5" fillId="0" borderId="26" numFmtId="162" xfId="0" applyNumberFormat="1" applyFont="1" applyBorder="1" applyAlignment="1">
      <alignment vertical="center" wrapText="1"/>
    </xf>
    <xf fontId="5" fillId="0" borderId="4" numFmtId="164" xfId="0" applyNumberFormat="1" applyFont="1" applyBorder="1" applyAlignment="1">
      <alignment horizontal="right" vertical="center" wrapText="1"/>
    </xf>
    <xf fontId="5" fillId="0" borderId="27" numFmtId="164" xfId="0" applyNumberFormat="1" applyFont="1" applyBorder="1" applyAlignment="1">
      <alignment horizontal="right" vertical="center" wrapText="1"/>
    </xf>
    <xf fontId="13" fillId="0" borderId="28" numFmtId="165" xfId="0" applyNumberFormat="1" applyFont="1" applyBorder="1" applyAlignment="1">
      <alignment horizontal="center" vertical="center" wrapText="1"/>
    </xf>
    <xf fontId="13" fillId="0" borderId="10" numFmtId="165" xfId="0" applyNumberFormat="1" applyFont="1" applyBorder="1" applyAlignment="1">
      <alignment horizontal="center" vertical="center" wrapText="1"/>
    </xf>
    <xf fontId="9" fillId="0" borderId="10" numFmtId="165" xfId="0" applyNumberFormat="1" applyFont="1" applyBorder="1" applyAlignment="1">
      <alignment horizontal="left" vertical="center"/>
    </xf>
    <xf fontId="13" fillId="0" borderId="11" numFmtId="165" xfId="0" applyNumberFormat="1" applyFont="1" applyBorder="1" applyAlignment="1">
      <alignment horizontal="center" vertical="center" wrapText="1"/>
    </xf>
    <xf fontId="13" fillId="0" borderId="12" numFmtId="162" xfId="0" applyNumberFormat="1" applyFont="1" applyBorder="1" applyAlignment="1">
      <alignment horizontal="right" vertical="center" wrapText="1"/>
    </xf>
    <xf fontId="13" fillId="0" borderId="10" numFmtId="162" xfId="0" applyNumberFormat="1" applyFont="1" applyBorder="1" applyAlignment="1">
      <alignment horizontal="right" vertical="center" wrapText="1"/>
    </xf>
    <xf fontId="5" fillId="0" borderId="29" numFmtId="49" xfId="0" applyNumberFormat="1" applyFont="1" applyBorder="1" applyAlignment="1">
      <alignment horizontal="center" vertical="center" wrapText="1"/>
    </xf>
    <xf fontId="6" fillId="0" borderId="30" numFmtId="0" xfId="0" applyFont="1" applyBorder="1" applyAlignment="1">
      <alignment horizontal="center" vertical="center" wrapText="1"/>
    </xf>
    <xf fontId="7" fillId="0" borderId="15" numFmtId="0" xfId="0" applyFont="1" applyBorder="1" applyAlignment="1">
      <alignment horizontal="left" vertical="center"/>
    </xf>
    <xf fontId="5" fillId="0" borderId="15" numFmtId="165" xfId="0" applyNumberFormat="1" applyFont="1" applyBorder="1" applyAlignment="1">
      <alignment vertical="center" wrapText="1"/>
    </xf>
    <xf fontId="5" fillId="0" borderId="31" numFmtId="162" xfId="0" applyNumberFormat="1" applyFont="1" applyBorder="1" applyAlignment="1">
      <alignment horizontal="right" vertical="center" wrapText="1"/>
    </xf>
    <xf fontId="5" fillId="0" borderId="32" numFmtId="162" xfId="0" applyNumberFormat="1" applyFont="1" applyBorder="1" applyAlignment="1">
      <alignment horizontal="right" vertical="center" wrapText="1"/>
    </xf>
    <xf fontId="5" fillId="0" borderId="24" numFmtId="49" xfId="0" applyNumberFormat="1" applyFont="1" applyBorder="1" applyAlignment="1">
      <alignment horizontal="center" vertical="center" wrapText="1"/>
    </xf>
    <xf fontId="6" fillId="0" borderId="33" numFmtId="0" xfId="0" applyFont="1" applyBorder="1" applyAlignment="1">
      <alignment horizontal="center" vertical="center" wrapText="1"/>
    </xf>
    <xf fontId="5" fillId="0" borderId="0" numFmtId="165" xfId="0" applyNumberFormat="1" applyFont="1" applyAlignment="1">
      <alignment vertical="center" wrapText="1"/>
    </xf>
    <xf fontId="5" fillId="0" borderId="21" numFmtId="162" xfId="0" applyNumberFormat="1" applyFont="1" applyBorder="1" applyAlignment="1">
      <alignment horizontal="right" vertical="center" wrapText="1"/>
    </xf>
    <xf fontId="5" fillId="0" borderId="0" numFmtId="162" xfId="0" applyNumberFormat="1" applyFont="1" applyAlignment="1">
      <alignment horizontal="right" vertical="center" wrapText="1"/>
    </xf>
    <xf fontId="5" fillId="0" borderId="21" numFmtId="165" xfId="0" applyNumberFormat="1" applyFont="1" applyBorder="1" applyAlignment="1">
      <alignment vertical="center" wrapText="1"/>
    </xf>
    <xf fontId="5" fillId="0" borderId="6" numFmtId="162" xfId="0" applyNumberFormat="1" applyFont="1" applyBorder="1" applyAlignment="1">
      <alignment horizontal="right" vertical="center" wrapText="1"/>
    </xf>
    <xf fontId="14" fillId="0" borderId="0" numFmtId="0" xfId="0" applyFont="1" applyAlignment="1">
      <alignment vertical="center"/>
    </xf>
    <xf fontId="14" fillId="0" borderId="24" numFmtId="49" xfId="0" applyNumberFormat="1" applyFont="1" applyBorder="1" applyAlignment="1">
      <alignment horizontal="center" vertical="center" wrapText="1"/>
    </xf>
    <xf fontId="14" fillId="0" borderId="34" numFmtId="0" xfId="0" applyFont="1" applyBorder="1" applyAlignment="1">
      <alignment horizontal="center" vertical="center" wrapText="1"/>
    </xf>
    <xf fontId="15" fillId="0" borderId="35" numFmtId="49" xfId="0" applyNumberFormat="1" applyFont="1" applyBorder="1" applyAlignment="1">
      <alignment horizontal="left" vertical="center"/>
    </xf>
    <xf fontId="14" fillId="0" borderId="36" numFmtId="0" xfId="0" applyFont="1" applyBorder="1" applyAlignment="1">
      <alignment vertical="center" wrapText="1"/>
    </xf>
    <xf fontId="14" fillId="0" borderId="35" numFmtId="162" xfId="0" applyNumberFormat="1" applyFont="1" applyBorder="1" applyAlignment="1">
      <alignment horizontal="right" vertical="center" wrapText="1"/>
    </xf>
    <xf fontId="14" fillId="0" borderId="4" numFmtId="162" xfId="0" applyNumberFormat="1" applyFont="1" applyBorder="1" applyAlignment="1">
      <alignment horizontal="right" vertical="center" wrapText="1"/>
    </xf>
    <xf fontId="14" fillId="0" borderId="35" numFmtId="164" xfId="0" applyNumberFormat="1" applyFont="1" applyBorder="1" applyAlignment="1">
      <alignment horizontal="right" vertical="center" wrapText="1"/>
    </xf>
    <xf fontId="14" fillId="0" borderId="37" numFmtId="164" xfId="0" applyNumberFormat="1" applyFont="1" applyBorder="1" applyAlignment="1">
      <alignment horizontal="right" vertical="center" wrapText="1"/>
    </xf>
    <xf fontId="5" fillId="0" borderId="27" numFmtId="1" xfId="0" applyNumberFormat="1" applyFont="1" applyBorder="1" applyAlignment="1">
      <alignment horizontal="center" vertical="center" wrapText="1"/>
    </xf>
    <xf fontId="7" fillId="0" borderId="16" numFmtId="0" xfId="0" applyFont="1" applyBorder="1" applyAlignment="1">
      <alignment horizontal="left" vertical="center"/>
    </xf>
    <xf fontId="5" fillId="0" borderId="38" numFmtId="0" xfId="0" applyFont="1" applyBorder="1" applyAlignment="1">
      <alignment horizontal="left" vertical="center" wrapText="1"/>
    </xf>
    <xf fontId="5" fillId="0" borderId="39" numFmtId="164" xfId="0" applyNumberFormat="1" applyFont="1" applyBorder="1" applyAlignment="1">
      <alignment horizontal="right" vertical="center" wrapText="1"/>
    </xf>
    <xf fontId="5" fillId="0" borderId="24" numFmtId="0" xfId="0" applyFont="1" applyBorder="1" applyAlignment="1">
      <alignment horizontal="center" vertical="center" wrapText="1"/>
    </xf>
    <xf fontId="7" fillId="0" borderId="21" numFmtId="0" xfId="0" applyFont="1" applyBorder="1" applyAlignment="1">
      <alignment horizontal="left" vertical="center"/>
    </xf>
    <xf fontId="5" fillId="0" borderId="7" numFmtId="162" xfId="0" applyNumberFormat="1" applyFont="1" applyBorder="1" applyAlignment="1">
      <alignment horizontal="right" vertical="center" wrapText="1"/>
    </xf>
    <xf fontId="5" fillId="0" borderId="27" numFmtId="0" xfId="0" applyFont="1" applyBorder="1" applyAlignment="1">
      <alignment horizontal="center" vertical="center" wrapText="1"/>
    </xf>
    <xf fontId="6" fillId="0" borderId="40" numFmtId="0" xfId="0" applyFont="1" applyBorder="1" applyAlignment="1">
      <alignment horizontal="center" vertical="center" wrapText="1"/>
    </xf>
    <xf fontId="7" fillId="0" borderId="21" numFmtId="166" xfId="0" applyNumberFormat="1" applyFont="1" applyBorder="1" applyAlignment="1">
      <alignment vertical="center"/>
    </xf>
    <xf fontId="16" fillId="0" borderId="5" numFmtId="165" xfId="0" applyNumberFormat="1" applyFont="1" applyBorder="1" applyAlignment="1">
      <alignment vertical="center" wrapText="1"/>
    </xf>
    <xf fontId="14" fillId="0" borderId="27" numFmtId="0" xfId="0" applyFont="1" applyBorder="1" applyAlignment="1">
      <alignment horizontal="center" vertical="center" wrapText="1"/>
    </xf>
    <xf fontId="15" fillId="0" borderId="36" numFmtId="49" xfId="0" applyNumberFormat="1" applyFont="1" applyBorder="1" applyAlignment="1">
      <alignment horizontal="left" vertical="center"/>
    </xf>
    <xf fontId="14" fillId="0" borderId="35" numFmtId="0" xfId="0" applyFont="1" applyBorder="1" applyAlignment="1">
      <alignment vertical="center" wrapText="1"/>
    </xf>
    <xf fontId="14" fillId="0" borderId="36" numFmtId="162" xfId="0" applyNumberFormat="1" applyFont="1" applyBorder="1" applyAlignment="1">
      <alignment horizontal="right" vertical="center" wrapText="1"/>
    </xf>
    <xf fontId="14" fillId="0" borderId="36" numFmtId="164" xfId="0" applyNumberFormat="1" applyFont="1" applyBorder="1" applyAlignment="1">
      <alignment horizontal="right" vertical="center" wrapText="1"/>
    </xf>
    <xf fontId="14" fillId="0" borderId="41" numFmtId="164" xfId="0" applyNumberFormat="1" applyFont="1" applyBorder="1" applyAlignment="1">
      <alignment horizontal="right" vertical="center" wrapText="1"/>
    </xf>
    <xf fontId="7" fillId="0" borderId="15" numFmtId="49" xfId="0" applyNumberFormat="1" applyFont="1" applyBorder="1" applyAlignment="1">
      <alignment horizontal="left" vertical="center"/>
    </xf>
    <xf fontId="5" fillId="0" borderId="16" numFmtId="165" xfId="0" applyNumberFormat="1" applyFont="1" applyBorder="1" applyAlignment="1">
      <alignment vertical="center" wrapText="1"/>
    </xf>
    <xf fontId="5" fillId="0" borderId="21" numFmtId="165" xfId="0" applyNumberFormat="1" applyFont="1" applyBorder="1" applyAlignment="1">
      <alignment horizontal="left" vertical="center" wrapText="1"/>
    </xf>
    <xf fontId="5" fillId="0" borderId="21" numFmtId="0" xfId="0" applyFont="1" applyBorder="1" applyAlignment="1">
      <alignment horizontal="left" vertical="center" wrapText="1"/>
    </xf>
    <xf fontId="5" fillId="0" borderId="0" numFmtId="0" xfId="0" applyFont="1" applyAlignment="1">
      <alignment horizontal="left" vertical="center" wrapText="1"/>
    </xf>
    <xf fontId="17" fillId="0" borderId="0" numFmtId="0" xfId="0" applyFont="1" applyAlignment="1">
      <alignment vertical="center"/>
    </xf>
    <xf fontId="14" fillId="0" borderId="29" numFmtId="49" xfId="0" applyNumberFormat="1" applyFont="1" applyBorder="1" applyAlignment="1">
      <alignment horizontal="center" vertical="center" wrapText="1"/>
    </xf>
    <xf fontId="18" fillId="0" borderId="33" numFmtId="0" xfId="0" applyFont="1" applyBorder="1" applyAlignment="1">
      <alignment horizontal="center" vertical="center" wrapText="1"/>
    </xf>
    <xf fontId="15" fillId="0" borderId="0" numFmtId="0" xfId="0" applyFont="1" applyAlignment="1">
      <alignment horizontal="left" vertical="center"/>
    </xf>
    <xf fontId="17" fillId="0" borderId="5" numFmtId="0" xfId="0" applyFont="1" applyBorder="1" applyAlignment="1">
      <alignment horizontal="left" vertical="center" wrapText="1"/>
    </xf>
    <xf fontId="17" fillId="0" borderId="21" numFmtId="162" xfId="0" applyNumberFormat="1" applyFont="1" applyBorder="1" applyAlignment="1">
      <alignment horizontal="right" vertical="center" wrapText="1"/>
    </xf>
    <xf fontId="17" fillId="0" borderId="7" numFmtId="162" xfId="0" applyNumberFormat="1" applyFont="1" applyBorder="1" applyAlignment="1">
      <alignment horizontal="right" vertical="center" wrapText="1"/>
    </xf>
    <xf fontId="17" fillId="0" borderId="6" numFmtId="162" xfId="0" applyNumberFormat="1" applyFont="1" applyBorder="1" applyAlignment="1">
      <alignment horizontal="right" vertical="center" wrapText="1"/>
    </xf>
    <xf fontId="17" fillId="0" borderId="0" numFmtId="162" xfId="0" applyNumberFormat="1" applyFont="1" applyAlignment="1">
      <alignment horizontal="right" vertical="center" wrapText="1"/>
    </xf>
    <xf fontId="14" fillId="0" borderId="0" numFmtId="164" xfId="0" applyNumberFormat="1" applyFont="1" applyAlignment="1">
      <alignment horizontal="right" vertical="center" wrapText="1"/>
    </xf>
    <xf fontId="17" fillId="0" borderId="21" numFmtId="164" xfId="0" applyNumberFormat="1" applyFont="1" applyBorder="1" applyAlignment="1">
      <alignment horizontal="right" vertical="center" wrapText="1"/>
    </xf>
    <xf fontId="17" fillId="0" borderId="23" numFmtId="164" xfId="0" applyNumberFormat="1" applyFont="1" applyBorder="1" applyAlignment="1">
      <alignment horizontal="right" vertical="center" wrapText="1"/>
    </xf>
    <xf fontId="17" fillId="0" borderId="24" numFmtId="164" xfId="0" applyNumberFormat="1" applyFont="1" applyBorder="1" applyAlignment="1">
      <alignment horizontal="right" vertical="center" wrapText="1"/>
    </xf>
    <xf fontId="15" fillId="0" borderId="21" numFmtId="0" xfId="0" applyFont="1" applyBorder="1" applyAlignment="1">
      <alignment horizontal="left" vertical="center"/>
    </xf>
    <xf fontId="17" fillId="0" borderId="21" numFmtId="0" xfId="0" applyFont="1" applyBorder="1" applyAlignment="1">
      <alignment horizontal="left" vertical="center" wrapText="1"/>
    </xf>
    <xf fontId="14" fillId="0" borderId="21" numFmtId="164" xfId="0" applyNumberFormat="1" applyFont="1" applyBorder="1" applyAlignment="1">
      <alignment horizontal="right" vertical="center" wrapText="1"/>
    </xf>
    <xf fontId="17" fillId="0" borderId="0" numFmtId="164" xfId="0" applyNumberFormat="1" applyFont="1" applyAlignment="1">
      <alignment horizontal="right" vertical="center" wrapText="1"/>
    </xf>
    <xf fontId="17" fillId="0" borderId="42" numFmtId="162" xfId="0" applyNumberFormat="1" applyFont="1" applyBorder="1" applyAlignment="1">
      <alignment horizontal="right" vertical="center" wrapText="1"/>
    </xf>
    <xf fontId="14" fillId="0" borderId="34" numFmtId="49" xfId="0" applyNumberFormat="1" applyFont="1" applyBorder="1" applyAlignment="1">
      <alignment horizontal="center" vertical="center" wrapText="1"/>
    </xf>
    <xf fontId="5" fillId="0" borderId="5" numFmtId="165" xfId="0" applyNumberFormat="1" applyFont="1" applyBorder="1" applyAlignment="1">
      <alignment vertical="center" wrapText="1"/>
    </xf>
    <xf fontId="14" fillId="0" borderId="35" numFmtId="162" xfId="0" applyNumberFormat="1" applyFont="1" applyBorder="1" applyAlignment="1">
      <alignment vertical="center" wrapText="1"/>
    </xf>
    <xf fontId="14" fillId="0" borderId="36" numFmtId="162" xfId="0" applyNumberFormat="1" applyFont="1" applyBorder="1" applyAlignment="1">
      <alignment vertical="center" wrapText="1"/>
    </xf>
    <xf fontId="5" fillId="0" borderId="27" numFmtId="49" xfId="0" applyNumberFormat="1" applyFont="1" applyBorder="1" applyAlignment="1">
      <alignment horizontal="center" vertical="center" wrapText="1"/>
    </xf>
    <xf fontId="6" fillId="0" borderId="43" numFmtId="0" xfId="0" applyFont="1" applyBorder="1" applyAlignment="1">
      <alignment horizontal="center" vertical="center" wrapText="1"/>
    </xf>
    <xf fontId="5" fillId="0" borderId="38" numFmtId="165" xfId="0" applyNumberFormat="1" applyFont="1" applyBorder="1" applyAlignment="1">
      <alignment vertical="center" wrapText="1"/>
    </xf>
    <xf fontId="6" fillId="0" borderId="44" numFmtId="0" xfId="0" applyFont="1" applyBorder="1" applyAlignment="1">
      <alignment horizontal="center" vertical="center" wrapText="1"/>
    </xf>
    <xf fontId="19" fillId="0" borderId="21" numFmtId="165" xfId="0" applyNumberFormat="1" applyFont="1" applyBorder="1" applyAlignment="1">
      <alignment horizontal="right" vertical="center" wrapText="1"/>
    </xf>
    <xf fontId="13" fillId="0" borderId="21" numFmtId="162" xfId="0" applyNumberFormat="1" applyFont="1" applyBorder="1" applyAlignment="1">
      <alignment horizontal="right" vertical="center" wrapText="1"/>
    </xf>
    <xf fontId="13" fillId="0" borderId="19" numFmtId="162" xfId="0" applyNumberFormat="1" applyFont="1" applyBorder="1" applyAlignment="1">
      <alignment horizontal="right" vertical="center" wrapText="1"/>
    </xf>
    <xf fontId="13" fillId="0" borderId="21" numFmtId="164" xfId="0" applyNumberFormat="1" applyFont="1" applyBorder="1" applyAlignment="1">
      <alignment horizontal="right" vertical="center" wrapText="1"/>
    </xf>
    <xf fontId="13" fillId="0" borderId="24" numFmtId="164" xfId="0" applyNumberFormat="1" applyFont="1" applyBorder="1" applyAlignment="1">
      <alignment horizontal="right" vertical="center" wrapText="1"/>
    </xf>
    <xf fontId="7" fillId="0" borderId="4" numFmtId="49" xfId="0" applyNumberFormat="1" applyFont="1" applyBorder="1" applyAlignment="1">
      <alignment horizontal="left" vertical="center"/>
    </xf>
    <xf fontId="5" fillId="0" borderId="1" numFmtId="165" xfId="0" applyNumberFormat="1" applyFont="1" applyBorder="1" applyAlignment="1">
      <alignment vertical="center" wrapText="1"/>
    </xf>
    <xf fontId="5" fillId="0" borderId="23" numFmtId="162" xfId="0" applyNumberFormat="1" applyFont="1" applyBorder="1" applyAlignment="1">
      <alignment horizontal="right" vertical="center" wrapText="1"/>
    </xf>
    <xf fontId="5" fillId="0" borderId="4" numFmtId="162" xfId="0" applyNumberFormat="1" applyFont="1" applyBorder="1" applyAlignment="1">
      <alignment horizontal="right" vertical="center" wrapText="1"/>
    </xf>
    <xf fontId="5" fillId="0" borderId="45" numFmtId="49" xfId="0" applyNumberFormat="1" applyFont="1" applyBorder="1" applyAlignment="1">
      <alignment horizontal="center" vertical="center" wrapText="1"/>
    </xf>
    <xf fontId="7" fillId="0" borderId="19" numFmtId="166" xfId="0" applyNumberFormat="1" applyFont="1" applyBorder="1" applyAlignment="1">
      <alignment vertical="center"/>
    </xf>
    <xf fontId="5" fillId="0" borderId="19" numFmtId="164" xfId="0" applyNumberFormat="1" applyFont="1" applyBorder="1" applyAlignment="1">
      <alignment horizontal="right" vertical="center" wrapText="1"/>
    </xf>
    <xf fontId="5" fillId="0" borderId="45" numFmtId="164" xfId="0" applyNumberFormat="1" applyFont="1" applyBorder="1" applyAlignment="1">
      <alignment horizontal="right" vertical="center" wrapText="1"/>
    </xf>
    <xf fontId="18" fillId="0" borderId="46" numFmtId="0" xfId="0" applyFont="1" applyBorder="1" applyAlignment="1">
      <alignment horizontal="center" vertical="center" wrapText="1"/>
    </xf>
    <xf fontId="14" fillId="0" borderId="24" numFmtId="0" xfId="0" applyFont="1" applyBorder="1" applyAlignment="1">
      <alignment horizontal="center" vertical="center" wrapText="1"/>
    </xf>
    <xf fontId="14" fillId="0" borderId="26" numFmtId="162" xfId="0" applyNumberFormat="1" applyFont="1" applyBorder="1" applyAlignment="1">
      <alignment horizontal="right" vertical="center" wrapText="1"/>
    </xf>
    <xf fontId="5" fillId="0" borderId="38" numFmtId="165" xfId="0" applyNumberFormat="1" applyFont="1" applyBorder="1" applyAlignment="1">
      <alignment horizontal="left" vertical="center" wrapText="1"/>
    </xf>
    <xf fontId="5" fillId="0" borderId="21" numFmtId="4" xfId="0" applyNumberFormat="1" applyFont="1" applyBorder="1" applyAlignment="1">
      <alignment horizontal="right" vertical="center" wrapText="1"/>
    </xf>
    <xf fontId="5" fillId="0" borderId="0" numFmtId="4" xfId="0" applyNumberFormat="1" applyFont="1" applyAlignment="1">
      <alignment horizontal="right" vertical="center" wrapText="1"/>
    </xf>
    <xf fontId="10" fillId="0" borderId="24" numFmtId="164" xfId="0" applyNumberFormat="1" applyFont="1" applyBorder="1" applyAlignment="1">
      <alignment horizontal="right" vertical="center" wrapText="1"/>
    </xf>
    <xf fontId="10" fillId="0" borderId="0" numFmtId="164" xfId="0" applyNumberFormat="1" applyFont="1" applyAlignment="1">
      <alignment horizontal="right" vertical="center" wrapText="1"/>
    </xf>
    <xf fontId="10" fillId="0" borderId="21" numFmtId="164" xfId="0" applyNumberFormat="1" applyFont="1" applyBorder="1" applyAlignment="1">
      <alignment horizontal="right" vertical="center" wrapText="1"/>
    </xf>
    <xf fontId="14" fillId="0" borderId="40" numFmtId="0" xfId="0" applyFont="1" applyBorder="1" applyAlignment="1">
      <alignment horizontal="center" vertical="center" wrapText="1"/>
    </xf>
    <xf fontId="15" fillId="0" borderId="0" numFmtId="49" xfId="0" applyNumberFormat="1" applyFont="1" applyAlignment="1">
      <alignment horizontal="left" vertical="center"/>
    </xf>
    <xf fontId="14" fillId="0" borderId="4" numFmtId="0" xfId="0" applyFont="1" applyBorder="1" applyAlignment="1">
      <alignment vertical="center" wrapText="1"/>
    </xf>
    <xf fontId="14" fillId="0" borderId="0" numFmtId="162" xfId="0" applyNumberFormat="1" applyFont="1" applyAlignment="1">
      <alignment horizontal="right" vertical="center" wrapText="1"/>
    </xf>
    <xf fontId="14" fillId="0" borderId="4" numFmtId="164" xfId="0" applyNumberFormat="1" applyFont="1" applyBorder="1" applyAlignment="1">
      <alignment horizontal="right" vertical="center" wrapText="1"/>
    </xf>
    <xf fontId="14" fillId="0" borderId="23" numFmtId="164" xfId="0" applyNumberFormat="1" applyFont="1" applyBorder="1" applyAlignment="1">
      <alignment horizontal="right" vertical="center" wrapText="1"/>
    </xf>
    <xf fontId="14" fillId="0" borderId="27" numFmtId="164" xfId="0" applyNumberFormat="1" applyFont="1" applyBorder="1" applyAlignment="1">
      <alignment horizontal="right" vertical="center" wrapText="1"/>
    </xf>
    <xf fontId="13" fillId="0" borderId="5" numFmtId="0" xfId="0" applyFont="1" applyBorder="1" applyAlignment="1">
      <alignment vertical="center"/>
    </xf>
    <xf fontId="13" fillId="0" borderId="9" numFmtId="167" xfId="0" applyNumberFormat="1" applyFont="1" applyBorder="1" applyAlignment="1">
      <alignment horizontal="center" vertical="center" wrapText="1"/>
    </xf>
    <xf fontId="9" fillId="0" borderId="10" numFmtId="167" xfId="0" applyNumberFormat="1" applyFont="1" applyBorder="1" applyAlignment="1">
      <alignment horizontal="left" vertical="center"/>
    </xf>
    <xf fontId="13" fillId="0" borderId="11" numFmtId="167" xfId="0" applyNumberFormat="1" applyFont="1" applyBorder="1" applyAlignment="1">
      <alignment horizontal="center" vertical="center" wrapText="1"/>
    </xf>
    <xf fontId="13" fillId="0" borderId="24" numFmtId="49" xfId="0" applyNumberFormat="1" applyFont="1" applyBorder="1" applyAlignment="1">
      <alignment vertical="center" wrapText="1"/>
    </xf>
    <xf fontId="13" fillId="0" borderId="47" numFmtId="165" xfId="0" applyNumberFormat="1" applyFont="1" applyBorder="1" applyAlignment="1">
      <alignment horizontal="center" vertical="center" wrapText="1"/>
    </xf>
    <xf fontId="9" fillId="0" borderId="48" numFmtId="165" xfId="0" applyNumberFormat="1" applyFont="1" applyBorder="1" applyAlignment="1">
      <alignment horizontal="left" vertical="center"/>
    </xf>
    <xf fontId="13" fillId="0" borderId="18" numFmtId="165" xfId="0" applyNumberFormat="1" applyFont="1" applyBorder="1" applyAlignment="1">
      <alignment horizontal="center" vertical="center" wrapText="1"/>
    </xf>
    <xf fontId="13" fillId="0" borderId="0" numFmtId="4" xfId="0" applyNumberFormat="1" applyFont="1" applyAlignment="1">
      <alignment horizontal="right" vertical="center" wrapText="1"/>
    </xf>
    <xf fontId="13" fillId="0" borderId="0" numFmtId="162" xfId="0" applyNumberFormat="1" applyFont="1" applyAlignment="1">
      <alignment horizontal="right" vertical="center" wrapText="1"/>
    </xf>
    <xf fontId="13" fillId="0" borderId="0" numFmtId="164" xfId="0" applyNumberFormat="1" applyFont="1" applyAlignment="1">
      <alignment horizontal="right" vertical="center" wrapText="1"/>
    </xf>
    <xf fontId="13" fillId="0" borderId="19" numFmtId="164" xfId="0" applyNumberFormat="1" applyFont="1" applyBorder="1" applyAlignment="1">
      <alignment horizontal="right" vertical="center" wrapText="1"/>
    </xf>
    <xf fontId="13" fillId="0" borderId="23" numFmtId="164" xfId="0" applyNumberFormat="1" applyFont="1" applyBorder="1" applyAlignment="1">
      <alignment horizontal="right" vertical="center" wrapText="1"/>
    </xf>
    <xf fontId="13" fillId="0" borderId="45" numFmtId="164" xfId="0" applyNumberFormat="1" applyFont="1" applyBorder="1" applyAlignment="1">
      <alignment horizontal="right" vertical="center" wrapText="1"/>
    </xf>
    <xf fontId="5" fillId="0" borderId="25" numFmtId="49" xfId="0" applyNumberFormat="1" applyFont="1" applyBorder="1" applyAlignment="1">
      <alignment horizontal="center" vertical="center" wrapText="1"/>
    </xf>
    <xf fontId="12" fillId="0" borderId="40" numFmtId="0" xfId="0" applyFont="1" applyBorder="1" applyAlignment="1">
      <alignment horizontal="center" vertical="center" wrapText="1"/>
    </xf>
    <xf fontId="16" fillId="0" borderId="0" numFmtId="162" xfId="0" applyNumberFormat="1" applyFont="1" applyAlignment="1">
      <alignment vertical="center" wrapText="1"/>
    </xf>
    <xf fontId="5" fillId="0" borderId="5" numFmtId="49" xfId="0" applyNumberFormat="1" applyFont="1" applyBorder="1" applyAlignment="1">
      <alignment horizontal="center" vertical="center" wrapText="1"/>
    </xf>
    <xf fontId="12" fillId="0" borderId="33" numFmtId="0" xfId="0" applyFont="1" applyBorder="1" applyAlignment="1">
      <alignment horizontal="center" vertical="center" wrapText="1"/>
    </xf>
    <xf fontId="16" fillId="0" borderId="5" numFmtId="162" xfId="0" applyNumberFormat="1" applyFont="1" applyBorder="1" applyAlignment="1">
      <alignment vertical="center" wrapText="1"/>
    </xf>
    <xf fontId="16" fillId="0" borderId="5" numFmtId="0" xfId="0" applyFont="1" applyBorder="1" applyAlignment="1">
      <alignment horizontal="left" vertical="center" wrapText="1"/>
    </xf>
    <xf fontId="5" fillId="0" borderId="25" numFmtId="162" xfId="0" applyNumberFormat="1" applyFont="1" applyBorder="1" applyAlignment="1">
      <alignment horizontal="right" vertical="center" wrapText="1"/>
    </xf>
    <xf fontId="13" fillId="0" borderId="5" numFmtId="49" xfId="0" applyNumberFormat="1" applyFont="1" applyBorder="1" applyAlignment="1">
      <alignment horizontal="center" vertical="center" wrapText="1"/>
    </xf>
    <xf fontId="16" fillId="0" borderId="0" numFmtId="0" xfId="0" applyFont="1" applyAlignment="1">
      <alignment horizontal="left" vertical="center" wrapText="1"/>
    </xf>
    <xf fontId="7" fillId="0" borderId="18" numFmtId="49" xfId="0" applyNumberFormat="1" applyFont="1" applyBorder="1" applyAlignment="1">
      <alignment horizontal="left" vertical="center"/>
    </xf>
    <xf fontId="7" fillId="0" borderId="23" numFmtId="49" xfId="0" applyNumberFormat="1" applyFont="1" applyBorder="1" applyAlignment="1">
      <alignment horizontal="left" vertical="center"/>
    </xf>
    <xf fontId="16" fillId="0" borderId="0" numFmtId="165" xfId="0" applyNumberFormat="1" applyFont="1" applyAlignment="1">
      <alignment vertical="center" wrapText="1"/>
    </xf>
    <xf fontId="5" fillId="0" borderId="35" numFmtId="162" xfId="0" applyNumberFormat="1" applyFont="1" applyBorder="1" applyAlignment="1">
      <alignment horizontal="right" vertical="center" wrapText="1"/>
    </xf>
    <xf fontId="5" fillId="0" borderId="49" numFmtId="162" xfId="0" applyNumberFormat="1" applyFont="1" applyBorder="1" applyAlignment="1">
      <alignment horizontal="right" vertical="center" wrapText="1"/>
    </xf>
    <xf fontId="13" fillId="0" borderId="50" numFmtId="0" xfId="0" applyFont="1" applyBorder="1" applyAlignment="1">
      <alignment vertical="center"/>
    </xf>
    <xf fontId="5" fillId="0" borderId="1" numFmtId="167" xfId="0" applyNumberFormat="1" applyFont="1" applyBorder="1" applyAlignment="1">
      <alignment horizontal="left" vertical="center"/>
    </xf>
    <xf fontId="10" fillId="0" borderId="0" numFmtId="168" xfId="0" applyNumberFormat="1" applyFont="1" applyAlignment="1">
      <alignment horizontal="left" vertical="center"/>
    </xf>
    <xf fontId="5" fillId="0" borderId="0" numFmtId="0" xfId="0" applyFont="1" applyAlignment="1">
      <alignment horizontal="left" vertical="center"/>
    </xf>
    <xf fontId="5" fillId="0" borderId="0" numFmtId="162" xfId="0" applyNumberFormat="1" applyFont="1" applyAlignment="1">
      <alignment horizontal="left" vertical="center"/>
    </xf>
    <xf fontId="5" fillId="0" borderId="0" numFmtId="163" xfId="0" applyNumberFormat="1" applyFont="1" applyAlignment="1">
      <alignment horizontal="left" vertical="center"/>
    </xf>
  </cellXfs>
  <cellStyles count="109">
    <cellStyle name="Денежный 2" xfId="1"/>
    <cellStyle name="Обычный" xfId="0" builtinId="0"/>
    <cellStyle name="Обычный 10" xfId="2"/>
    <cellStyle name="Обычный 11" xfId="3"/>
    <cellStyle name="Обычный 12" xfId="4"/>
    <cellStyle name="Обычный 13" xfId="5"/>
    <cellStyle name="Обычный 13 2" xfId="6"/>
    <cellStyle name="Обычный 14" xfId="7"/>
    <cellStyle name="Обычный 14 2" xfId="8"/>
    <cellStyle name="Обычный 15" xfId="9"/>
    <cellStyle name="Обычный 16" xfId="10"/>
    <cellStyle name="Обычный 17" xfId="11"/>
    <cellStyle name="Обычный 18" xfId="12"/>
    <cellStyle name="Обычный 19" xfId="13"/>
    <cellStyle name="Обычный 2" xfId="14"/>
    <cellStyle name="Обычный 2 2" xfId="15"/>
    <cellStyle name="Обычный 2 3" xfId="16"/>
    <cellStyle name="Обычный 20" xfId="17"/>
    <cellStyle name="Обычный 21" xfId="18"/>
    <cellStyle name="Обычный 22" xfId="19"/>
    <cellStyle name="Обычный 22 2" xfId="20"/>
    <cellStyle name="Обычный 23" xfId="21"/>
    <cellStyle name="Обычный 24" xfId="22"/>
    <cellStyle name="Обычный 25" xfId="23"/>
    <cellStyle name="Обычный 26" xfId="24"/>
    <cellStyle name="Обычный 27" xfId="25"/>
    <cellStyle name="Обычный 28" xfId="26"/>
    <cellStyle name="Обычный 29" xfId="27"/>
    <cellStyle name="Обычный 3" xfId="28"/>
    <cellStyle name="Обычный 3 2" xfId="29"/>
    <cellStyle name="Обычный 3 3" xfId="30"/>
    <cellStyle name="Обычный 30" xfId="31"/>
    <cellStyle name="Обычный 31" xfId="32"/>
    <cellStyle name="Обычный 32" xfId="33"/>
    <cellStyle name="Обычный 33" xfId="34"/>
    <cellStyle name="Обычный 34" xfId="35"/>
    <cellStyle name="Обычный 35" xfId="36"/>
    <cellStyle name="Обычный 36" xfId="37"/>
    <cellStyle name="Обычный 37" xfId="38"/>
    <cellStyle name="Обычный 38" xfId="39"/>
    <cellStyle name="Обычный 39" xfId="40"/>
    <cellStyle name="Обычный 4" xfId="41"/>
    <cellStyle name="Обычный 40" xfId="42"/>
    <cellStyle name="Обычный 41" xfId="43"/>
    <cellStyle name="Обычный 42" xfId="44"/>
    <cellStyle name="Обычный 43" xfId="45"/>
    <cellStyle name="Обычный 44" xfId="46"/>
    <cellStyle name="Обычный 45" xfId="47"/>
    <cellStyle name="Обычный 46" xfId="48"/>
    <cellStyle name="Обычный 47" xfId="49"/>
    <cellStyle name="Обычный 48" xfId="50"/>
    <cellStyle name="Обычный 49" xfId="51"/>
    <cellStyle name="Обычный 5" xfId="52"/>
    <cellStyle name="Обычный 5 2" xfId="53"/>
    <cellStyle name="Обычный 50" xfId="54"/>
    <cellStyle name="Обычный 51" xfId="55"/>
    <cellStyle name="Обычный 52" xfId="56"/>
    <cellStyle name="Обычный 53" xfId="57"/>
    <cellStyle name="Обычный 54" xfId="58"/>
    <cellStyle name="Обычный 55" xfId="59"/>
    <cellStyle name="Обычный 56" xfId="60"/>
    <cellStyle name="Обычный 57" xfId="61"/>
    <cellStyle name="Обычный 58" xfId="62"/>
    <cellStyle name="Обычный 59" xfId="63"/>
    <cellStyle name="Обычный 6" xfId="64"/>
    <cellStyle name="Обычный 60" xfId="65"/>
    <cellStyle name="Обычный 61" xfId="66"/>
    <cellStyle name="Обычный 62" xfId="67"/>
    <cellStyle name="Обычный 63" xfId="68"/>
    <cellStyle name="Обычный 64" xfId="69"/>
    <cellStyle name="Обычный 65" xfId="70"/>
    <cellStyle name="Обычный 66" xfId="71"/>
    <cellStyle name="Обычный 67" xfId="72"/>
    <cellStyle name="Обычный 68" xfId="73"/>
    <cellStyle name="Обычный 69" xfId="74"/>
    <cellStyle name="Обычный 7" xfId="75"/>
    <cellStyle name="Обычный 70" xfId="76"/>
    <cellStyle name="Обычный 71" xfId="77"/>
    <cellStyle name="Обычный 72" xfId="78"/>
    <cellStyle name="Обычный 73" xfId="79"/>
    <cellStyle name="Обычный 73 2" xfId="80"/>
    <cellStyle name="Обычный 74" xfId="81"/>
    <cellStyle name="Обычный 75" xfId="82"/>
    <cellStyle name="Обычный 76" xfId="83"/>
    <cellStyle name="Обычный 77" xfId="84"/>
    <cellStyle name="Обычный 78" xfId="85"/>
    <cellStyle name="Обычный 79" xfId="86"/>
    <cellStyle name="Обычный 8" xfId="87"/>
    <cellStyle name="Обычный 80" xfId="88"/>
    <cellStyle name="Обычный 81" xfId="89"/>
    <cellStyle name="Обычный 82" xfId="90"/>
    <cellStyle name="Обычный 83" xfId="91"/>
    <cellStyle name="Обычный 84" xfId="92"/>
    <cellStyle name="Обычный 85" xfId="93"/>
    <cellStyle name="Обычный 86" xfId="94"/>
    <cellStyle name="Обычный 87" xfId="95"/>
    <cellStyle name="Обычный 88" xfId="96"/>
    <cellStyle name="Обычный 89" xfId="97"/>
    <cellStyle name="Обычный 9" xfId="98"/>
    <cellStyle name="Обычный 90" xfId="99"/>
    <cellStyle name="Обычный 91" xfId="100"/>
    <cellStyle name="Обычный 92" xfId="101"/>
    <cellStyle name="Обычный 93" xfId="102"/>
    <cellStyle name="Обычный 94" xfId="103"/>
    <cellStyle name="Обычный 95" xfId="104"/>
    <cellStyle name="Процентный 2" xfId="105"/>
    <cellStyle name="Процентный 2 2" xfId="106"/>
    <cellStyle name="Финансовый 2" xfId="107"/>
    <cellStyle name="Финансовый 3" xfId="10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outlinePr applyStyles="0" summaryBelow="1" summaryRight="1" showOutlineSymbols="1"/>
    <pageSetUpPr autoPageBreaks="1" fitToPage="1"/>
  </sheetPr>
  <sheetViews>
    <sheetView showRuler="1" view="normal" zoomScale="100" workbookViewId="0">
      <pane xSplit="4" ySplit="4" topLeftCell="E5" activePane="bottomRight" state="frozen"/>
      <selection activeCell="H47" activeCellId="0" sqref="H47:H49"/>
    </sheetView>
  </sheetViews>
  <sheetFormatPr defaultRowHeight="12.75"/>
  <cols>
    <col customWidth="1" hidden="1" min="1" max="1" style="2" width="8.28515625"/>
    <col customWidth="1" min="2" max="2" style="3" width="11.140625"/>
    <col customWidth="1" hidden="1" min="3" max="3" style="4" width="13.7109375"/>
    <col customWidth="1" min="4" max="4" style="1" width="74.140625"/>
    <col customWidth="1" min="5" max="5" style="5" width="16.8515625"/>
    <col customWidth="1" min="6" max="6" style="1" width="16.140625"/>
    <col customWidth="1" min="7" max="7" style="1" width="15.8515625"/>
    <col customWidth="1" min="8" max="8" style="5" width="14.8515625"/>
    <col customWidth="1" min="9" max="9" style="6" width="16.28125"/>
    <col customWidth="1" min="10" max="10" style="6" width="15.28515625"/>
    <col customWidth="1" min="11" max="11" style="6" width="14.421875"/>
    <col customWidth="1" min="12" max="12" style="6" width="15.7109375"/>
    <col customWidth="1" min="13" max="13" style="1" width="17.140625"/>
    <col customWidth="1" min="14" max="14" style="1" width="14.7109375"/>
    <col customWidth="1" min="15" max="15" style="1" width="12.00390625"/>
    <col customWidth="1" min="16" max="16" style="1" width="13.140625"/>
    <col customWidth="1" min="17" max="17" style="1" width="12.57421875"/>
    <col customWidth="1" min="18" max="18" style="1" width="11.7109375"/>
    <col customWidth="1" min="19" max="29" style="1" width="9.140625"/>
    <col min="30" max="16384" style="1" width="9.140625"/>
  </cols>
  <sheetData>
    <row r="1" ht="17.25">
      <c r="A1" s="7" t="s">
        <v>0</v>
      </c>
      <c r="B1" s="7"/>
      <c r="C1" s="8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"/>
      <c r="T1" s="1"/>
      <c r="U1" s="1"/>
      <c r="V1" s="1"/>
      <c r="W1" s="1"/>
      <c r="X1" s="1"/>
      <c r="Y1" s="1"/>
      <c r="Z1" s="1"/>
    </row>
    <row r="2" ht="15">
      <c r="A2" s="9"/>
      <c r="B2" s="10"/>
      <c r="C2" s="4"/>
      <c r="D2" s="11"/>
      <c r="E2" s="12"/>
      <c r="F2" s="11"/>
      <c r="G2" s="11"/>
      <c r="H2" s="13"/>
      <c r="I2" s="14"/>
      <c r="J2" s="14"/>
      <c r="K2" s="14"/>
      <c r="L2" s="14"/>
      <c r="M2" s="11"/>
      <c r="N2" s="11"/>
      <c r="O2" s="11"/>
      <c r="P2" s="13"/>
      <c r="Q2" s="13"/>
      <c r="R2" s="15" t="s">
        <v>1</v>
      </c>
      <c r="S2" s="1"/>
      <c r="T2" s="1"/>
      <c r="U2" s="1"/>
      <c r="V2" s="1"/>
      <c r="W2" s="1"/>
      <c r="X2" s="1"/>
      <c r="Y2" s="1"/>
      <c r="Z2" s="1"/>
    </row>
    <row r="3" s="16" customFormat="1" ht="18.75" customHeight="1">
      <c r="A3" s="17" t="s">
        <v>2</v>
      </c>
      <c r="B3" s="18" t="s">
        <v>3</v>
      </c>
      <c r="C3" s="19" t="s">
        <v>4</v>
      </c>
      <c r="D3" s="20" t="s">
        <v>5</v>
      </c>
      <c r="E3" s="21" t="s">
        <v>6</v>
      </c>
      <c r="F3" s="22" t="s">
        <v>7</v>
      </c>
      <c r="G3" s="23"/>
      <c r="H3" s="24"/>
      <c r="I3" s="25" t="s">
        <v>8</v>
      </c>
      <c r="J3" s="26"/>
      <c r="K3" s="22" t="s">
        <v>9</v>
      </c>
      <c r="L3" s="23"/>
      <c r="M3" s="23"/>
      <c r="N3" s="24"/>
      <c r="O3" s="20" t="s">
        <v>10</v>
      </c>
      <c r="P3" s="27" t="s">
        <v>11</v>
      </c>
      <c r="Q3" s="27" t="s">
        <v>12</v>
      </c>
      <c r="R3" s="20" t="s">
        <v>13</v>
      </c>
      <c r="S3" s="16"/>
      <c r="T3" s="16"/>
      <c r="U3" s="16"/>
      <c r="V3" s="16"/>
      <c r="W3" s="16"/>
      <c r="X3" s="16"/>
      <c r="Y3" s="16"/>
      <c r="Z3" s="16"/>
    </row>
    <row r="4" s="16" customFormat="1" ht="62.25" customHeight="1">
      <c r="A4" s="17"/>
      <c r="B4" s="18"/>
      <c r="C4" s="19"/>
      <c r="D4" s="20"/>
      <c r="E4" s="21"/>
      <c r="F4" s="28" t="s">
        <v>14</v>
      </c>
      <c r="G4" s="28" t="s">
        <v>15</v>
      </c>
      <c r="H4" s="29" t="s">
        <v>16</v>
      </c>
      <c r="I4" s="30" t="s">
        <v>17</v>
      </c>
      <c r="J4" s="30" t="s">
        <v>16</v>
      </c>
      <c r="K4" s="31" t="s">
        <v>18</v>
      </c>
      <c r="L4" s="32" t="s">
        <v>19</v>
      </c>
      <c r="M4" s="31" t="s">
        <v>20</v>
      </c>
      <c r="N4" s="32" t="s">
        <v>21</v>
      </c>
      <c r="O4" s="20"/>
      <c r="P4" s="27"/>
      <c r="Q4" s="27"/>
      <c r="R4" s="20"/>
      <c r="S4" s="16"/>
      <c r="T4" s="16"/>
      <c r="U4" s="16"/>
      <c r="V4" s="16"/>
      <c r="W4" s="16"/>
      <c r="X4" s="16"/>
      <c r="Y4" s="16"/>
      <c r="Z4" s="16"/>
    </row>
    <row r="5" s="33" customFormat="1" ht="23.25" customHeight="1">
      <c r="A5" s="34"/>
      <c r="B5" s="35" t="s">
        <v>22</v>
      </c>
      <c r="C5" s="36"/>
      <c r="D5" s="37"/>
      <c r="E5" s="38">
        <f>SUM(E6:E16)</f>
        <v>9204620.6999999993</v>
      </c>
      <c r="F5" s="39">
        <f>SUM(F6:F16)</f>
        <v>28873554.000000004</v>
      </c>
      <c r="G5" s="39">
        <f>SUM(G6:G16)</f>
        <v>11401823</v>
      </c>
      <c r="H5" s="39">
        <f>SUM(H6:H16)</f>
        <v>1960153.3999999999</v>
      </c>
      <c r="I5" s="39">
        <f>SUM(I6:I16)</f>
        <v>9996668.1599999983</v>
      </c>
      <c r="J5" s="39">
        <f>SUM(J6:J16)</f>
        <v>560371.18999999994</v>
      </c>
      <c r="K5" s="39">
        <f>SUM(K6:K16)</f>
        <v>792047.4599999995</v>
      </c>
      <c r="L5" s="39">
        <f>SUM(L6:L16)</f>
        <v>-1405154.8400000008</v>
      </c>
      <c r="M5" s="39">
        <f>SUM(M6:M16)</f>
        <v>-18876885.84</v>
      </c>
      <c r="N5" s="39">
        <f>SUM(N6:N16)</f>
        <v>-1399782.21</v>
      </c>
      <c r="O5" s="40">
        <f t="shared" ref="O5:O9" si="0">IFERROR(I5/E5,"")</f>
        <v>1.0860488971587932</v>
      </c>
      <c r="P5" s="41">
        <f t="shared" ref="P5:P9" si="1">IFERROR(J5/H5,"")</f>
        <v>0.28588129378037452</v>
      </c>
      <c r="Q5" s="42">
        <f t="shared" ref="Q5:Q9" si="2">IFERROR(I5/G5,"")</f>
        <v>0.87676051101652763</v>
      </c>
      <c r="R5" s="43">
        <f t="shared" ref="R5:R9" si="3">IFERROR(I5/F5,"")</f>
        <v>0.34622229601523929</v>
      </c>
      <c r="S5" s="33"/>
      <c r="T5" s="33"/>
      <c r="U5" s="33"/>
      <c r="V5" s="33"/>
      <c r="W5" s="33"/>
      <c r="X5" s="33"/>
      <c r="Y5" s="33"/>
      <c r="Z5" s="33"/>
    </row>
    <row r="6" ht="18.75" customHeight="1">
      <c r="A6" s="44"/>
      <c r="B6" s="45" t="s">
        <v>23</v>
      </c>
      <c r="C6" s="46" t="s">
        <v>24</v>
      </c>
      <c r="D6" s="47" t="s">
        <v>25</v>
      </c>
      <c r="E6" s="48">
        <v>6705321.4500000002</v>
      </c>
      <c r="F6" s="49">
        <f>22841274.9-1013674.9</f>
        <v>21827600</v>
      </c>
      <c r="G6" s="49">
        <v>8915651.4000000004</v>
      </c>
      <c r="H6" s="50">
        <v>1839119.3999999999</v>
      </c>
      <c r="I6" s="50">
        <v>7599590.6299999999</v>
      </c>
      <c r="J6" s="50">
        <v>491099.65000000002</v>
      </c>
      <c r="K6" s="48">
        <f t="shared" ref="K6:K9" si="4">I6-E6</f>
        <v>894269.1799999997</v>
      </c>
      <c r="L6" s="51">
        <f t="shared" ref="L6:L9" si="5">I6-G6</f>
        <v>-1316060.7700000005</v>
      </c>
      <c r="M6" s="50">
        <f t="shared" ref="M6:M9" si="6">I6-F6</f>
        <v>-14228009.370000001</v>
      </c>
      <c r="N6" s="50">
        <f t="shared" ref="N6:N9" si="7">J6-H6</f>
        <v>-1348019.75</v>
      </c>
      <c r="O6" s="52">
        <f t="shared" si="0"/>
        <v>1.133367085630175</v>
      </c>
      <c r="P6" s="53">
        <f t="shared" si="1"/>
        <v>0.26702978066568167</v>
      </c>
      <c r="Q6" s="52">
        <f t="shared" si="2"/>
        <v>0.85238759222909943</v>
      </c>
      <c r="R6" s="54">
        <f t="shared" si="3"/>
        <v>0.34816427962762742</v>
      </c>
      <c r="S6" s="1"/>
      <c r="T6" s="1"/>
      <c r="U6" s="1"/>
      <c r="V6" s="1"/>
      <c r="W6" s="1"/>
      <c r="X6" s="1"/>
      <c r="Y6" s="1"/>
      <c r="Z6" s="1"/>
    </row>
    <row r="7" ht="18.75" customHeight="1">
      <c r="A7" s="55"/>
      <c r="B7" s="56" t="s">
        <v>26</v>
      </c>
      <c r="C7" s="57" t="s">
        <v>27</v>
      </c>
      <c r="D7" s="58" t="s">
        <v>28</v>
      </c>
      <c r="E7" s="59">
        <v>34317.349999999999</v>
      </c>
      <c r="F7" s="60">
        <v>58676</v>
      </c>
      <c r="G7" s="60">
        <v>29086</v>
      </c>
      <c r="H7" s="59">
        <v>4914.5</v>
      </c>
      <c r="I7" s="61">
        <v>25624.380000000001</v>
      </c>
      <c r="J7" s="59">
        <v>9.4699999999999989</v>
      </c>
      <c r="K7" s="62">
        <f t="shared" si="4"/>
        <v>-8692.9699999999975</v>
      </c>
      <c r="L7" s="59">
        <f t="shared" si="5"/>
        <v>-3461.619999999999</v>
      </c>
      <c r="M7" s="63">
        <f t="shared" si="6"/>
        <v>-33051.619999999995</v>
      </c>
      <c r="N7" s="59">
        <f t="shared" si="7"/>
        <v>-4905.0299999999997</v>
      </c>
      <c r="O7" s="64">
        <f t="shared" si="0"/>
        <v>0.7466887740457816</v>
      </c>
      <c r="P7" s="65">
        <f t="shared" si="1"/>
        <v>0.0019269508597008849</v>
      </c>
      <c r="Q7" s="66">
        <f t="shared" si="2"/>
        <v>0.88098672901052055</v>
      </c>
      <c r="R7" s="67">
        <f t="shared" si="3"/>
        <v>0.43670972799781854</v>
      </c>
      <c r="S7" s="1"/>
      <c r="T7" s="1"/>
      <c r="U7" s="1"/>
      <c r="V7" s="1"/>
      <c r="W7" s="1"/>
      <c r="X7" s="1"/>
      <c r="Y7" s="1"/>
      <c r="Z7" s="1"/>
    </row>
    <row r="8" ht="18.75" customHeight="1">
      <c r="A8" s="55"/>
      <c r="B8" s="56" t="s">
        <v>23</v>
      </c>
      <c r="C8" s="68" t="s">
        <v>29</v>
      </c>
      <c r="D8" s="58" t="s">
        <v>30</v>
      </c>
      <c r="E8" s="59">
        <v>8412.5499999999993</v>
      </c>
      <c r="F8" s="60">
        <v>38381</v>
      </c>
      <c r="G8" s="60">
        <v>16600</v>
      </c>
      <c r="H8" s="59">
        <v>0</v>
      </c>
      <c r="I8" s="62">
        <v>19516.419999999998</v>
      </c>
      <c r="J8" s="59">
        <v>-488.31999999999999</v>
      </c>
      <c r="K8" s="59">
        <f t="shared" si="4"/>
        <v>11103.869999999999</v>
      </c>
      <c r="L8" s="59">
        <f t="shared" si="5"/>
        <v>2916.4199999999983</v>
      </c>
      <c r="M8" s="59">
        <f t="shared" si="6"/>
        <v>-18864.580000000002</v>
      </c>
      <c r="N8" s="62">
        <f t="shared" si="7"/>
        <v>-488.31999999999999</v>
      </c>
      <c r="O8" s="65">
        <f t="shared" si="0"/>
        <v>2.3199172664649836</v>
      </c>
      <c r="P8" s="64" t="str">
        <f t="shared" si="1"/>
        <v/>
      </c>
      <c r="Q8" s="65">
        <f t="shared" si="2"/>
        <v>1.1756879518072287</v>
      </c>
      <c r="R8" s="67">
        <f t="shared" si="3"/>
        <v>0.5084917016231989</v>
      </c>
      <c r="S8" s="1"/>
      <c r="T8" s="1"/>
      <c r="U8" s="1"/>
      <c r="V8" s="1"/>
      <c r="W8" s="1"/>
      <c r="X8" s="1"/>
      <c r="Y8" s="1"/>
      <c r="Z8" s="1"/>
    </row>
    <row r="9" ht="18.75" customHeight="1">
      <c r="A9" s="55"/>
      <c r="B9" s="56" t="s">
        <v>23</v>
      </c>
      <c r="C9" s="57" t="s">
        <v>31</v>
      </c>
      <c r="D9" s="58" t="s">
        <v>32</v>
      </c>
      <c r="E9" s="59">
        <v>660621.30000000005</v>
      </c>
      <c r="F9" s="60">
        <v>1319195.1000000001</v>
      </c>
      <c r="G9" s="60">
        <v>715200</v>
      </c>
      <c r="H9" s="59">
        <v>33200</v>
      </c>
      <c r="I9" s="59">
        <v>679648.73999999999</v>
      </c>
      <c r="J9" s="59">
        <v>16749.349999999999</v>
      </c>
      <c r="K9" s="59">
        <f t="shared" si="4"/>
        <v>19027.439999999944</v>
      </c>
      <c r="L9" s="59">
        <f t="shared" si="5"/>
        <v>-35551.260000000009</v>
      </c>
      <c r="M9" s="63">
        <f t="shared" si="6"/>
        <v>-639546.3600000001</v>
      </c>
      <c r="N9" s="59">
        <f t="shared" si="7"/>
        <v>-16450.650000000001</v>
      </c>
      <c r="O9" s="64">
        <f t="shared" si="0"/>
        <v>1.02880234106893</v>
      </c>
      <c r="P9" s="65">
        <f t="shared" si="1"/>
        <v>0.50449849397590352</v>
      </c>
      <c r="Q9" s="66">
        <f t="shared" si="2"/>
        <v>0.95029186241610741</v>
      </c>
      <c r="R9" s="67">
        <f t="shared" si="3"/>
        <v>0.5151995637339768</v>
      </c>
      <c r="S9" s="1"/>
      <c r="T9" s="1"/>
      <c r="U9" s="1"/>
      <c r="V9" s="1"/>
      <c r="W9" s="1"/>
      <c r="X9" s="1"/>
      <c r="Y9" s="1"/>
      <c r="Z9" s="1"/>
    </row>
    <row r="10" ht="18.75" customHeight="1">
      <c r="A10" s="55"/>
      <c r="B10" s="56" t="s">
        <v>23</v>
      </c>
      <c r="C10" s="68" t="s">
        <v>33</v>
      </c>
      <c r="D10" s="58" t="s">
        <v>34</v>
      </c>
      <c r="E10" s="59">
        <v>143.06999999999999</v>
      </c>
      <c r="F10" s="60">
        <v>0</v>
      </c>
      <c r="G10" s="60">
        <v>0</v>
      </c>
      <c r="H10" s="59">
        <v>0</v>
      </c>
      <c r="I10" s="62">
        <v>156.38999999999999</v>
      </c>
      <c r="J10" s="59">
        <v>2.1699999999999999</v>
      </c>
      <c r="K10" s="59">
        <f t="shared" ref="K10:K47" si="8">I10-E10</f>
        <v>13.319999999999993</v>
      </c>
      <c r="L10" s="59">
        <f t="shared" ref="L10:L73" si="9">I10-G10</f>
        <v>156.38999999999999</v>
      </c>
      <c r="M10" s="59">
        <f t="shared" ref="M10:M47" si="10">I10-F10</f>
        <v>156.38999999999999</v>
      </c>
      <c r="N10" s="62">
        <f t="shared" ref="N10:N47" si="11">J10-H10</f>
        <v>2.1699999999999999</v>
      </c>
      <c r="O10" s="65">
        <f t="shared" ref="O10:O73" si="12">IFERROR(I10/E10,"")</f>
        <v>1.0931012790941497</v>
      </c>
      <c r="P10" s="64" t="str">
        <f t="shared" ref="P10:P73" si="13">IFERROR(J10/H10,"")</f>
        <v/>
      </c>
      <c r="Q10" s="65" t="str">
        <f t="shared" ref="Q10:Q73" si="14">IFERROR(I10/G10,"")</f>
        <v/>
      </c>
      <c r="R10" s="67" t="str">
        <f t="shared" ref="R10:R73" si="15">IFERROR(I10/F10,"")</f>
        <v/>
      </c>
      <c r="S10" s="1"/>
      <c r="T10" s="1"/>
      <c r="U10" s="1"/>
      <c r="V10" s="1"/>
      <c r="W10" s="1"/>
      <c r="X10" s="1"/>
      <c r="Y10" s="1"/>
      <c r="Z10" s="1"/>
    </row>
    <row r="11" ht="18.75" customHeight="1">
      <c r="A11" s="55"/>
      <c r="B11" s="56" t="s">
        <v>23</v>
      </c>
      <c r="C11" s="57" t="s">
        <v>35</v>
      </c>
      <c r="D11" s="58" t="s">
        <v>36</v>
      </c>
      <c r="E11" s="59">
        <v>1060.8599999999999</v>
      </c>
      <c r="F11" s="60">
        <v>1515.3</v>
      </c>
      <c r="G11" s="60">
        <v>1053</v>
      </c>
      <c r="H11" s="59">
        <v>0</v>
      </c>
      <c r="I11" s="59">
        <v>296.18000000000001</v>
      </c>
      <c r="J11" s="59">
        <v>0</v>
      </c>
      <c r="K11" s="59">
        <f t="shared" si="8"/>
        <v>-764.67999999999984</v>
      </c>
      <c r="L11" s="59">
        <f t="shared" si="9"/>
        <v>-756.81999999999994</v>
      </c>
      <c r="M11" s="63">
        <f t="shared" si="10"/>
        <v>-1219.1199999999999</v>
      </c>
      <c r="N11" s="59">
        <f t="shared" si="11"/>
        <v>0</v>
      </c>
      <c r="O11" s="64">
        <f t="shared" si="12"/>
        <v>0.27918858284787818</v>
      </c>
      <c r="P11" s="65" t="str">
        <f t="shared" si="13"/>
        <v/>
      </c>
      <c r="Q11" s="66">
        <f t="shared" si="14"/>
        <v>0.28127255460588796</v>
      </c>
      <c r="R11" s="67">
        <f t="shared" si="15"/>
        <v>0.19545964495479445</v>
      </c>
      <c r="S11" s="1"/>
      <c r="T11" s="1"/>
      <c r="U11" s="1"/>
      <c r="V11" s="1"/>
      <c r="W11" s="1"/>
      <c r="X11" s="1"/>
      <c r="Y11" s="1"/>
      <c r="Z11" s="1"/>
    </row>
    <row r="12" ht="18.75" customHeight="1">
      <c r="A12" s="55"/>
      <c r="B12" s="56" t="s">
        <v>23</v>
      </c>
      <c r="C12" s="68" t="s">
        <v>37</v>
      </c>
      <c r="D12" s="58" t="s">
        <v>38</v>
      </c>
      <c r="E12" s="59">
        <v>302994.78000000003</v>
      </c>
      <c r="F12" s="60">
        <v>446509.79999999999</v>
      </c>
      <c r="G12" s="60">
        <v>160215.60000000001</v>
      </c>
      <c r="H12" s="59">
        <v>10000</v>
      </c>
      <c r="I12" s="62">
        <v>133532.91</v>
      </c>
      <c r="J12" s="59">
        <v>4384.1999999999998</v>
      </c>
      <c r="K12" s="59">
        <f t="shared" si="8"/>
        <v>-169461.87000000002</v>
      </c>
      <c r="L12" s="59">
        <f t="shared" si="9"/>
        <v>-26682.690000000002</v>
      </c>
      <c r="M12" s="59">
        <f t="shared" si="10"/>
        <v>-312976.89000000001</v>
      </c>
      <c r="N12" s="62">
        <f t="shared" si="11"/>
        <v>-5615.8000000000002</v>
      </c>
      <c r="O12" s="65">
        <f t="shared" si="12"/>
        <v>0.4407102657016071</v>
      </c>
      <c r="P12" s="64">
        <f t="shared" si="13"/>
        <v>0.43841999999999998</v>
      </c>
      <c r="Q12" s="65">
        <f t="shared" si="14"/>
        <v>0.83345760337944619</v>
      </c>
      <c r="R12" s="67">
        <f t="shared" si="15"/>
        <v>0.29905930396152564</v>
      </c>
      <c r="S12" s="1"/>
      <c r="T12" s="1"/>
      <c r="U12" s="1"/>
      <c r="V12" s="1"/>
      <c r="W12" s="1"/>
      <c r="X12" s="1"/>
      <c r="Y12" s="1"/>
      <c r="Z12" s="1"/>
    </row>
    <row r="13" ht="18.75" customHeight="1">
      <c r="A13" s="55"/>
      <c r="B13" s="56" t="s">
        <v>39</v>
      </c>
      <c r="C13" s="57" t="s">
        <v>40</v>
      </c>
      <c r="D13" s="58" t="s">
        <v>41</v>
      </c>
      <c r="E13" s="59">
        <v>70594.339999999997</v>
      </c>
      <c r="F13" s="60">
        <v>1866643.8</v>
      </c>
      <c r="G13" s="60">
        <v>86000</v>
      </c>
      <c r="H13" s="59">
        <v>10000</v>
      </c>
      <c r="I13" s="59">
        <v>76032.779999999999</v>
      </c>
      <c r="J13" s="59">
        <v>6295.3100000000004</v>
      </c>
      <c r="K13" s="59">
        <f t="shared" si="8"/>
        <v>5438.4400000000023</v>
      </c>
      <c r="L13" s="59">
        <f t="shared" si="9"/>
        <v>-9967.2200000000012</v>
      </c>
      <c r="M13" s="63">
        <f t="shared" si="10"/>
        <v>-1790611.02</v>
      </c>
      <c r="N13" s="59">
        <f t="shared" si="11"/>
        <v>-3704.6899999999996</v>
      </c>
      <c r="O13" s="64">
        <f t="shared" si="12"/>
        <v>1.0770379041719209</v>
      </c>
      <c r="P13" s="65">
        <f t="shared" si="13"/>
        <v>0.62953100000000006</v>
      </c>
      <c r="Q13" s="66">
        <f t="shared" si="14"/>
        <v>0.88410209302325582</v>
      </c>
      <c r="R13" s="67">
        <f t="shared" si="15"/>
        <v>0.040732345399802576</v>
      </c>
      <c r="S13" s="1"/>
      <c r="T13" s="1"/>
      <c r="U13" s="1"/>
      <c r="V13" s="1"/>
      <c r="W13" s="1"/>
      <c r="X13" s="1"/>
      <c r="Y13" s="1"/>
      <c r="Z13" s="1"/>
    </row>
    <row r="14" ht="18.75" customHeight="1">
      <c r="A14" s="55"/>
      <c r="B14" s="56" t="s">
        <v>39</v>
      </c>
      <c r="C14" s="68" t="s">
        <v>42</v>
      </c>
      <c r="D14" s="58" t="s">
        <v>43</v>
      </c>
      <c r="E14" s="59">
        <v>1135254.46</v>
      </c>
      <c r="F14" s="60">
        <v>2628818</v>
      </c>
      <c r="G14" s="60">
        <v>1156500</v>
      </c>
      <c r="H14" s="59">
        <v>5000</v>
      </c>
      <c r="I14" s="62">
        <v>1164925.1799999999</v>
      </c>
      <c r="J14" s="59">
        <v>16773.799999999999</v>
      </c>
      <c r="K14" s="59">
        <f t="shared" si="8"/>
        <v>29670.719999999972</v>
      </c>
      <c r="L14" s="59">
        <f t="shared" si="9"/>
        <v>8425.1799999999348</v>
      </c>
      <c r="M14" s="59">
        <f t="shared" si="10"/>
        <v>-1463892.8200000001</v>
      </c>
      <c r="N14" s="62">
        <f t="shared" si="11"/>
        <v>11773.799999999999</v>
      </c>
      <c r="O14" s="65">
        <f t="shared" si="12"/>
        <v>1.0261357440516023</v>
      </c>
      <c r="P14" s="64">
        <f t="shared" si="13"/>
        <v>3.3547599999999997</v>
      </c>
      <c r="Q14" s="65">
        <f t="shared" si="14"/>
        <v>1.0072850670125377</v>
      </c>
      <c r="R14" s="67">
        <f t="shared" si="15"/>
        <v>0.44313648947930206</v>
      </c>
      <c r="S14" s="1"/>
      <c r="T14" s="1"/>
      <c r="U14" s="1"/>
      <c r="V14" s="1"/>
      <c r="W14" s="1"/>
      <c r="X14" s="1"/>
      <c r="Y14" s="1"/>
      <c r="Z14" s="1"/>
    </row>
    <row r="15" ht="18.75" customHeight="1">
      <c r="A15" s="55"/>
      <c r="B15" s="56"/>
      <c r="C15" s="57" t="s">
        <v>44</v>
      </c>
      <c r="D15" s="58" t="s">
        <v>45</v>
      </c>
      <c r="E15" s="59">
        <v>285900.53999999998</v>
      </c>
      <c r="F15" s="60">
        <v>686215</v>
      </c>
      <c r="G15" s="60">
        <v>321517</v>
      </c>
      <c r="H15" s="59">
        <v>57919.5</v>
      </c>
      <c r="I15" s="59">
        <v>297344.54999999999</v>
      </c>
      <c r="J15" s="59">
        <v>25545.559999999998</v>
      </c>
      <c r="K15" s="59">
        <f t="shared" si="8"/>
        <v>11444.010000000009</v>
      </c>
      <c r="L15" s="59">
        <f t="shared" si="9"/>
        <v>-24172.450000000012</v>
      </c>
      <c r="M15" s="59">
        <f t="shared" si="10"/>
        <v>-388870.45000000001</v>
      </c>
      <c r="N15" s="59">
        <f t="shared" si="11"/>
        <v>-32373.940000000002</v>
      </c>
      <c r="O15" s="65">
        <f t="shared" si="12"/>
        <v>1.0400279411854207</v>
      </c>
      <c r="P15" s="65">
        <f t="shared" si="13"/>
        <v>0.44105284058046079</v>
      </c>
      <c r="Q15" s="65">
        <f t="shared" si="14"/>
        <v>0.92481750576174815</v>
      </c>
      <c r="R15" s="67">
        <f t="shared" si="15"/>
        <v>0.43331106140203868</v>
      </c>
      <c r="S15" s="1"/>
      <c r="T15" s="1"/>
      <c r="U15" s="1"/>
      <c r="V15" s="1"/>
      <c r="W15" s="1"/>
      <c r="X15" s="1"/>
      <c r="Y15" s="1"/>
      <c r="Z15" s="1"/>
    </row>
    <row r="16" ht="17.25" hidden="1">
      <c r="A16" s="69"/>
      <c r="B16" s="70" t="s">
        <v>39</v>
      </c>
      <c r="C16" s="68" t="s">
        <v>46</v>
      </c>
      <c r="D16" s="71" t="s">
        <v>47</v>
      </c>
      <c r="E16" s="72">
        <v>0</v>
      </c>
      <c r="F16" s="72">
        <v>0</v>
      </c>
      <c r="G16" s="72">
        <v>0</v>
      </c>
      <c r="H16" s="73">
        <v>0</v>
      </c>
      <c r="I16" s="73">
        <v>0</v>
      </c>
      <c r="J16" s="73">
        <v>0</v>
      </c>
      <c r="K16" s="72">
        <f t="shared" si="8"/>
        <v>0</v>
      </c>
      <c r="L16" s="62">
        <f t="shared" si="9"/>
        <v>0</v>
      </c>
      <c r="M16" s="72">
        <f t="shared" si="10"/>
        <v>0</v>
      </c>
      <c r="N16" s="73">
        <f t="shared" si="11"/>
        <v>0</v>
      </c>
      <c r="O16" s="74" t="str">
        <f t="shared" si="12"/>
        <v/>
      </c>
      <c r="P16" s="64" t="str">
        <f t="shared" si="13"/>
        <v/>
      </c>
      <c r="Q16" s="74" t="str">
        <f t="shared" si="14"/>
        <v/>
      </c>
      <c r="R16" s="75" t="str">
        <f t="shared" si="15"/>
        <v/>
      </c>
      <c r="S16" s="1"/>
      <c r="T16" s="1"/>
      <c r="U16" s="1"/>
      <c r="V16" s="1"/>
      <c r="W16" s="1"/>
      <c r="X16" s="1"/>
      <c r="Y16" s="1"/>
      <c r="Z16" s="1"/>
    </row>
    <row r="17" s="33" customFormat="1" ht="24" customHeight="1">
      <c r="A17" s="76" t="s">
        <v>48</v>
      </c>
      <c r="B17" s="77"/>
      <c r="C17" s="78"/>
      <c r="D17" s="79"/>
      <c r="E17" s="39">
        <f>E21+E25+E34+E48+E56+E59+E62+E71</f>
        <v>3266018.9500000002</v>
      </c>
      <c r="F17" s="39">
        <f>F21+F25+F34+F48+F56+F59+F62+F71</f>
        <v>8186565.9399999976</v>
      </c>
      <c r="G17" s="39">
        <f>G21+G25+G34+G48+G56+G59+G62+G71</f>
        <v>3915278.04</v>
      </c>
      <c r="H17" s="39">
        <f>H21+H25+H34+H48+H56+H59+H62+H71</f>
        <v>695539.10999999999</v>
      </c>
      <c r="I17" s="39">
        <f>I21+I25+I34+I48+I56+I59+I62+I71</f>
        <v>3905709.9500000002</v>
      </c>
      <c r="J17" s="39">
        <f>J21+J25+J34+J48+J56+J59+J62+J71</f>
        <v>427416.64000000001</v>
      </c>
      <c r="K17" s="39">
        <f t="shared" si="8"/>
        <v>639691</v>
      </c>
      <c r="L17" s="80">
        <f t="shared" si="9"/>
        <v>-9568.089999999851</v>
      </c>
      <c r="M17" s="81">
        <f t="shared" si="10"/>
        <v>-4280855.9899999974</v>
      </c>
      <c r="N17" s="39">
        <f t="shared" si="11"/>
        <v>-268122.46999999997</v>
      </c>
      <c r="O17" s="40">
        <f t="shared" si="12"/>
        <v>1.1958626112686823</v>
      </c>
      <c r="P17" s="41">
        <f t="shared" si="13"/>
        <v>0.61451129613689159</v>
      </c>
      <c r="Q17" s="42">
        <f t="shared" si="14"/>
        <v>0.99755621697814345</v>
      </c>
      <c r="R17" s="43">
        <f t="shared" si="15"/>
        <v>0.47708770424928643</v>
      </c>
      <c r="S17" s="33"/>
      <c r="T17" s="33"/>
      <c r="U17" s="33"/>
      <c r="V17" s="33"/>
      <c r="W17" s="33"/>
      <c r="X17" s="33"/>
      <c r="Y17" s="33"/>
      <c r="Z17" s="33"/>
    </row>
    <row r="18" ht="17.25">
      <c r="A18" s="82" t="s">
        <v>49</v>
      </c>
      <c r="B18" s="83" t="s">
        <v>26</v>
      </c>
      <c r="C18" s="84" t="s">
        <v>50</v>
      </c>
      <c r="D18" s="85" t="s">
        <v>51</v>
      </c>
      <c r="E18" s="86">
        <v>121650.11</v>
      </c>
      <c r="F18" s="48">
        <f>295538.8+75672.2</f>
        <v>371211</v>
      </c>
      <c r="G18" s="48">
        <v>173211</v>
      </c>
      <c r="H18" s="48">
        <v>32000</v>
      </c>
      <c r="I18" s="87">
        <v>165526.53999999998</v>
      </c>
      <c r="J18" s="48">
        <v>14833.41</v>
      </c>
      <c r="K18" s="51">
        <f t="shared" si="8"/>
        <v>43876.429999999978</v>
      </c>
      <c r="L18" s="48">
        <f t="shared" si="9"/>
        <v>-7684.460000000021</v>
      </c>
      <c r="M18" s="48">
        <f t="shared" si="10"/>
        <v>-205684.46000000002</v>
      </c>
      <c r="N18" s="87">
        <f t="shared" si="11"/>
        <v>-17166.59</v>
      </c>
      <c r="O18" s="52">
        <f t="shared" si="12"/>
        <v>1.3606772735347299</v>
      </c>
      <c r="P18" s="53">
        <f t="shared" si="13"/>
        <v>0.46354406250000002</v>
      </c>
      <c r="Q18" s="52">
        <f t="shared" si="14"/>
        <v>0.95563526565864743</v>
      </c>
      <c r="R18" s="54">
        <f t="shared" si="15"/>
        <v>0.4459095770330081</v>
      </c>
      <c r="S18" s="1"/>
      <c r="T18" s="1"/>
      <c r="U18" s="1"/>
      <c r="V18" s="1"/>
      <c r="W18" s="1"/>
      <c r="X18" s="1"/>
      <c r="Y18" s="1"/>
      <c r="Z18" s="1"/>
    </row>
    <row r="19" ht="17.25">
      <c r="A19" s="88"/>
      <c r="B19" s="89"/>
      <c r="C19" s="57" t="s">
        <v>52</v>
      </c>
      <c r="D19" s="90" t="s">
        <v>53</v>
      </c>
      <c r="E19" s="91">
        <v>647</v>
      </c>
      <c r="F19" s="91">
        <v>0</v>
      </c>
      <c r="G19" s="91">
        <v>0</v>
      </c>
      <c r="H19" s="92">
        <v>0</v>
      </c>
      <c r="I19" s="91">
        <v>0</v>
      </c>
      <c r="J19" s="92">
        <v>0</v>
      </c>
      <c r="K19" s="91">
        <f t="shared" si="8"/>
        <v>-647</v>
      </c>
      <c r="L19" s="92">
        <f t="shared" si="9"/>
        <v>0</v>
      </c>
      <c r="M19" s="91">
        <f t="shared" si="10"/>
        <v>0</v>
      </c>
      <c r="N19" s="91">
        <f t="shared" si="11"/>
        <v>0</v>
      </c>
      <c r="O19" s="64">
        <f t="shared" si="12"/>
        <v>0</v>
      </c>
      <c r="P19" s="65" t="str">
        <f t="shared" si="13"/>
        <v/>
      </c>
      <c r="Q19" s="66" t="str">
        <f t="shared" si="14"/>
        <v/>
      </c>
      <c r="R19" s="67" t="str">
        <f t="shared" si="15"/>
        <v/>
      </c>
      <c r="S19" s="1"/>
      <c r="T19" s="1"/>
      <c r="U19" s="1"/>
      <c r="V19" s="1"/>
      <c r="W19" s="1"/>
      <c r="X19" s="1"/>
      <c r="Y19" s="1"/>
      <c r="Z19" s="1"/>
    </row>
    <row r="20" ht="17.25">
      <c r="A20" s="88"/>
      <c r="B20" s="89"/>
      <c r="C20" s="68" t="s">
        <v>54</v>
      </c>
      <c r="D20" s="93" t="s">
        <v>55</v>
      </c>
      <c r="E20" s="91">
        <v>103863.72</v>
      </c>
      <c r="F20" s="91">
        <v>365019.5</v>
      </c>
      <c r="G20" s="91">
        <f>121415.2+60204.3</f>
        <v>181619.5</v>
      </c>
      <c r="H20" s="94">
        <f>22000+8600</f>
        <v>30600</v>
      </c>
      <c r="I20" s="91">
        <v>165949.57000000001</v>
      </c>
      <c r="J20" s="94">
        <v>14795.029999999999</v>
      </c>
      <c r="K20" s="91">
        <f t="shared" si="8"/>
        <v>62085.850000000006</v>
      </c>
      <c r="L20" s="91">
        <f t="shared" si="9"/>
        <v>-15669.929999999993</v>
      </c>
      <c r="M20" s="91">
        <f t="shared" si="10"/>
        <v>-199069.92999999999</v>
      </c>
      <c r="N20" s="91">
        <f t="shared" si="11"/>
        <v>-15804.970000000001</v>
      </c>
      <c r="O20" s="65">
        <f t="shared" si="12"/>
        <v>1.5977626258716711</v>
      </c>
      <c r="P20" s="64">
        <f t="shared" si="13"/>
        <v>0.48349771241830064</v>
      </c>
      <c r="Q20" s="65">
        <f t="shared" si="14"/>
        <v>0.91372110373610771</v>
      </c>
      <c r="R20" s="67">
        <f t="shared" si="15"/>
        <v>0.45463206760186786</v>
      </c>
      <c r="S20" s="1"/>
      <c r="T20" s="1"/>
      <c r="U20" s="1"/>
      <c r="V20" s="1"/>
      <c r="W20" s="1"/>
      <c r="X20" s="1"/>
      <c r="Y20" s="1"/>
      <c r="Z20" s="1"/>
    </row>
    <row r="21" s="95" customFormat="1" ht="17.25">
      <c r="A21" s="96"/>
      <c r="B21" s="97"/>
      <c r="C21" s="98"/>
      <c r="D21" s="99" t="s">
        <v>56</v>
      </c>
      <c r="E21" s="100">
        <f>SUM(E18:E20)</f>
        <v>226160.83000000002</v>
      </c>
      <c r="F21" s="100">
        <f>SUM(F18:F20)</f>
        <v>736230.5</v>
      </c>
      <c r="G21" s="100">
        <f>SUM(G18:G20)</f>
        <v>354830.5</v>
      </c>
      <c r="H21" s="100">
        <f>SUM(H18:H20)</f>
        <v>62600</v>
      </c>
      <c r="I21" s="100">
        <f>SUM(I18:I20)</f>
        <v>331476.10999999999</v>
      </c>
      <c r="J21" s="100">
        <f>SUM(J18:J20)</f>
        <v>29628.439999999999</v>
      </c>
      <c r="K21" s="100">
        <f t="shared" si="8"/>
        <v>105315.27999999997</v>
      </c>
      <c r="L21" s="100">
        <f t="shared" si="9"/>
        <v>-23354.390000000014</v>
      </c>
      <c r="M21" s="101">
        <f t="shared" si="10"/>
        <v>-404754.39000000001</v>
      </c>
      <c r="N21" s="101">
        <f t="shared" si="11"/>
        <v>-32971.559999999998</v>
      </c>
      <c r="O21" s="102">
        <f t="shared" si="12"/>
        <v>1.4656654293318607</v>
      </c>
      <c r="P21" s="102">
        <f t="shared" si="13"/>
        <v>0.47329776357827474</v>
      </c>
      <c r="Q21" s="102">
        <f t="shared" si="14"/>
        <v>0.93418155992790919</v>
      </c>
      <c r="R21" s="103">
        <f t="shared" si="15"/>
        <v>0.4502341454204899</v>
      </c>
      <c r="S21" s="95"/>
      <c r="T21" s="95"/>
      <c r="U21" s="95"/>
      <c r="V21" s="95"/>
      <c r="W21" s="95"/>
      <c r="X21" s="95"/>
      <c r="Y21" s="95"/>
      <c r="Z21" s="95"/>
    </row>
    <row r="22" ht="17.25">
      <c r="A22" s="104">
        <v>951</v>
      </c>
      <c r="B22" s="83" t="s">
        <v>23</v>
      </c>
      <c r="C22" s="105" t="s">
        <v>57</v>
      </c>
      <c r="D22" s="106" t="s">
        <v>58</v>
      </c>
      <c r="E22" s="86">
        <v>48935.599999999999</v>
      </c>
      <c r="F22" s="86">
        <v>119058.5</v>
      </c>
      <c r="G22" s="86">
        <v>50888.300000000003</v>
      </c>
      <c r="H22" s="48">
        <v>9357.6000000000004</v>
      </c>
      <c r="I22" s="87">
        <v>55915.010000000002</v>
      </c>
      <c r="J22" s="48">
        <v>7811.6800000000003</v>
      </c>
      <c r="K22" s="48">
        <f t="shared" si="8"/>
        <v>6979.4100000000035</v>
      </c>
      <c r="L22" s="48">
        <f t="shared" si="9"/>
        <v>5026.7099999999991</v>
      </c>
      <c r="M22" s="48">
        <f t="shared" si="10"/>
        <v>-63143.489999999998</v>
      </c>
      <c r="N22" s="48">
        <f t="shared" si="11"/>
        <v>-1545.9200000000001</v>
      </c>
      <c r="O22" s="53">
        <f t="shared" si="12"/>
        <v>1.1426243879711295</v>
      </c>
      <c r="P22" s="52">
        <f t="shared" si="13"/>
        <v>0.83479524664443872</v>
      </c>
      <c r="Q22" s="107">
        <f t="shared" si="14"/>
        <v>1.0987792871838911</v>
      </c>
      <c r="R22" s="54">
        <f t="shared" si="15"/>
        <v>0.46964315861530259</v>
      </c>
      <c r="S22" s="1"/>
      <c r="T22" s="1"/>
      <c r="U22" s="1"/>
      <c r="V22" s="1"/>
      <c r="W22" s="1"/>
      <c r="X22" s="1"/>
      <c r="Y22" s="1"/>
      <c r="Z22" s="1"/>
    </row>
    <row r="23" ht="17.25">
      <c r="A23" s="108"/>
      <c r="B23" s="89"/>
      <c r="C23" s="109" t="s">
        <v>59</v>
      </c>
      <c r="D23" s="90" t="s">
        <v>60</v>
      </c>
      <c r="E23" s="91">
        <v>8789.3500000000004</v>
      </c>
      <c r="F23" s="110">
        <v>10589.6</v>
      </c>
      <c r="G23" s="110">
        <v>4914.1000000000004</v>
      </c>
      <c r="H23" s="91">
        <v>1475.8</v>
      </c>
      <c r="I23" s="92">
        <v>6619.6099999999997</v>
      </c>
      <c r="J23" s="91">
        <v>393.83000000000004</v>
      </c>
      <c r="K23" s="91">
        <f t="shared" si="8"/>
        <v>-2169.7400000000007</v>
      </c>
      <c r="L23" s="91">
        <f t="shared" si="9"/>
        <v>1705.5099999999993</v>
      </c>
      <c r="M23" s="91">
        <f t="shared" si="10"/>
        <v>-3969.9900000000007</v>
      </c>
      <c r="N23" s="92">
        <f t="shared" si="11"/>
        <v>-1081.9699999999998</v>
      </c>
      <c r="O23" s="65">
        <f t="shared" si="12"/>
        <v>0.75313987951327455</v>
      </c>
      <c r="P23" s="65">
        <f t="shared" si="13"/>
        <v>0.26685865293400196</v>
      </c>
      <c r="Q23" s="65">
        <f t="shared" si="14"/>
        <v>1.3470645693005838</v>
      </c>
      <c r="R23" s="67">
        <f t="shared" si="15"/>
        <v>0.62510481982322275</v>
      </c>
      <c r="S23" s="1"/>
      <c r="T23" s="1"/>
      <c r="U23" s="1"/>
      <c r="V23" s="1"/>
      <c r="W23" s="1"/>
      <c r="X23" s="1"/>
      <c r="Y23" s="1"/>
      <c r="Z23" s="1"/>
    </row>
    <row r="24" ht="17.25">
      <c r="A24" s="111"/>
      <c r="B24" s="112"/>
      <c r="C24" s="113" t="s">
        <v>61</v>
      </c>
      <c r="D24" s="114" t="s">
        <v>62</v>
      </c>
      <c r="E24" s="91">
        <v>1274.23</v>
      </c>
      <c r="F24" s="110">
        <v>2512.1999999999998</v>
      </c>
      <c r="G24" s="110">
        <v>1260</v>
      </c>
      <c r="H24" s="110">
        <v>170</v>
      </c>
      <c r="I24" s="110">
        <v>1071.98</v>
      </c>
      <c r="J24" s="110">
        <v>139.28999999999999</v>
      </c>
      <c r="K24" s="91">
        <f t="shared" si="8"/>
        <v>-202.25</v>
      </c>
      <c r="L24" s="91">
        <f t="shared" si="9"/>
        <v>-188.01999999999998</v>
      </c>
      <c r="M24" s="91">
        <f t="shared" si="10"/>
        <v>-1440.2199999999998</v>
      </c>
      <c r="N24" s="110">
        <f t="shared" si="11"/>
        <v>-30.710000000000008</v>
      </c>
      <c r="O24" s="65">
        <f t="shared" si="12"/>
        <v>0.84127669259081961</v>
      </c>
      <c r="P24" s="64">
        <f t="shared" si="13"/>
        <v>0.81935294117647051</v>
      </c>
      <c r="Q24" s="65">
        <f t="shared" si="14"/>
        <v>0.85077777777777774</v>
      </c>
      <c r="R24" s="67">
        <f t="shared" si="15"/>
        <v>0.42670965687445273</v>
      </c>
      <c r="S24" s="1"/>
      <c r="T24" s="1"/>
      <c r="U24" s="1"/>
      <c r="V24" s="1"/>
      <c r="W24" s="1"/>
      <c r="X24" s="1"/>
      <c r="Y24" s="1"/>
      <c r="Z24" s="1"/>
    </row>
    <row r="25" s="95" customFormat="1" ht="17.25">
      <c r="A25" s="115"/>
      <c r="B25" s="97"/>
      <c r="C25" s="116"/>
      <c r="D25" s="117" t="s">
        <v>56</v>
      </c>
      <c r="E25" s="100">
        <f>E22+E23+E24</f>
        <v>58999.18</v>
      </c>
      <c r="F25" s="100">
        <f>F22+F23+F24</f>
        <v>132160.30000000002</v>
      </c>
      <c r="G25" s="100">
        <f>G22+G23+G24</f>
        <v>57062.400000000001</v>
      </c>
      <c r="H25" s="100">
        <f>H22+H23+H24</f>
        <v>11003.4</v>
      </c>
      <c r="I25" s="100">
        <f>I22+I23+I24</f>
        <v>63606.600000000006</v>
      </c>
      <c r="J25" s="100">
        <f>J22+J23+J24</f>
        <v>8344.8000000000011</v>
      </c>
      <c r="K25" s="100">
        <f t="shared" si="8"/>
        <v>4607.4200000000055</v>
      </c>
      <c r="L25" s="100">
        <f t="shared" si="9"/>
        <v>6544.2000000000044</v>
      </c>
      <c r="M25" s="118">
        <f t="shared" si="10"/>
        <v>-68553.700000000012</v>
      </c>
      <c r="N25" s="100">
        <f t="shared" si="11"/>
        <v>-2658.5999999999985</v>
      </c>
      <c r="O25" s="119">
        <f t="shared" si="12"/>
        <v>1.0780929497664207</v>
      </c>
      <c r="P25" s="102">
        <f t="shared" si="13"/>
        <v>0.75838377228856546</v>
      </c>
      <c r="Q25" s="120">
        <f t="shared" si="14"/>
        <v>1.1146849764468372</v>
      </c>
      <c r="R25" s="103">
        <f t="shared" si="15"/>
        <v>0.48128371379302254</v>
      </c>
      <c r="S25" s="95"/>
      <c r="T25" s="95"/>
      <c r="U25" s="95"/>
      <c r="V25" s="95"/>
      <c r="W25" s="95"/>
      <c r="X25" s="95"/>
      <c r="Y25" s="95"/>
      <c r="Z25" s="95"/>
    </row>
    <row r="26" ht="17.25">
      <c r="A26" s="82" t="s">
        <v>63</v>
      </c>
      <c r="B26" s="83" t="s">
        <v>64</v>
      </c>
      <c r="C26" s="121" t="s">
        <v>65</v>
      </c>
      <c r="D26" s="122" t="s">
        <v>66</v>
      </c>
      <c r="E26" s="48">
        <v>0</v>
      </c>
      <c r="F26" s="48">
        <v>66</v>
      </c>
      <c r="G26" s="48">
        <v>0</v>
      </c>
      <c r="H26" s="48">
        <v>0</v>
      </c>
      <c r="I26" s="48">
        <v>24.66</v>
      </c>
      <c r="J26" s="48">
        <v>0</v>
      </c>
      <c r="K26" s="48">
        <f t="shared" si="8"/>
        <v>24.66</v>
      </c>
      <c r="L26" s="51">
        <f t="shared" si="9"/>
        <v>24.66</v>
      </c>
      <c r="M26" s="48">
        <f t="shared" si="10"/>
        <v>-41.340000000000003</v>
      </c>
      <c r="N26" s="48">
        <f t="shared" si="11"/>
        <v>0</v>
      </c>
      <c r="O26" s="52" t="str">
        <f t="shared" si="12"/>
        <v/>
      </c>
      <c r="P26" s="53" t="str">
        <f t="shared" si="13"/>
        <v/>
      </c>
      <c r="Q26" s="52" t="str">
        <f t="shared" si="14"/>
        <v/>
      </c>
      <c r="R26" s="54">
        <f t="shared" si="15"/>
        <v>0.37363636363636366</v>
      </c>
      <c r="S26" s="1"/>
      <c r="T26" s="1"/>
      <c r="U26" s="1"/>
      <c r="V26" s="1"/>
      <c r="W26" s="1"/>
      <c r="X26" s="1"/>
      <c r="Y26" s="1"/>
      <c r="Z26" s="1"/>
    </row>
    <row r="27" ht="17.25">
      <c r="A27" s="82"/>
      <c r="B27" s="89"/>
      <c r="C27" s="68" t="s">
        <v>67</v>
      </c>
      <c r="D27" s="123" t="s">
        <v>68</v>
      </c>
      <c r="E27" s="91">
        <v>34790.599999999999</v>
      </c>
      <c r="F27" s="110">
        <v>85184</v>
      </c>
      <c r="G27" s="110">
        <v>37500</v>
      </c>
      <c r="H27" s="91">
        <v>6800</v>
      </c>
      <c r="I27" s="94">
        <v>33339.099999999999</v>
      </c>
      <c r="J27" s="91">
        <v>2148.6799999999998</v>
      </c>
      <c r="K27" s="91">
        <f t="shared" si="8"/>
        <v>-1451.5</v>
      </c>
      <c r="L27" s="91">
        <f t="shared" si="9"/>
        <v>-4160.9000000000015</v>
      </c>
      <c r="M27" s="92">
        <f t="shared" si="10"/>
        <v>-51844.900000000001</v>
      </c>
      <c r="N27" s="91">
        <f t="shared" si="11"/>
        <v>-4651.3199999999997</v>
      </c>
      <c r="O27" s="64">
        <f t="shared" si="12"/>
        <v>0.95827896040884608</v>
      </c>
      <c r="P27" s="65">
        <f t="shared" si="13"/>
        <v>0.31598235294117644</v>
      </c>
      <c r="Q27" s="66">
        <f t="shared" si="14"/>
        <v>0.88904266666666665</v>
      </c>
      <c r="R27" s="67">
        <f t="shared" si="15"/>
        <v>0.39137748873027794</v>
      </c>
      <c r="S27" s="1"/>
      <c r="T27" s="1"/>
      <c r="U27" s="1"/>
      <c r="V27" s="1"/>
      <c r="W27" s="1"/>
      <c r="X27" s="1"/>
      <c r="Y27" s="1"/>
      <c r="Z27" s="1"/>
    </row>
    <row r="28" ht="17.25">
      <c r="A28" s="82"/>
      <c r="B28" s="89"/>
      <c r="C28" s="109" t="s">
        <v>69</v>
      </c>
      <c r="D28" s="124" t="s">
        <v>70</v>
      </c>
      <c r="E28" s="91">
        <v>430.31999999999999</v>
      </c>
      <c r="F28" s="110">
        <v>557</v>
      </c>
      <c r="G28" s="110">
        <v>278.5</v>
      </c>
      <c r="H28" s="92">
        <v>46.5</v>
      </c>
      <c r="I28" s="91">
        <v>318.76000000000005</v>
      </c>
      <c r="J28" s="92">
        <v>31.869999999999997</v>
      </c>
      <c r="K28" s="91">
        <f t="shared" si="8"/>
        <v>-111.55999999999995</v>
      </c>
      <c r="L28" s="92">
        <f t="shared" si="9"/>
        <v>40.260000000000048</v>
      </c>
      <c r="M28" s="91">
        <f t="shared" si="10"/>
        <v>-238.23999999999995</v>
      </c>
      <c r="N28" s="91">
        <f t="shared" si="11"/>
        <v>-14.630000000000003</v>
      </c>
      <c r="O28" s="65">
        <f t="shared" si="12"/>
        <v>0.740751068971928</v>
      </c>
      <c r="P28" s="64">
        <f t="shared" si="13"/>
        <v>0.68537634408602144</v>
      </c>
      <c r="Q28" s="65">
        <f t="shared" si="14"/>
        <v>1.1445601436265711</v>
      </c>
      <c r="R28" s="67">
        <f t="shared" si="15"/>
        <v>0.57228007181328555</v>
      </c>
      <c r="S28" s="1"/>
      <c r="T28" s="1"/>
      <c r="U28" s="1"/>
      <c r="V28" s="1"/>
      <c r="W28" s="1"/>
      <c r="X28" s="1"/>
      <c r="Y28" s="1"/>
      <c r="Z28" s="1"/>
    </row>
    <row r="29" ht="17.25">
      <c r="A29" s="82"/>
      <c r="B29" s="89"/>
      <c r="C29" s="4" t="s">
        <v>71</v>
      </c>
      <c r="D29" s="124" t="s">
        <v>72</v>
      </c>
      <c r="E29" s="91">
        <v>0</v>
      </c>
      <c r="F29" s="91">
        <v>11082.299999999999</v>
      </c>
      <c r="G29" s="91">
        <v>0</v>
      </c>
      <c r="H29" s="94">
        <v>0</v>
      </c>
      <c r="I29" s="91">
        <v>0</v>
      </c>
      <c r="J29" s="94">
        <v>0</v>
      </c>
      <c r="K29" s="91">
        <f t="shared" si="8"/>
        <v>0</v>
      </c>
      <c r="L29" s="91">
        <f t="shared" si="9"/>
        <v>0</v>
      </c>
      <c r="M29" s="92">
        <f t="shared" si="10"/>
        <v>-11082.299999999999</v>
      </c>
      <c r="N29" s="91">
        <f t="shared" si="11"/>
        <v>0</v>
      </c>
      <c r="O29" s="64" t="str">
        <f t="shared" si="12"/>
        <v/>
      </c>
      <c r="P29" s="65" t="str">
        <f t="shared" si="13"/>
        <v/>
      </c>
      <c r="Q29" s="66" t="str">
        <f t="shared" si="14"/>
        <v/>
      </c>
      <c r="R29" s="67">
        <f t="shared" si="15"/>
        <v>0</v>
      </c>
      <c r="S29" s="1"/>
      <c r="T29" s="1"/>
      <c r="U29" s="1"/>
      <c r="V29" s="1"/>
      <c r="W29" s="1"/>
      <c r="X29" s="1"/>
      <c r="Y29" s="1"/>
      <c r="Z29" s="1"/>
    </row>
    <row r="30" s="1" customFormat="1" ht="17.25">
      <c r="A30" s="82"/>
      <c r="B30" s="89"/>
      <c r="C30" s="109" t="s">
        <v>73</v>
      </c>
      <c r="D30" s="125" t="s">
        <v>74</v>
      </c>
      <c r="E30" s="91">
        <f>E31+E33+E32</f>
        <v>30633.200000000001</v>
      </c>
      <c r="F30" s="91">
        <f>F31+F33+F32</f>
        <v>50575.799999999996</v>
      </c>
      <c r="G30" s="91">
        <f>G31+G33+G32</f>
        <v>26770.5</v>
      </c>
      <c r="H30" s="91">
        <f>H31+H33+H32</f>
        <v>7394.3999999999996</v>
      </c>
      <c r="I30" s="92">
        <f>I31+I33+I32</f>
        <v>38007.470000000001</v>
      </c>
      <c r="J30" s="91">
        <f>J31+J33+J32</f>
        <v>17385.060000000001</v>
      </c>
      <c r="K30" s="91">
        <f t="shared" si="8"/>
        <v>7374.2700000000004</v>
      </c>
      <c r="L30" s="92">
        <f t="shared" si="9"/>
        <v>11236.970000000001</v>
      </c>
      <c r="M30" s="91">
        <f t="shared" si="10"/>
        <v>-12568.329999999994</v>
      </c>
      <c r="N30" s="92">
        <f t="shared" si="11"/>
        <v>9990.6600000000017</v>
      </c>
      <c r="O30" s="65">
        <f t="shared" si="12"/>
        <v>1.2407280336367079</v>
      </c>
      <c r="P30" s="64">
        <f t="shared" si="13"/>
        <v>2.3511116520610194</v>
      </c>
      <c r="Q30" s="65">
        <f t="shared" si="14"/>
        <v>1.4197519657832316</v>
      </c>
      <c r="R30" s="67">
        <f t="shared" si="15"/>
        <v>0.75149518148996164</v>
      </c>
      <c r="S30" s="1"/>
      <c r="T30" s="1"/>
      <c r="U30" s="1"/>
      <c r="V30" s="1"/>
      <c r="W30" s="1"/>
      <c r="X30" s="1"/>
      <c r="Y30" s="1"/>
      <c r="Z30" s="1"/>
    </row>
    <row r="31" s="126" customFormat="1" ht="17.25">
      <c r="A31" s="127"/>
      <c r="B31" s="128"/>
      <c r="C31" s="129" t="s">
        <v>75</v>
      </c>
      <c r="D31" s="130" t="s">
        <v>76</v>
      </c>
      <c r="E31" s="131">
        <v>13286.889999999999</v>
      </c>
      <c r="F31" s="132">
        <v>21192.900000000001</v>
      </c>
      <c r="G31" s="132">
        <v>11550.700000000001</v>
      </c>
      <c r="H31" s="133">
        <v>4500</v>
      </c>
      <c r="I31" s="131">
        <v>22404.459999999999</v>
      </c>
      <c r="J31" s="133">
        <v>16877</v>
      </c>
      <c r="K31" s="131">
        <f t="shared" si="8"/>
        <v>9117.5699999999997</v>
      </c>
      <c r="L31" s="131">
        <f t="shared" si="9"/>
        <v>10853.759999999998</v>
      </c>
      <c r="M31" s="134">
        <f t="shared" si="10"/>
        <v>1211.5599999999977</v>
      </c>
      <c r="N31" s="131">
        <f t="shared" si="11"/>
        <v>12377</v>
      </c>
      <c r="O31" s="135">
        <f t="shared" si="12"/>
        <v>1.6862079839601292</v>
      </c>
      <c r="P31" s="136">
        <f t="shared" si="13"/>
        <v>3.7504444444444442</v>
      </c>
      <c r="Q31" s="137">
        <f t="shared" si="14"/>
        <v>1.9396625312751605</v>
      </c>
      <c r="R31" s="138">
        <f t="shared" si="15"/>
        <v>1.0571682025584039</v>
      </c>
      <c r="S31" s="126"/>
      <c r="T31" s="126"/>
      <c r="U31" s="126"/>
      <c r="V31" s="126"/>
      <c r="W31" s="126"/>
      <c r="X31" s="126"/>
      <c r="Y31" s="126"/>
      <c r="Z31" s="126"/>
    </row>
    <row r="32" s="126" customFormat="1" ht="17.25">
      <c r="A32" s="127"/>
      <c r="B32" s="128"/>
      <c r="C32" s="139" t="s">
        <v>77</v>
      </c>
      <c r="D32" s="140" t="s">
        <v>78</v>
      </c>
      <c r="E32" s="131">
        <v>0</v>
      </c>
      <c r="F32" s="132">
        <v>159.09999999999999</v>
      </c>
      <c r="G32" s="132">
        <v>159.09999999999999</v>
      </c>
      <c r="H32" s="131">
        <v>0</v>
      </c>
      <c r="I32" s="134">
        <v>1216.04</v>
      </c>
      <c r="J32" s="131">
        <v>0</v>
      </c>
      <c r="K32" s="131">
        <f t="shared" si="8"/>
        <v>1216.04</v>
      </c>
      <c r="L32" s="134">
        <f t="shared" si="9"/>
        <v>1056.9400000000001</v>
      </c>
      <c r="M32" s="131">
        <f t="shared" si="10"/>
        <v>1056.9400000000001</v>
      </c>
      <c r="N32" s="134">
        <f t="shared" si="11"/>
        <v>0</v>
      </c>
      <c r="O32" s="141" t="str">
        <f t="shared" si="12"/>
        <v/>
      </c>
      <c r="P32" s="142" t="str">
        <f t="shared" si="13"/>
        <v/>
      </c>
      <c r="Q32" s="136">
        <f t="shared" si="14"/>
        <v>7.6432432432432433</v>
      </c>
      <c r="R32" s="138">
        <f t="shared" si="15"/>
        <v>7.6432432432432433</v>
      </c>
      <c r="S32" s="126"/>
      <c r="T32" s="126"/>
      <c r="U32" s="126"/>
      <c r="V32" s="126"/>
      <c r="W32" s="126"/>
      <c r="X32" s="126"/>
      <c r="Y32" s="126"/>
      <c r="Z32" s="126"/>
    </row>
    <row r="33" s="126" customFormat="1" ht="17.25">
      <c r="A33" s="127"/>
      <c r="B33" s="128"/>
      <c r="C33" s="129" t="s">
        <v>79</v>
      </c>
      <c r="D33" s="140" t="s">
        <v>80</v>
      </c>
      <c r="E33" s="131">
        <v>17346.310000000001</v>
      </c>
      <c r="F33" s="132">
        <v>29223.799999999999</v>
      </c>
      <c r="G33" s="132">
        <v>15060.700000000001</v>
      </c>
      <c r="H33" s="131">
        <v>2894.4000000000001</v>
      </c>
      <c r="I33" s="143">
        <v>14386.969999999999</v>
      </c>
      <c r="J33" s="131">
        <v>508.06</v>
      </c>
      <c r="K33" s="131">
        <f t="shared" si="8"/>
        <v>-2959.340000000002</v>
      </c>
      <c r="L33" s="131">
        <f t="shared" si="9"/>
        <v>-673.73000000000138</v>
      </c>
      <c r="M33" s="131">
        <f t="shared" si="10"/>
        <v>-14836.83</v>
      </c>
      <c r="N33" s="131">
        <f t="shared" si="11"/>
        <v>-2386.3400000000001</v>
      </c>
      <c r="O33" s="135">
        <f t="shared" si="12"/>
        <v>0.82939656906857995</v>
      </c>
      <c r="P33" s="136">
        <f t="shared" si="13"/>
        <v>0.17553206191265891</v>
      </c>
      <c r="Q33" s="137">
        <f t="shared" si="14"/>
        <v>0.95526569150172291</v>
      </c>
      <c r="R33" s="138">
        <f t="shared" si="15"/>
        <v>0.49230319123454169</v>
      </c>
      <c r="S33" s="126"/>
      <c r="T33" s="126"/>
      <c r="U33" s="126"/>
      <c r="V33" s="126"/>
      <c r="W33" s="126"/>
      <c r="X33" s="126"/>
      <c r="Y33" s="126"/>
      <c r="Z33" s="126"/>
    </row>
    <row r="34" s="95" customFormat="1" ht="17.25">
      <c r="A34" s="127"/>
      <c r="B34" s="144"/>
      <c r="C34" s="98"/>
      <c r="D34" s="99" t="s">
        <v>56</v>
      </c>
      <c r="E34" s="100">
        <f>SUM(E26:E30)</f>
        <v>65854.119999999995</v>
      </c>
      <c r="F34" s="100">
        <f>SUM(F26:F30)</f>
        <v>147465.10000000001</v>
      </c>
      <c r="G34" s="100">
        <f>SUM(G26:G30)</f>
        <v>64549</v>
      </c>
      <c r="H34" s="100">
        <f>SUM(H26:H30)</f>
        <v>14240.9</v>
      </c>
      <c r="I34" s="100">
        <f>SUM(I26:I30)</f>
        <v>71689.990000000005</v>
      </c>
      <c r="J34" s="100">
        <f>SUM(J26:J30)</f>
        <v>19565.610000000001</v>
      </c>
      <c r="K34" s="100">
        <f t="shared" si="8"/>
        <v>5835.8700000000099</v>
      </c>
      <c r="L34" s="118">
        <f t="shared" si="9"/>
        <v>7140.9900000000052</v>
      </c>
      <c r="M34" s="100">
        <f t="shared" si="10"/>
        <v>-75775.110000000001</v>
      </c>
      <c r="N34" s="100">
        <f t="shared" si="11"/>
        <v>5324.7100000000009</v>
      </c>
      <c r="O34" s="102">
        <f t="shared" si="12"/>
        <v>1.0886181456832162</v>
      </c>
      <c r="P34" s="119">
        <f t="shared" si="13"/>
        <v>1.3739026325583357</v>
      </c>
      <c r="Q34" s="102">
        <f t="shared" si="14"/>
        <v>1.1106289795349271</v>
      </c>
      <c r="R34" s="103">
        <f t="shared" si="15"/>
        <v>0.48614885827222848</v>
      </c>
      <c r="S34" s="95"/>
      <c r="T34" s="95"/>
      <c r="U34" s="95"/>
      <c r="V34" s="95"/>
      <c r="W34" s="95"/>
      <c r="X34" s="95"/>
      <c r="Y34" s="95"/>
      <c r="Z34" s="95"/>
    </row>
    <row r="35" ht="17.25">
      <c r="A35" s="82" t="s">
        <v>81</v>
      </c>
      <c r="B35" s="83" t="s">
        <v>39</v>
      </c>
      <c r="C35" s="105" t="s">
        <v>82</v>
      </c>
      <c r="D35" s="106" t="s">
        <v>83</v>
      </c>
      <c r="E35" s="86">
        <v>134690.92000000001</v>
      </c>
      <c r="F35" s="86">
        <v>306696.20000000001</v>
      </c>
      <c r="G35" s="86">
        <v>153740</v>
      </c>
      <c r="H35" s="48">
        <v>39050</v>
      </c>
      <c r="I35" s="87">
        <v>125190.09</v>
      </c>
      <c r="J35" s="48">
        <v>27835.330000000002</v>
      </c>
      <c r="K35" s="48">
        <f t="shared" si="8"/>
        <v>-9500.8300000000163</v>
      </c>
      <c r="L35" s="48">
        <f t="shared" si="9"/>
        <v>-28549.910000000003</v>
      </c>
      <c r="M35" s="51">
        <f t="shared" si="10"/>
        <v>-181506.11000000002</v>
      </c>
      <c r="N35" s="48">
        <f t="shared" si="11"/>
        <v>-11214.669999999998</v>
      </c>
      <c r="O35" s="53">
        <f t="shared" si="12"/>
        <v>0.92946198600469865</v>
      </c>
      <c r="P35" s="52">
        <f t="shared" si="13"/>
        <v>0.71281254801536498</v>
      </c>
      <c r="Q35" s="107">
        <f t="shared" si="14"/>
        <v>0.81429745024066602</v>
      </c>
      <c r="R35" s="54">
        <f t="shared" si="15"/>
        <v>0.40818924394889794</v>
      </c>
      <c r="S35" s="1"/>
      <c r="T35" s="1"/>
      <c r="U35" s="1"/>
      <c r="V35" s="1"/>
      <c r="W35" s="1"/>
      <c r="X35" s="1"/>
      <c r="Y35" s="1"/>
      <c r="Z35" s="1"/>
    </row>
    <row r="36" ht="34.5">
      <c r="A36" s="88"/>
      <c r="B36" s="89"/>
      <c r="C36" s="57" t="s">
        <v>84</v>
      </c>
      <c r="D36" s="124" t="s">
        <v>85</v>
      </c>
      <c r="E36" s="91">
        <v>81245.309999999998</v>
      </c>
      <c r="F36" s="110">
        <v>106559.10000000001</v>
      </c>
      <c r="G36" s="110">
        <v>67785.100000000006</v>
      </c>
      <c r="H36" s="91">
        <v>11151</v>
      </c>
      <c r="I36" s="91">
        <v>126401.79000000001</v>
      </c>
      <c r="J36" s="91">
        <v>7458.6599999999999</v>
      </c>
      <c r="K36" s="91">
        <f t="shared" si="8"/>
        <v>45156.48000000001</v>
      </c>
      <c r="L36" s="92">
        <f t="shared" si="9"/>
        <v>58616.690000000002</v>
      </c>
      <c r="M36" s="91">
        <f t="shared" si="10"/>
        <v>19842.690000000002</v>
      </c>
      <c r="N36" s="91">
        <f t="shared" si="11"/>
        <v>-3692.3400000000001</v>
      </c>
      <c r="O36" s="65">
        <f t="shared" si="12"/>
        <v>1.5558041442638353</v>
      </c>
      <c r="P36" s="64">
        <f t="shared" si="13"/>
        <v>0.66887812752219533</v>
      </c>
      <c r="Q36" s="65">
        <f t="shared" si="14"/>
        <v>1.8647429892409983</v>
      </c>
      <c r="R36" s="67">
        <f t="shared" si="15"/>
        <v>1.1862130029251374</v>
      </c>
      <c r="S36" s="1"/>
      <c r="T36" s="1"/>
      <c r="U36" s="1"/>
      <c r="V36" s="1"/>
      <c r="W36" s="1"/>
      <c r="X36" s="1"/>
      <c r="Y36" s="1"/>
      <c r="Z36" s="1"/>
    </row>
    <row r="37" ht="34.5">
      <c r="A37" s="88"/>
      <c r="B37" s="89"/>
      <c r="C37" s="68" t="s">
        <v>86</v>
      </c>
      <c r="D37" s="93" t="s">
        <v>87</v>
      </c>
      <c r="E37" s="91">
        <v>27903.110000000001</v>
      </c>
      <c r="F37" s="110">
        <v>58127.599999999999</v>
      </c>
      <c r="G37" s="110">
        <v>29965</v>
      </c>
      <c r="H37" s="91">
        <v>8100</v>
      </c>
      <c r="I37" s="94">
        <v>36051.300000000003</v>
      </c>
      <c r="J37" s="91">
        <v>9000.25</v>
      </c>
      <c r="K37" s="91">
        <f t="shared" si="8"/>
        <v>8148.1900000000023</v>
      </c>
      <c r="L37" s="91">
        <f t="shared" si="9"/>
        <v>6086.3000000000029</v>
      </c>
      <c r="M37" s="91">
        <f t="shared" si="10"/>
        <v>-22076.299999999996</v>
      </c>
      <c r="N37" s="91">
        <f t="shared" si="11"/>
        <v>900.25</v>
      </c>
      <c r="O37" s="64">
        <f t="shared" si="12"/>
        <v>1.2920172697595358</v>
      </c>
      <c r="P37" s="65">
        <f t="shared" si="13"/>
        <v>1.111141975308642</v>
      </c>
      <c r="Q37" s="66">
        <f t="shared" si="14"/>
        <v>1.2031136325713334</v>
      </c>
      <c r="R37" s="67">
        <f t="shared" si="15"/>
        <v>0.62020967664242121</v>
      </c>
      <c r="S37" s="1"/>
      <c r="T37" s="1"/>
      <c r="U37" s="1"/>
      <c r="V37" s="1"/>
      <c r="W37" s="1"/>
      <c r="X37" s="1"/>
      <c r="Y37" s="1"/>
      <c r="Z37" s="1"/>
    </row>
    <row r="38" ht="34.5">
      <c r="A38" s="88"/>
      <c r="B38" s="89"/>
      <c r="C38" s="57" t="s">
        <v>88</v>
      </c>
      <c r="D38" s="124" t="s">
        <v>89</v>
      </c>
      <c r="E38" s="91">
        <v>10778.75</v>
      </c>
      <c r="F38" s="110">
        <v>86367.300000000003</v>
      </c>
      <c r="G38" s="110">
        <v>11697.4</v>
      </c>
      <c r="H38" s="91">
        <v>7087.3999999999996</v>
      </c>
      <c r="I38" s="91">
        <v>11960.059999999999</v>
      </c>
      <c r="J38" s="91">
        <v>7279.0100000000002</v>
      </c>
      <c r="K38" s="91">
        <f t="shared" si="8"/>
        <v>1181.3099999999995</v>
      </c>
      <c r="L38" s="91">
        <f t="shared" si="9"/>
        <v>262.65999999999985</v>
      </c>
      <c r="M38" s="91">
        <f t="shared" si="10"/>
        <v>-74407.240000000005</v>
      </c>
      <c r="N38" s="91">
        <f t="shared" si="11"/>
        <v>191.61000000000058</v>
      </c>
      <c r="O38" s="65">
        <f t="shared" si="12"/>
        <v>1.1095961962194132</v>
      </c>
      <c r="P38" s="65">
        <f t="shared" si="13"/>
        <v>1.0270353020853911</v>
      </c>
      <c r="Q38" s="65">
        <f t="shared" si="14"/>
        <v>1.022454562552362</v>
      </c>
      <c r="R38" s="67">
        <f t="shared" si="15"/>
        <v>0.13847903083690238</v>
      </c>
      <c r="S38" s="1"/>
      <c r="T38" s="1"/>
      <c r="U38" s="1"/>
      <c r="V38" s="1"/>
      <c r="W38" s="1"/>
      <c r="X38" s="1"/>
      <c r="Y38" s="1"/>
      <c r="Z38" s="1"/>
    </row>
    <row r="39" s="1" customFormat="1" ht="17.25">
      <c r="A39" s="88"/>
      <c r="B39" s="89"/>
      <c r="C39" s="68" t="s">
        <v>90</v>
      </c>
      <c r="D39" s="93" t="s">
        <v>91</v>
      </c>
      <c r="E39" s="91">
        <v>2039.3599999999999</v>
      </c>
      <c r="F39" s="91">
        <v>3217.3000000000002</v>
      </c>
      <c r="G39" s="91">
        <v>2454.1999999999998</v>
      </c>
      <c r="H39" s="91">
        <v>369.5</v>
      </c>
      <c r="I39" s="94">
        <v>2887.8199999999997</v>
      </c>
      <c r="J39" s="91">
        <v>50.560000000000002</v>
      </c>
      <c r="K39" s="91">
        <f t="shared" si="8"/>
        <v>848.45999999999981</v>
      </c>
      <c r="L39" s="91">
        <f t="shared" si="9"/>
        <v>433.61999999999989</v>
      </c>
      <c r="M39" s="91">
        <f t="shared" si="10"/>
        <v>-329.48000000000047</v>
      </c>
      <c r="N39" s="91">
        <f t="shared" si="11"/>
        <v>-318.94</v>
      </c>
      <c r="O39" s="64">
        <f t="shared" si="12"/>
        <v>1.4160422877765573</v>
      </c>
      <c r="P39" s="65">
        <f t="shared" si="13"/>
        <v>0.13683355886332882</v>
      </c>
      <c r="Q39" s="66">
        <f t="shared" si="14"/>
        <v>1.1766848667590253</v>
      </c>
      <c r="R39" s="67">
        <f t="shared" si="15"/>
        <v>0.89759114785689853</v>
      </c>
      <c r="S39" s="1"/>
      <c r="T39" s="1"/>
      <c r="U39" s="1"/>
      <c r="V39" s="1"/>
      <c r="W39" s="1"/>
      <c r="X39" s="1"/>
      <c r="Y39" s="1"/>
      <c r="Z39" s="1"/>
    </row>
    <row r="40" s="1" customFormat="1" ht="17.25">
      <c r="A40" s="88"/>
      <c r="B40" s="89"/>
      <c r="C40" s="57" t="s">
        <v>92</v>
      </c>
      <c r="D40" s="93" t="s">
        <v>93</v>
      </c>
      <c r="E40" s="91">
        <v>279.79000000000002</v>
      </c>
      <c r="F40" s="91">
        <v>0</v>
      </c>
      <c r="G40" s="91">
        <v>0</v>
      </c>
      <c r="H40" s="91">
        <v>0</v>
      </c>
      <c r="I40" s="92">
        <v>1969.24</v>
      </c>
      <c r="J40" s="91">
        <v>1.3100000000000001</v>
      </c>
      <c r="K40" s="91">
        <f t="shared" si="8"/>
        <v>1689.45</v>
      </c>
      <c r="L40" s="91">
        <f t="shared" si="9"/>
        <v>1969.24</v>
      </c>
      <c r="M40" s="91">
        <f t="shared" si="10"/>
        <v>1969.24</v>
      </c>
      <c r="N40" s="92">
        <f t="shared" si="11"/>
        <v>1.3100000000000001</v>
      </c>
      <c r="O40" s="65">
        <f t="shared" si="12"/>
        <v>7.0382787090317738</v>
      </c>
      <c r="P40" s="65" t="str">
        <f t="shared" si="13"/>
        <v/>
      </c>
      <c r="Q40" s="65" t="str">
        <f t="shared" si="14"/>
        <v/>
      </c>
      <c r="R40" s="67" t="str">
        <f t="shared" si="15"/>
        <v/>
      </c>
      <c r="S40" s="1"/>
      <c r="T40" s="1"/>
      <c r="U40" s="1"/>
      <c r="V40" s="1"/>
      <c r="W40" s="1"/>
      <c r="X40" s="1"/>
      <c r="Y40" s="1"/>
      <c r="Z40" s="1"/>
    </row>
    <row r="41" s="1" customFormat="1" ht="17.25">
      <c r="A41" s="88"/>
      <c r="B41" s="89"/>
      <c r="C41" s="109" t="s">
        <v>69</v>
      </c>
      <c r="D41" s="124" t="s">
        <v>70</v>
      </c>
      <c r="E41" s="91">
        <v>1665.8199999999999</v>
      </c>
      <c r="F41" s="110">
        <v>3460.9000000000001</v>
      </c>
      <c r="G41" s="110">
        <v>1004</v>
      </c>
      <c r="H41" s="91">
        <v>194</v>
      </c>
      <c r="I41" s="91">
        <v>1461.6800000000001</v>
      </c>
      <c r="J41" s="91">
        <v>241.26999999999998</v>
      </c>
      <c r="K41" s="91">
        <f t="shared" si="8"/>
        <v>-204.13999999999987</v>
      </c>
      <c r="L41" s="92">
        <f t="shared" si="9"/>
        <v>457.68000000000006</v>
      </c>
      <c r="M41" s="91">
        <f t="shared" si="10"/>
        <v>-1999.22</v>
      </c>
      <c r="N41" s="91">
        <f t="shared" si="11"/>
        <v>47.269999999999982</v>
      </c>
      <c r="O41" s="65">
        <f t="shared" si="12"/>
        <v>0.87745374650322372</v>
      </c>
      <c r="P41" s="65">
        <f t="shared" si="13"/>
        <v>1.2436597938144329</v>
      </c>
      <c r="Q41" s="65">
        <f t="shared" si="14"/>
        <v>1.4558565737051794</v>
      </c>
      <c r="R41" s="67">
        <f t="shared" si="15"/>
        <v>0.42234100956398624</v>
      </c>
      <c r="S41" s="1"/>
      <c r="T41" s="1"/>
      <c r="U41" s="1"/>
      <c r="V41" s="1"/>
      <c r="W41" s="1"/>
      <c r="X41" s="1"/>
      <c r="Y41" s="1"/>
      <c r="Z41" s="1"/>
    </row>
    <row r="42" s="1" customFormat="1" ht="17.25">
      <c r="A42" s="88"/>
      <c r="B42" s="89"/>
      <c r="C42" s="4" t="s">
        <v>94</v>
      </c>
      <c r="D42" s="124" t="s">
        <v>95</v>
      </c>
      <c r="E42" s="91">
        <v>82927.559999999998</v>
      </c>
      <c r="F42" s="110">
        <v>216854</v>
      </c>
      <c r="G42" s="110">
        <v>92653.800000000003</v>
      </c>
      <c r="H42" s="91">
        <v>20500</v>
      </c>
      <c r="I42" s="91">
        <v>131587.94</v>
      </c>
      <c r="J42" s="91">
        <v>16817.27</v>
      </c>
      <c r="K42" s="91">
        <f t="shared" si="8"/>
        <v>48660.380000000005</v>
      </c>
      <c r="L42" s="91">
        <f t="shared" si="9"/>
        <v>38934.139999999999</v>
      </c>
      <c r="M42" s="91">
        <f t="shared" si="10"/>
        <v>-85266.059999999998</v>
      </c>
      <c r="N42" s="91">
        <f t="shared" si="11"/>
        <v>-3682.7299999999996</v>
      </c>
      <c r="O42" s="64">
        <f t="shared" si="12"/>
        <v>1.5867817647112734</v>
      </c>
      <c r="P42" s="65">
        <f t="shared" si="13"/>
        <v>0.82035463414634147</v>
      </c>
      <c r="Q42" s="66">
        <f t="shared" si="14"/>
        <v>1.4202109357630233</v>
      </c>
      <c r="R42" s="67">
        <f t="shared" si="15"/>
        <v>0.60680430151161613</v>
      </c>
      <c r="S42" s="1"/>
      <c r="T42" s="1"/>
      <c r="U42" s="1"/>
      <c r="V42" s="1"/>
      <c r="W42" s="1"/>
      <c r="X42" s="1"/>
      <c r="Y42" s="1"/>
      <c r="Z42" s="1"/>
    </row>
    <row r="43" s="1" customFormat="1" ht="34.5">
      <c r="A43" s="88"/>
      <c r="B43" s="89"/>
      <c r="C43" s="109" t="s">
        <v>96</v>
      </c>
      <c r="D43" s="124" t="s">
        <v>97</v>
      </c>
      <c r="E43" s="91">
        <v>12263.459999999999</v>
      </c>
      <c r="F43" s="110">
        <v>30375.900000000001</v>
      </c>
      <c r="G43" s="110">
        <v>30375.900000000001</v>
      </c>
      <c r="H43" s="110">
        <v>0</v>
      </c>
      <c r="I43" s="91">
        <v>30375.900000000001</v>
      </c>
      <c r="J43" s="91">
        <v>0</v>
      </c>
      <c r="K43" s="91">
        <f t="shared" si="8"/>
        <v>18112.440000000002</v>
      </c>
      <c r="L43" s="91">
        <f t="shared" si="9"/>
        <v>0</v>
      </c>
      <c r="M43" s="91">
        <f t="shared" si="10"/>
        <v>0</v>
      </c>
      <c r="N43" s="92">
        <f t="shared" si="11"/>
        <v>0</v>
      </c>
      <c r="O43" s="65">
        <f t="shared" si="12"/>
        <v>2.4769437010435884</v>
      </c>
      <c r="P43" s="65" t="str">
        <f t="shared" si="13"/>
        <v/>
      </c>
      <c r="Q43" s="65">
        <f t="shared" si="14"/>
        <v>1</v>
      </c>
      <c r="R43" s="67">
        <f t="shared" si="15"/>
        <v>1</v>
      </c>
      <c r="S43" s="1"/>
      <c r="T43" s="1"/>
      <c r="U43" s="1"/>
      <c r="V43" s="1"/>
      <c r="W43" s="1"/>
      <c r="X43" s="1"/>
      <c r="Y43" s="1"/>
      <c r="Z43" s="1"/>
    </row>
    <row r="44" s="1" customFormat="1" ht="34.5">
      <c r="A44" s="88"/>
      <c r="B44" s="89"/>
      <c r="C44" s="4" t="s">
        <v>98</v>
      </c>
      <c r="D44" s="124" t="s">
        <v>99</v>
      </c>
      <c r="E44" s="91">
        <v>35311.919999999998</v>
      </c>
      <c r="F44" s="110">
        <v>101764.89999999999</v>
      </c>
      <c r="G44" s="110">
        <v>38500</v>
      </c>
      <c r="H44" s="91">
        <v>9100</v>
      </c>
      <c r="I44" s="91">
        <v>46098.709999999999</v>
      </c>
      <c r="J44" s="91">
        <v>969.80999999999995</v>
      </c>
      <c r="K44" s="91">
        <f t="shared" si="8"/>
        <v>10786.790000000001</v>
      </c>
      <c r="L44" s="91">
        <f t="shared" si="9"/>
        <v>7598.7099999999991</v>
      </c>
      <c r="M44" s="91">
        <f t="shared" si="10"/>
        <v>-55666.189999999995</v>
      </c>
      <c r="N44" s="91">
        <f t="shared" si="11"/>
        <v>-8130.1900000000005</v>
      </c>
      <c r="O44" s="65">
        <f t="shared" si="12"/>
        <v>1.3054716367730783</v>
      </c>
      <c r="P44" s="65">
        <f t="shared" si="13"/>
        <v>0.10657252747252746</v>
      </c>
      <c r="Q44" s="66">
        <f t="shared" si="14"/>
        <v>1.1973690909090908</v>
      </c>
      <c r="R44" s="67">
        <f t="shared" si="15"/>
        <v>0.45299223995699894</v>
      </c>
      <c r="S44" s="1"/>
      <c r="T44" s="1"/>
      <c r="U44" s="1"/>
      <c r="V44" s="1"/>
      <c r="W44" s="1"/>
      <c r="X44" s="1"/>
      <c r="Y44" s="1"/>
      <c r="Z44" s="1"/>
    </row>
    <row r="45" s="1" customFormat="1" ht="34.5">
      <c r="A45" s="88"/>
      <c r="B45" s="89"/>
      <c r="C45" s="109" t="s">
        <v>100</v>
      </c>
      <c r="D45" s="125" t="s">
        <v>101</v>
      </c>
      <c r="E45" s="91">
        <v>3764.7399999999998</v>
      </c>
      <c r="F45" s="110">
        <v>0</v>
      </c>
      <c r="G45" s="110">
        <v>0</v>
      </c>
      <c r="H45" s="91">
        <v>0</v>
      </c>
      <c r="I45" s="91">
        <v>304.58999999999997</v>
      </c>
      <c r="J45" s="91">
        <v>0</v>
      </c>
      <c r="K45" s="91">
        <f t="shared" si="8"/>
        <v>-3460.1499999999996</v>
      </c>
      <c r="L45" s="91">
        <f t="shared" si="9"/>
        <v>304.58999999999997</v>
      </c>
      <c r="M45" s="91">
        <f t="shared" si="10"/>
        <v>304.58999999999997</v>
      </c>
      <c r="N45" s="91">
        <f t="shared" si="11"/>
        <v>0</v>
      </c>
      <c r="O45" s="65">
        <f t="shared" si="12"/>
        <v>0.080905985539506051</v>
      </c>
      <c r="P45" s="65" t="str">
        <f t="shared" si="13"/>
        <v/>
      </c>
      <c r="Q45" s="65" t="str">
        <f t="shared" si="14"/>
        <v/>
      </c>
      <c r="R45" s="67"/>
      <c r="S45" s="1"/>
      <c r="T45" s="1"/>
      <c r="U45" s="1"/>
      <c r="V45" s="1"/>
      <c r="W45" s="1"/>
      <c r="X45" s="1"/>
      <c r="Y45" s="1"/>
      <c r="Z45" s="1"/>
    </row>
    <row r="46" s="1" customFormat="1" ht="17.25">
      <c r="A46" s="88"/>
      <c r="B46" s="89"/>
      <c r="C46" s="68" t="s">
        <v>102</v>
      </c>
      <c r="D46" s="145" t="s">
        <v>103</v>
      </c>
      <c r="E46" s="110">
        <v>3812.6599999999999</v>
      </c>
      <c r="F46" s="110">
        <v>8380.6000000000004</v>
      </c>
      <c r="G46" s="110">
        <v>4187.6000000000004</v>
      </c>
      <c r="H46" s="91">
        <v>2093.8000000000002</v>
      </c>
      <c r="I46" s="94">
        <v>15491.32</v>
      </c>
      <c r="J46" s="91">
        <v>205.90000000000001</v>
      </c>
      <c r="K46" s="91">
        <f t="shared" si="8"/>
        <v>11678.66</v>
      </c>
      <c r="L46" s="91">
        <f t="shared" si="9"/>
        <v>11303.719999999999</v>
      </c>
      <c r="M46" s="91">
        <f t="shared" si="10"/>
        <v>7110.7199999999993</v>
      </c>
      <c r="N46" s="91">
        <f t="shared" si="11"/>
        <v>-1887.9000000000001</v>
      </c>
      <c r="O46" s="64">
        <f t="shared" si="12"/>
        <v>4.0631265310832854</v>
      </c>
      <c r="P46" s="65">
        <f t="shared" si="13"/>
        <v>0.098337950138504146</v>
      </c>
      <c r="Q46" s="65">
        <f t="shared" si="14"/>
        <v>3.6993313592511221</v>
      </c>
      <c r="R46" s="67">
        <f t="shared" si="15"/>
        <v>1.8484738562871392</v>
      </c>
      <c r="S46" s="1"/>
      <c r="T46" s="1"/>
      <c r="U46" s="1"/>
      <c r="V46" s="1"/>
      <c r="W46" s="1"/>
      <c r="X46" s="1"/>
      <c r="Y46" s="1"/>
      <c r="Z46" s="1"/>
    </row>
    <row r="47" s="1" customFormat="1" ht="17.25">
      <c r="A47" s="88"/>
      <c r="B47" s="89"/>
      <c r="C47" s="68" t="s">
        <v>104</v>
      </c>
      <c r="D47" s="90" t="s">
        <v>105</v>
      </c>
      <c r="E47" s="91">
        <v>32323.68</v>
      </c>
      <c r="F47" s="110">
        <v>77364.100000000006</v>
      </c>
      <c r="G47" s="110">
        <v>40300</v>
      </c>
      <c r="H47" s="92">
        <v>8300</v>
      </c>
      <c r="I47" s="91">
        <v>82578.139999999999</v>
      </c>
      <c r="J47" s="92">
        <v>7099.3800000000001</v>
      </c>
      <c r="K47" s="91">
        <f t="shared" si="8"/>
        <v>50254.459999999999</v>
      </c>
      <c r="L47" s="92">
        <f t="shared" si="9"/>
        <v>42278.139999999999</v>
      </c>
      <c r="M47" s="91">
        <f t="shared" si="10"/>
        <v>5214.0399999999936</v>
      </c>
      <c r="N47" s="91">
        <f t="shared" si="11"/>
        <v>-1200.6199999999999</v>
      </c>
      <c r="O47" s="65">
        <f t="shared" si="12"/>
        <v>2.5547258232973471</v>
      </c>
      <c r="P47" s="64">
        <f t="shared" si="13"/>
        <v>0.85534698795180719</v>
      </c>
      <c r="Q47" s="65">
        <f t="shared" si="14"/>
        <v>2.0490853598014889</v>
      </c>
      <c r="R47" s="67">
        <f t="shared" si="15"/>
        <v>1.0673961178376017</v>
      </c>
      <c r="S47" s="1"/>
      <c r="T47" s="1"/>
      <c r="U47" s="1"/>
      <c r="V47" s="1"/>
      <c r="W47" s="1"/>
      <c r="X47" s="1"/>
      <c r="Y47" s="1"/>
      <c r="Z47" s="1"/>
    </row>
    <row r="48" s="95" customFormat="1" ht="17.25">
      <c r="A48" s="96"/>
      <c r="B48" s="144"/>
      <c r="C48" s="98"/>
      <c r="D48" s="117" t="s">
        <v>56</v>
      </c>
      <c r="E48" s="146">
        <f>SUM(E35:E47)</f>
        <v>429007.07999999996</v>
      </c>
      <c r="F48" s="146">
        <f>SUM(F35:F47)</f>
        <v>999167.90000000014</v>
      </c>
      <c r="G48" s="146">
        <f>SUM(G35:G47)</f>
        <v>472663</v>
      </c>
      <c r="H48" s="146">
        <f>SUM(H35:H47)</f>
        <v>105945.7</v>
      </c>
      <c r="I48" s="147">
        <f>SUM(I35:I47)</f>
        <v>612358.58000000007</v>
      </c>
      <c r="J48" s="146">
        <f>SUM(J35:J47)</f>
        <v>76958.75</v>
      </c>
      <c r="K48" s="118">
        <f>SUM(K35:K47)</f>
        <v>183351.5</v>
      </c>
      <c r="L48" s="146">
        <f t="shared" si="9"/>
        <v>139695.58000000007</v>
      </c>
      <c r="M48" s="146">
        <f>SUM(M35:M47)</f>
        <v>-386809.32000000007</v>
      </c>
      <c r="N48" s="147">
        <f>SUM(N35:N47)</f>
        <v>-28986.950000000001</v>
      </c>
      <c r="O48" s="119">
        <f t="shared" si="12"/>
        <v>1.4273857205340297</v>
      </c>
      <c r="P48" s="102">
        <f t="shared" si="13"/>
        <v>0.72639805107710842</v>
      </c>
      <c r="Q48" s="120">
        <f t="shared" si="14"/>
        <v>1.2955500642106534</v>
      </c>
      <c r="R48" s="103">
        <f t="shared" si="15"/>
        <v>0.61286854791872314</v>
      </c>
      <c r="S48" s="95"/>
      <c r="T48" s="95"/>
      <c r="U48" s="95"/>
      <c r="V48" s="95"/>
      <c r="W48" s="95"/>
      <c r="X48" s="95"/>
      <c r="Y48" s="95"/>
      <c r="Z48" s="95"/>
    </row>
    <row r="49" ht="17.25">
      <c r="A49" s="148" t="s">
        <v>106</v>
      </c>
      <c r="B49" s="149" t="s">
        <v>107</v>
      </c>
      <c r="C49" s="121" t="s">
        <v>108</v>
      </c>
      <c r="D49" s="150" t="s">
        <v>109</v>
      </c>
      <c r="E49" s="48">
        <v>284606.23999999999</v>
      </c>
      <c r="F49" s="86">
        <f>672351.5-9496.39</f>
        <v>662855.10999999999</v>
      </c>
      <c r="G49" s="86">
        <v>343155.94</v>
      </c>
      <c r="H49" s="51">
        <v>47749.760000000002</v>
      </c>
      <c r="I49" s="48">
        <v>316036.28000000003</v>
      </c>
      <c r="J49" s="51">
        <v>18919.349999999999</v>
      </c>
      <c r="K49" s="48">
        <f t="shared" ref="K49:K83" si="16">I49-E49</f>
        <v>31430.040000000037</v>
      </c>
      <c r="L49" s="48">
        <f t="shared" si="9"/>
        <v>-27119.659999999974</v>
      </c>
      <c r="M49" s="48">
        <f t="shared" ref="M49:M83" si="17">I49-F49</f>
        <v>-346818.82999999996</v>
      </c>
      <c r="N49" s="48">
        <f t="shared" ref="N49:N83" si="18">J49-H49</f>
        <v>-28830.410000000003</v>
      </c>
      <c r="O49" s="52">
        <f t="shared" si="12"/>
        <v>1.1104334184661588</v>
      </c>
      <c r="P49" s="52">
        <f t="shared" si="13"/>
        <v>0.39621874539264695</v>
      </c>
      <c r="Q49" s="52">
        <f t="shared" si="14"/>
        <v>0.92096986577006368</v>
      </c>
      <c r="R49" s="54">
        <f t="shared" si="15"/>
        <v>0.47678033288451233</v>
      </c>
      <c r="S49" s="1"/>
      <c r="T49" s="1"/>
      <c r="U49" s="1"/>
      <c r="V49" s="1"/>
      <c r="W49" s="1"/>
      <c r="X49" s="1"/>
      <c r="Y49" s="1"/>
      <c r="Z49" s="1"/>
    </row>
    <row r="50" ht="17.25">
      <c r="A50" s="88"/>
      <c r="B50" s="151"/>
      <c r="C50" s="57" t="s">
        <v>110</v>
      </c>
      <c r="D50" s="145" t="s">
        <v>111</v>
      </c>
      <c r="E50" s="91">
        <v>210054.92999999999</v>
      </c>
      <c r="F50" s="110">
        <f>494433.2-6983.53</f>
        <v>487449.66999999998</v>
      </c>
      <c r="G50" s="110">
        <v>260192.79000000001</v>
      </c>
      <c r="H50" s="91">
        <v>34501.650000000001</v>
      </c>
      <c r="I50" s="92">
        <v>238203.38999999998</v>
      </c>
      <c r="J50" s="91">
        <v>13935.220000000001</v>
      </c>
      <c r="K50" s="91">
        <f t="shared" si="16"/>
        <v>28148.459999999992</v>
      </c>
      <c r="L50" s="91">
        <f t="shared" si="9"/>
        <v>-21989.400000000023</v>
      </c>
      <c r="M50" s="91">
        <f t="shared" si="17"/>
        <v>-249246.28</v>
      </c>
      <c r="N50" s="92">
        <f t="shared" si="18"/>
        <v>-20566.43</v>
      </c>
      <c r="O50" s="65">
        <f t="shared" si="12"/>
        <v>1.1340052337738513</v>
      </c>
      <c r="P50" s="65">
        <f t="shared" si="13"/>
        <v>0.40390010332839155</v>
      </c>
      <c r="Q50" s="65">
        <f t="shared" si="14"/>
        <v>0.91548805022614188</v>
      </c>
      <c r="R50" s="67">
        <f t="shared" si="15"/>
        <v>0.48867278954153359</v>
      </c>
      <c r="S50" s="1"/>
      <c r="T50" s="1"/>
      <c r="U50" s="1"/>
      <c r="V50" s="1"/>
      <c r="W50" s="1"/>
      <c r="X50" s="1"/>
      <c r="Y50" s="1"/>
      <c r="Z50" s="1"/>
    </row>
    <row r="51" ht="17.25">
      <c r="A51" s="88"/>
      <c r="B51" s="151"/>
      <c r="C51" s="57" t="s">
        <v>112</v>
      </c>
      <c r="D51" s="145" t="s">
        <v>113</v>
      </c>
      <c r="E51" s="91">
        <v>1723034.95</v>
      </c>
      <c r="F51" s="110">
        <f>4658773.5-65801.97</f>
        <v>4592971.5300000003</v>
      </c>
      <c r="G51" s="110">
        <v>2171834.9100000001</v>
      </c>
      <c r="H51" s="91">
        <v>385937.70000000001</v>
      </c>
      <c r="I51" s="91">
        <v>1852640.73</v>
      </c>
      <c r="J51" s="91">
        <v>145800.04000000001</v>
      </c>
      <c r="K51" s="91">
        <f t="shared" si="16"/>
        <v>129605.78000000003</v>
      </c>
      <c r="L51" s="91">
        <f t="shared" si="9"/>
        <v>-319194.18000000017</v>
      </c>
      <c r="M51" s="91">
        <f t="shared" si="17"/>
        <v>-2740330.8000000003</v>
      </c>
      <c r="N51" s="91">
        <f t="shared" si="18"/>
        <v>-240137.66</v>
      </c>
      <c r="O51" s="65">
        <f t="shared" si="12"/>
        <v>1.0752194724779089</v>
      </c>
      <c r="P51" s="65">
        <f t="shared" si="13"/>
        <v>0.37778128438864617</v>
      </c>
      <c r="Q51" s="65">
        <f t="shared" si="14"/>
        <v>0.85303018266706099</v>
      </c>
      <c r="R51" s="67">
        <f t="shared" si="15"/>
        <v>0.40336429649064248</v>
      </c>
      <c r="S51" s="1"/>
      <c r="T51" s="1"/>
      <c r="U51" s="1"/>
      <c r="V51" s="1"/>
      <c r="W51" s="1"/>
      <c r="X51" s="1"/>
      <c r="Y51" s="1"/>
      <c r="Z51" s="1"/>
    </row>
    <row r="52" s="1" customFormat="1" ht="17.25">
      <c r="A52" s="88"/>
      <c r="B52" s="151"/>
      <c r="C52" s="57"/>
      <c r="D52" s="152" t="s">
        <v>114</v>
      </c>
      <c r="E52" s="153">
        <f>E49+E50+E51</f>
        <v>2217696.1200000001</v>
      </c>
      <c r="F52" s="154">
        <f>F49+F50+F51</f>
        <v>5743276.3100000005</v>
      </c>
      <c r="G52" s="154">
        <f>G49+G50+G51</f>
        <v>2775183.6400000001</v>
      </c>
      <c r="H52" s="154">
        <f>H49+H50+H51</f>
        <v>468189.10999999999</v>
      </c>
      <c r="I52" s="153">
        <f>I51+I50+I49</f>
        <v>2406880.3999999999</v>
      </c>
      <c r="J52" s="154">
        <f>J51+J50+J49</f>
        <v>178654.61000000002</v>
      </c>
      <c r="K52" s="153">
        <f t="shared" si="16"/>
        <v>189184.2799999998</v>
      </c>
      <c r="L52" s="153">
        <f t="shared" si="9"/>
        <v>-368303.24000000022</v>
      </c>
      <c r="M52" s="153">
        <f t="shared" si="17"/>
        <v>-3336395.9100000006</v>
      </c>
      <c r="N52" s="153">
        <f t="shared" si="18"/>
        <v>-289534.5</v>
      </c>
      <c r="O52" s="155">
        <f t="shared" si="12"/>
        <v>1.0853066740270978</v>
      </c>
      <c r="P52" s="155">
        <f t="shared" si="13"/>
        <v>0.38158642775779217</v>
      </c>
      <c r="Q52" s="155">
        <f t="shared" si="14"/>
        <v>0.86728689421071958</v>
      </c>
      <c r="R52" s="156">
        <f t="shared" si="15"/>
        <v>0.41907793915630009</v>
      </c>
      <c r="S52" s="1"/>
      <c r="T52" s="1"/>
      <c r="U52" s="1"/>
      <c r="V52" s="1"/>
      <c r="W52" s="1"/>
      <c r="X52" s="1"/>
      <c r="Y52" s="1"/>
      <c r="Z52" s="1"/>
    </row>
    <row r="53" ht="34.5">
      <c r="A53" s="148"/>
      <c r="B53" s="151"/>
      <c r="C53" s="157" t="s">
        <v>115</v>
      </c>
      <c r="D53" s="158" t="s">
        <v>116</v>
      </c>
      <c r="E53" s="91">
        <v>1133.22</v>
      </c>
      <c r="F53" s="159">
        <v>2266.5999999999999</v>
      </c>
      <c r="G53" s="159">
        <v>1120</v>
      </c>
      <c r="H53" s="92">
        <v>160</v>
      </c>
      <c r="I53" s="91">
        <v>1072.27</v>
      </c>
      <c r="J53" s="92">
        <v>174.31999999999999</v>
      </c>
      <c r="K53" s="160">
        <f t="shared" si="16"/>
        <v>-60.950000000000045</v>
      </c>
      <c r="L53" s="160">
        <f t="shared" si="9"/>
        <v>-47.730000000000018</v>
      </c>
      <c r="M53" s="160">
        <f t="shared" si="17"/>
        <v>-1194.3299999999999</v>
      </c>
      <c r="N53" s="91">
        <f t="shared" si="18"/>
        <v>14.319999999999993</v>
      </c>
      <c r="O53" s="74">
        <f t="shared" si="12"/>
        <v>0.94621520975626972</v>
      </c>
      <c r="P53" s="74">
        <f t="shared" si="13"/>
        <v>1.0894999999999999</v>
      </c>
      <c r="Q53" s="74">
        <f t="shared" si="14"/>
        <v>0.95738392857142851</v>
      </c>
      <c r="R53" s="75">
        <f t="shared" si="15"/>
        <v>0.4730742080649431</v>
      </c>
      <c r="S53" s="1"/>
      <c r="T53" s="1"/>
      <c r="U53" s="1"/>
      <c r="V53" s="1"/>
      <c r="W53" s="1"/>
      <c r="X53" s="1"/>
      <c r="Y53" s="1"/>
      <c r="Z53" s="1"/>
    </row>
    <row r="54" s="1" customFormat="1" ht="17.25">
      <c r="A54" s="9"/>
      <c r="B54" s="151"/>
      <c r="C54" s="68" t="s">
        <v>117</v>
      </c>
      <c r="D54" s="123" t="s">
        <v>118</v>
      </c>
      <c r="E54" s="91">
        <v>0</v>
      </c>
      <c r="F54" s="91">
        <v>11763.299999999999</v>
      </c>
      <c r="G54" s="91">
        <v>11763.299999999999</v>
      </c>
      <c r="H54" s="91">
        <v>0</v>
      </c>
      <c r="I54" s="91">
        <v>11728.389999999999</v>
      </c>
      <c r="J54" s="91">
        <v>0</v>
      </c>
      <c r="K54" s="91">
        <f t="shared" si="16"/>
        <v>11728.389999999999</v>
      </c>
      <c r="L54" s="91">
        <f t="shared" si="9"/>
        <v>-34.909999999999854</v>
      </c>
      <c r="M54" s="91">
        <f t="shared" si="17"/>
        <v>-34.909999999999854</v>
      </c>
      <c r="N54" s="91">
        <f t="shared" si="18"/>
        <v>0</v>
      </c>
      <c r="O54" s="65" t="str">
        <f t="shared" si="12"/>
        <v/>
      </c>
      <c r="P54" s="65" t="str">
        <f t="shared" si="13"/>
        <v/>
      </c>
      <c r="Q54" s="65">
        <f t="shared" si="14"/>
        <v>0.9970322953592955</v>
      </c>
      <c r="R54" s="67">
        <f t="shared" si="15"/>
        <v>0.9970322953592955</v>
      </c>
      <c r="S54" s="1"/>
      <c r="T54" s="1"/>
      <c r="U54" s="1"/>
      <c r="V54" s="1"/>
      <c r="W54" s="1"/>
      <c r="X54" s="1"/>
      <c r="Y54" s="1"/>
      <c r="Z54" s="1"/>
    </row>
    <row r="55" ht="17.25">
      <c r="A55" s="161"/>
      <c r="B55" s="151"/>
      <c r="C55" s="162" t="s">
        <v>119</v>
      </c>
      <c r="D55" s="123" t="s">
        <v>103</v>
      </c>
      <c r="E55" s="91">
        <v>44064.279999999999</v>
      </c>
      <c r="F55" s="49">
        <v>151922.42999999999</v>
      </c>
      <c r="G55" s="49">
        <v>66879</v>
      </c>
      <c r="H55" s="110">
        <v>13293</v>
      </c>
      <c r="I55" s="110">
        <v>52755.279999999999</v>
      </c>
      <c r="J55" s="110">
        <v>3084.8499999999999</v>
      </c>
      <c r="K55" s="50">
        <f t="shared" si="16"/>
        <v>8691</v>
      </c>
      <c r="L55" s="50">
        <f t="shared" si="9"/>
        <v>-14123.720000000001</v>
      </c>
      <c r="M55" s="50">
        <f t="shared" si="17"/>
        <v>-99167.149999999994</v>
      </c>
      <c r="N55" s="110">
        <f t="shared" si="18"/>
        <v>-10208.15</v>
      </c>
      <c r="O55" s="163">
        <f t="shared" si="12"/>
        <v>1.1972345854737669</v>
      </c>
      <c r="P55" s="163">
        <f t="shared" si="13"/>
        <v>0.23206574889039344</v>
      </c>
      <c r="Q55" s="163">
        <f t="shared" si="14"/>
        <v>0.78881681843328999</v>
      </c>
      <c r="R55" s="164">
        <f t="shared" si="15"/>
        <v>0.34725142297947709</v>
      </c>
      <c r="S55" s="1"/>
      <c r="T55" s="1"/>
      <c r="U55" s="1"/>
      <c r="V55" s="1"/>
      <c r="W55" s="1"/>
      <c r="X55" s="1"/>
      <c r="Y55" s="1"/>
      <c r="Z55" s="1"/>
    </row>
    <row r="56" s="95" customFormat="1" ht="17.25">
      <c r="A56" s="96"/>
      <c r="B56" s="165"/>
      <c r="C56" s="98"/>
      <c r="D56" s="99" t="s">
        <v>56</v>
      </c>
      <c r="E56" s="100">
        <f>E52+E53+E54+E55</f>
        <v>2262893.6200000001</v>
      </c>
      <c r="F56" s="100">
        <f>F52+F53+F54+F55</f>
        <v>5909228.6399999997</v>
      </c>
      <c r="G56" s="100">
        <f>G52+G53+G54+G55</f>
        <v>2854945.9399999999</v>
      </c>
      <c r="H56" s="100">
        <f>H52+H53+H54+H55</f>
        <v>481642.10999999999</v>
      </c>
      <c r="I56" s="118">
        <f>I52+I53+I54+I55</f>
        <v>2472436.3399999999</v>
      </c>
      <c r="J56" s="100">
        <f>J52+J53+J54+J55</f>
        <v>181913.78000000003</v>
      </c>
      <c r="K56" s="100">
        <f t="shared" si="16"/>
        <v>209542.71999999974</v>
      </c>
      <c r="L56" s="118">
        <f t="shared" si="9"/>
        <v>-382509.60000000009</v>
      </c>
      <c r="M56" s="100">
        <f t="shared" si="17"/>
        <v>-3436792.2999999998</v>
      </c>
      <c r="N56" s="118">
        <f t="shared" si="18"/>
        <v>-299728.32999999996</v>
      </c>
      <c r="O56" s="102">
        <f t="shared" si="12"/>
        <v>1.0925994567963826</v>
      </c>
      <c r="P56" s="119">
        <f t="shared" si="13"/>
        <v>0.37769492372666508</v>
      </c>
      <c r="Q56" s="102">
        <f t="shared" si="14"/>
        <v>0.86601861890246512</v>
      </c>
      <c r="R56" s="103">
        <f t="shared" si="15"/>
        <v>0.41840255143689953</v>
      </c>
      <c r="S56" s="95"/>
      <c r="T56" s="95"/>
      <c r="U56" s="95"/>
      <c r="V56" s="95"/>
      <c r="W56" s="95"/>
      <c r="X56" s="95"/>
      <c r="Y56" s="95"/>
      <c r="Z56" s="95"/>
    </row>
    <row r="57" ht="17.25">
      <c r="A57" s="104">
        <v>991</v>
      </c>
      <c r="B57" s="83" t="s">
        <v>120</v>
      </c>
      <c r="C57" s="105" t="s">
        <v>69</v>
      </c>
      <c r="D57" s="106" t="s">
        <v>121</v>
      </c>
      <c r="E57" s="86">
        <v>28927.259999999998</v>
      </c>
      <c r="F57" s="86">
        <v>80120.600000000006</v>
      </c>
      <c r="G57" s="86">
        <v>38120.599999999999</v>
      </c>
      <c r="H57" s="48">
        <v>7000</v>
      </c>
      <c r="I57" s="87">
        <v>37370.160000000003</v>
      </c>
      <c r="J57" s="48">
        <v>2830.2800000000002</v>
      </c>
      <c r="K57" s="48">
        <f t="shared" si="16"/>
        <v>8442.9000000000051</v>
      </c>
      <c r="L57" s="48">
        <f t="shared" si="9"/>
        <v>-750.43999999999505</v>
      </c>
      <c r="M57" s="50">
        <f t="shared" si="17"/>
        <v>-42750.440000000002</v>
      </c>
      <c r="N57" s="50">
        <f t="shared" si="18"/>
        <v>-4169.7199999999993</v>
      </c>
      <c r="O57" s="53">
        <f t="shared" si="12"/>
        <v>1.2918665646175962</v>
      </c>
      <c r="P57" s="52">
        <f t="shared" si="13"/>
        <v>0.40432571428571429</v>
      </c>
      <c r="Q57" s="107">
        <f t="shared" si="14"/>
        <v>0.98031405591727316</v>
      </c>
      <c r="R57" s="54">
        <f t="shared" si="15"/>
        <v>0.46642386602197189</v>
      </c>
      <c r="S57" s="1"/>
      <c r="T57" s="1"/>
      <c r="U57" s="1"/>
      <c r="V57" s="1"/>
      <c r="W57" s="1"/>
      <c r="X57" s="1"/>
      <c r="Y57" s="1"/>
      <c r="Z57" s="1"/>
    </row>
    <row r="58" ht="17.25">
      <c r="A58" s="108"/>
      <c r="B58" s="89"/>
      <c r="C58" s="57" t="s">
        <v>122</v>
      </c>
      <c r="D58" s="90" t="s">
        <v>123</v>
      </c>
      <c r="E58" s="91">
        <v>1813.8399999999999</v>
      </c>
      <c r="F58" s="110">
        <v>0</v>
      </c>
      <c r="G58" s="110">
        <v>0</v>
      </c>
      <c r="H58" s="92">
        <v>0</v>
      </c>
      <c r="I58" s="91">
        <v>3450.5</v>
      </c>
      <c r="J58" s="92">
        <v>0</v>
      </c>
      <c r="K58" s="92">
        <f t="shared" si="16"/>
        <v>1636.6600000000001</v>
      </c>
      <c r="L58" s="91">
        <f t="shared" si="9"/>
        <v>3450.5</v>
      </c>
      <c r="M58" s="91">
        <f t="shared" si="17"/>
        <v>3450.5</v>
      </c>
      <c r="N58" s="91">
        <f t="shared" si="18"/>
        <v>0</v>
      </c>
      <c r="O58" s="65">
        <f t="shared" si="12"/>
        <v>1.9023177347505844</v>
      </c>
      <c r="P58" s="64" t="str">
        <f t="shared" si="13"/>
        <v/>
      </c>
      <c r="Q58" s="65" t="str">
        <f t="shared" si="14"/>
        <v/>
      </c>
      <c r="R58" s="67" t="str">
        <f t="shared" si="15"/>
        <v/>
      </c>
      <c r="S58" s="1"/>
      <c r="T58" s="1"/>
      <c r="U58" s="1"/>
      <c r="V58" s="1"/>
      <c r="W58" s="1"/>
      <c r="X58" s="1"/>
      <c r="Y58" s="1"/>
      <c r="Z58" s="1"/>
    </row>
    <row r="59" s="95" customFormat="1" ht="17.25">
      <c r="A59" s="166"/>
      <c r="B59" s="97"/>
      <c r="C59" s="116"/>
      <c r="D59" s="117" t="s">
        <v>56</v>
      </c>
      <c r="E59" s="100">
        <f>SUM(E57:E58)</f>
        <v>30741.099999999999</v>
      </c>
      <c r="F59" s="100">
        <f>SUM(F57:F58)</f>
        <v>80120.600000000006</v>
      </c>
      <c r="G59" s="100">
        <f>SUM(G57:G58)</f>
        <v>38120.599999999999</v>
      </c>
      <c r="H59" s="100">
        <f>SUM(H57:H58)</f>
        <v>7000</v>
      </c>
      <c r="I59" s="167">
        <f>SUM(I57:I58)</f>
        <v>40820.660000000003</v>
      </c>
      <c r="J59" s="100">
        <f>SUM(J57:J58)</f>
        <v>2830.2800000000002</v>
      </c>
      <c r="K59" s="100">
        <f t="shared" si="16"/>
        <v>10079.560000000005</v>
      </c>
      <c r="L59" s="118">
        <f t="shared" si="9"/>
        <v>2700.0600000000049</v>
      </c>
      <c r="M59" s="100">
        <f t="shared" si="17"/>
        <v>-39299.940000000002</v>
      </c>
      <c r="N59" s="101">
        <f t="shared" si="18"/>
        <v>-4169.7199999999993</v>
      </c>
      <c r="O59" s="119">
        <f t="shared" si="12"/>
        <v>1.3278854692902988</v>
      </c>
      <c r="P59" s="102">
        <f t="shared" si="13"/>
        <v>0.40432571428571429</v>
      </c>
      <c r="Q59" s="120">
        <f t="shared" si="14"/>
        <v>1.0708294203134265</v>
      </c>
      <c r="R59" s="103">
        <f t="shared" si="15"/>
        <v>0.50949019353324865</v>
      </c>
      <c r="S59" s="95"/>
      <c r="T59" s="95"/>
      <c r="U59" s="95"/>
      <c r="V59" s="95"/>
      <c r="W59" s="95"/>
      <c r="X59" s="95"/>
      <c r="Y59" s="95"/>
      <c r="Z59" s="95"/>
    </row>
    <row r="60" ht="17.25">
      <c r="A60" s="148" t="s">
        <v>124</v>
      </c>
      <c r="B60" s="83" t="s">
        <v>125</v>
      </c>
      <c r="C60" s="121" t="s">
        <v>126</v>
      </c>
      <c r="D60" s="122" t="s">
        <v>127</v>
      </c>
      <c r="E60" s="48">
        <v>38965.699999999997</v>
      </c>
      <c r="F60" s="86">
        <v>3503</v>
      </c>
      <c r="G60" s="86">
        <v>1764.5999999999999</v>
      </c>
      <c r="H60" s="51">
        <v>386.30000000000001</v>
      </c>
      <c r="I60" s="48">
        <v>1538.4300000000001</v>
      </c>
      <c r="J60" s="51">
        <v>172.23000000000002</v>
      </c>
      <c r="K60" s="48">
        <f t="shared" si="16"/>
        <v>-37427.269999999997</v>
      </c>
      <c r="L60" s="48">
        <f t="shared" si="9"/>
        <v>-226.16999999999985</v>
      </c>
      <c r="M60" s="51">
        <f t="shared" si="17"/>
        <v>-1964.5699999999999</v>
      </c>
      <c r="N60" s="48">
        <f t="shared" si="18"/>
        <v>-214.06999999999999</v>
      </c>
      <c r="O60" s="52">
        <f t="shared" si="12"/>
        <v>0.039481646679002308</v>
      </c>
      <c r="P60" s="53">
        <f t="shared" si="13"/>
        <v>0.44584519803261718</v>
      </c>
      <c r="Q60" s="52">
        <f t="shared" si="14"/>
        <v>0.87182930975858564</v>
      </c>
      <c r="R60" s="54">
        <f t="shared" si="15"/>
        <v>0.43917499286326006</v>
      </c>
      <c r="S60" s="1"/>
      <c r="T60" s="1"/>
      <c r="U60" s="1"/>
      <c r="V60" s="1"/>
      <c r="W60" s="1"/>
      <c r="X60" s="1"/>
      <c r="Y60" s="1"/>
      <c r="Z60" s="1"/>
    </row>
    <row r="61" ht="17.25">
      <c r="A61" s="88"/>
      <c r="B61" s="89"/>
      <c r="C61" s="68" t="s">
        <v>104</v>
      </c>
      <c r="D61" s="145" t="s">
        <v>128</v>
      </c>
      <c r="E61" s="91">
        <v>18636.810000000001</v>
      </c>
      <c r="F61" s="110">
        <v>62240.599999999999</v>
      </c>
      <c r="G61" s="110">
        <v>10100</v>
      </c>
      <c r="H61" s="94">
        <v>4000</v>
      </c>
      <c r="I61" s="91">
        <v>88825.820000000007</v>
      </c>
      <c r="J61" s="94">
        <v>10831.040000000001</v>
      </c>
      <c r="K61" s="91">
        <f t="shared" si="16"/>
        <v>70189.010000000009</v>
      </c>
      <c r="L61" s="91">
        <f t="shared" si="9"/>
        <v>78725.820000000007</v>
      </c>
      <c r="M61" s="91">
        <f t="shared" si="17"/>
        <v>26585.220000000008</v>
      </c>
      <c r="N61" s="91">
        <f t="shared" si="18"/>
        <v>6831.0400000000009</v>
      </c>
      <c r="O61" s="65">
        <f t="shared" si="12"/>
        <v>4.7661493571056424</v>
      </c>
      <c r="P61" s="65">
        <f t="shared" si="13"/>
        <v>2.7077600000000004</v>
      </c>
      <c r="Q61" s="66">
        <f t="shared" si="14"/>
        <v>8.7946356435643569</v>
      </c>
      <c r="R61" s="67">
        <f t="shared" si="15"/>
        <v>1.4271363065266083</v>
      </c>
      <c r="S61" s="1"/>
      <c r="T61" s="1"/>
      <c r="U61" s="1"/>
      <c r="V61" s="1"/>
      <c r="W61" s="1"/>
      <c r="X61" s="1"/>
      <c r="Y61" s="1"/>
      <c r="Z61" s="1"/>
    </row>
    <row r="62" s="95" customFormat="1" ht="17.25">
      <c r="A62" s="96"/>
      <c r="B62" s="97"/>
      <c r="C62" s="98"/>
      <c r="D62" s="99" t="s">
        <v>56</v>
      </c>
      <c r="E62" s="100">
        <f>SUM(E60:E61)</f>
        <v>57602.509999999995</v>
      </c>
      <c r="F62" s="100">
        <f>SUM(F60:F61)</f>
        <v>65743.600000000006</v>
      </c>
      <c r="G62" s="100">
        <f>SUM(G60:G61)</f>
        <v>11864.6</v>
      </c>
      <c r="H62" s="100">
        <f>SUM(H60:H61)</f>
        <v>4386.3000000000002</v>
      </c>
      <c r="I62" s="100">
        <f>SUM(I60:I61)</f>
        <v>90364.25</v>
      </c>
      <c r="J62" s="100">
        <f>SUM(J60:J61)</f>
        <v>11003.27</v>
      </c>
      <c r="K62" s="100">
        <f t="shared" si="16"/>
        <v>32761.740000000005</v>
      </c>
      <c r="L62" s="118">
        <f t="shared" si="9"/>
        <v>78499.649999999994</v>
      </c>
      <c r="M62" s="100">
        <f t="shared" si="17"/>
        <v>24620.649999999994</v>
      </c>
      <c r="N62" s="100">
        <f t="shared" si="18"/>
        <v>6616.9700000000003</v>
      </c>
      <c r="O62" s="119">
        <f t="shared" si="12"/>
        <v>1.5687554240257935</v>
      </c>
      <c r="P62" s="102">
        <f t="shared" si="13"/>
        <v>2.508553906481545</v>
      </c>
      <c r="Q62" s="102">
        <f t="shared" si="14"/>
        <v>7.6162913203984965</v>
      </c>
      <c r="R62" s="103">
        <f t="shared" si="15"/>
        <v>1.3744950078790938</v>
      </c>
      <c r="S62" s="95"/>
      <c r="T62" s="95"/>
      <c r="U62" s="95"/>
      <c r="V62" s="95"/>
      <c r="W62" s="95"/>
      <c r="X62" s="95"/>
      <c r="Y62" s="95"/>
      <c r="Z62" s="95"/>
    </row>
    <row r="63" ht="17.25">
      <c r="A63" s="111"/>
      <c r="B63" s="83" t="s">
        <v>129</v>
      </c>
      <c r="C63" s="46" t="s">
        <v>130</v>
      </c>
      <c r="D63" s="168" t="s">
        <v>131</v>
      </c>
      <c r="E63" s="86">
        <v>1770.7</v>
      </c>
      <c r="F63" s="86">
        <v>793.5</v>
      </c>
      <c r="G63" s="86">
        <v>158.80000000000001</v>
      </c>
      <c r="H63" s="50">
        <v>21.100000000000001</v>
      </c>
      <c r="I63" s="87">
        <v>1634.29</v>
      </c>
      <c r="J63" s="50">
        <v>8.9700000000000006</v>
      </c>
      <c r="K63" s="48">
        <f t="shared" si="16"/>
        <v>-136.41000000000008</v>
      </c>
      <c r="L63" s="48">
        <f t="shared" si="9"/>
        <v>1475.49</v>
      </c>
      <c r="M63" s="50">
        <f t="shared" si="17"/>
        <v>840.78999999999996</v>
      </c>
      <c r="N63" s="87">
        <f t="shared" si="18"/>
        <v>-12.130000000000001</v>
      </c>
      <c r="O63" s="52">
        <f t="shared" si="12"/>
        <v>0.92296267013045685</v>
      </c>
      <c r="P63" s="53">
        <f t="shared" si="13"/>
        <v>0.42511848341232228</v>
      </c>
      <c r="Q63" s="52">
        <f t="shared" si="14"/>
        <v>10.291498740554156</v>
      </c>
      <c r="R63" s="54">
        <f t="shared" si="15"/>
        <v>2.0595967233774415</v>
      </c>
      <c r="S63" s="1"/>
      <c r="T63" s="1"/>
      <c r="U63" s="1"/>
      <c r="V63" s="1"/>
      <c r="W63" s="1"/>
      <c r="X63" s="1"/>
      <c r="Y63" s="1"/>
      <c r="Z63" s="1"/>
    </row>
    <row r="64" ht="17.25">
      <c r="A64" s="108"/>
      <c r="B64" s="89"/>
      <c r="C64" s="57" t="s">
        <v>132</v>
      </c>
      <c r="D64" s="93" t="s">
        <v>133</v>
      </c>
      <c r="E64" s="91">
        <v>1539.8399999999999</v>
      </c>
      <c r="F64" s="169">
        <v>44.399999999999999</v>
      </c>
      <c r="G64" s="169">
        <v>44.399999999999999</v>
      </c>
      <c r="H64" s="170">
        <v>0</v>
      </c>
      <c r="I64" s="169">
        <v>1722.96</v>
      </c>
      <c r="J64" s="170">
        <v>0</v>
      </c>
      <c r="K64" s="91">
        <f t="shared" si="16"/>
        <v>183.12000000000012</v>
      </c>
      <c r="L64" s="91">
        <f t="shared" si="9"/>
        <v>1678.5599999999999</v>
      </c>
      <c r="M64" s="91">
        <f t="shared" si="17"/>
        <v>1678.5599999999999</v>
      </c>
      <c r="N64" s="169">
        <f t="shared" si="18"/>
        <v>0</v>
      </c>
      <c r="O64" s="65">
        <f t="shared" si="12"/>
        <v>1.11892144638404</v>
      </c>
      <c r="P64" s="65" t="str">
        <f t="shared" si="13"/>
        <v/>
      </c>
      <c r="Q64" s="66">
        <f t="shared" si="14"/>
        <v>38.805405405405409</v>
      </c>
      <c r="R64" s="171">
        <f t="shared" si="15"/>
        <v>38.805405405405409</v>
      </c>
      <c r="S64" s="1"/>
      <c r="T64" s="1"/>
      <c r="U64" s="1"/>
      <c r="V64" s="1"/>
      <c r="W64" s="1"/>
      <c r="X64" s="1"/>
      <c r="Y64" s="1"/>
      <c r="Z64" s="1"/>
    </row>
    <row r="65" ht="13.5">
      <c r="A65" s="108"/>
      <c r="B65" s="89"/>
      <c r="C65" s="68" t="s">
        <v>52</v>
      </c>
      <c r="D65" s="93" t="s">
        <v>53</v>
      </c>
      <c r="E65" s="91">
        <v>0</v>
      </c>
      <c r="F65" s="91">
        <v>445</v>
      </c>
      <c r="G65" s="91">
        <v>445</v>
      </c>
      <c r="H65" s="91">
        <v>0</v>
      </c>
      <c r="I65" s="91">
        <v>10906</v>
      </c>
      <c r="J65" s="91">
        <v>0</v>
      </c>
      <c r="K65" s="91">
        <f t="shared" si="16"/>
        <v>10906</v>
      </c>
      <c r="L65" s="91">
        <f t="shared" si="9"/>
        <v>10461</v>
      </c>
      <c r="M65" s="92">
        <f t="shared" si="17"/>
        <v>10461</v>
      </c>
      <c r="N65" s="91">
        <f t="shared" si="18"/>
        <v>0</v>
      </c>
      <c r="O65" s="64" t="str">
        <f t="shared" si="12"/>
        <v/>
      </c>
      <c r="P65" s="65" t="str">
        <f t="shared" si="13"/>
        <v/>
      </c>
      <c r="Q65" s="65">
        <f t="shared" si="14"/>
        <v>24.507865168539325</v>
      </c>
      <c r="R65" s="67">
        <f t="shared" si="15"/>
        <v>24.507865168539325</v>
      </c>
      <c r="S65" s="1"/>
      <c r="T65" s="1"/>
      <c r="U65" s="1"/>
      <c r="V65" s="1"/>
      <c r="W65" s="1"/>
      <c r="X65" s="1"/>
      <c r="Y65" s="1"/>
      <c r="Z65" s="1"/>
    </row>
    <row r="66" ht="13.5">
      <c r="A66" s="108"/>
      <c r="B66" s="89"/>
      <c r="C66" s="57" t="s">
        <v>134</v>
      </c>
      <c r="D66" s="93" t="s">
        <v>135</v>
      </c>
      <c r="E66" s="91">
        <v>43066.760000000002</v>
      </c>
      <c r="F66" s="91">
        <v>1508.599999999255</v>
      </c>
      <c r="G66" s="91">
        <v>526</v>
      </c>
      <c r="H66" s="91">
        <v>90</v>
      </c>
      <c r="I66" s="92">
        <v>148376.67999999999</v>
      </c>
      <c r="J66" s="91">
        <v>93992.069999999992</v>
      </c>
      <c r="K66" s="91">
        <f t="shared" si="16"/>
        <v>105309.91999999998</v>
      </c>
      <c r="L66" s="91">
        <f t="shared" si="9"/>
        <v>147850.67999999999</v>
      </c>
      <c r="M66" s="91">
        <f t="shared" si="17"/>
        <v>146868.08000000074</v>
      </c>
      <c r="N66" s="92">
        <f t="shared" si="18"/>
        <v>93902.069999999992</v>
      </c>
      <c r="O66" s="65">
        <f t="shared" si="12"/>
        <v>3.4452714808357996</v>
      </c>
      <c r="P66" s="172">
        <f t="shared" si="13"/>
        <v>1044.3563333333332</v>
      </c>
      <c r="Q66" s="173">
        <f t="shared" si="14"/>
        <v>282.08494296577948</v>
      </c>
      <c r="R66" s="171">
        <f t="shared" si="15"/>
        <v>98.353891024839754</v>
      </c>
      <c r="S66" s="1"/>
      <c r="T66" s="1"/>
      <c r="U66" s="1"/>
      <c r="V66" s="1"/>
      <c r="W66" s="1"/>
      <c r="X66" s="1"/>
      <c r="Y66" s="1"/>
      <c r="Z66" s="1"/>
    </row>
    <row r="67" ht="13.5">
      <c r="A67" s="108"/>
      <c r="B67" s="89"/>
      <c r="C67" s="68" t="s">
        <v>102</v>
      </c>
      <c r="D67" s="93" t="s">
        <v>103</v>
      </c>
      <c r="E67" s="91">
        <v>43063.940000000002</v>
      </c>
      <c r="F67" s="91">
        <v>113657.8</v>
      </c>
      <c r="G67" s="91">
        <f>51039.2+9028.6</f>
        <v>60067.799999999996</v>
      </c>
      <c r="H67" s="91">
        <f>8143+466.6</f>
        <v>8609.6000000000004</v>
      </c>
      <c r="I67" s="91">
        <v>57097.300000000003</v>
      </c>
      <c r="J67" s="91">
        <v>5092.29</v>
      </c>
      <c r="K67" s="91">
        <f t="shared" si="16"/>
        <v>14033.360000000001</v>
      </c>
      <c r="L67" s="91">
        <f t="shared" si="9"/>
        <v>-2970.4999999999927</v>
      </c>
      <c r="M67" s="92">
        <f t="shared" si="17"/>
        <v>-56560.5</v>
      </c>
      <c r="N67" s="91">
        <f t="shared" si="18"/>
        <v>-3517.3100000000004</v>
      </c>
      <c r="O67" s="64">
        <f t="shared" si="12"/>
        <v>1.3258726442587465</v>
      </c>
      <c r="P67" s="65">
        <f t="shared" si="13"/>
        <v>0.59146650250882737</v>
      </c>
      <c r="Q67" s="66">
        <f t="shared" si="14"/>
        <v>0.95054754793749741</v>
      </c>
      <c r="R67" s="67">
        <f t="shared" si="15"/>
        <v>0.50236147453144442</v>
      </c>
      <c r="S67" s="1"/>
      <c r="T67" s="1"/>
      <c r="U67" s="1"/>
      <c r="V67" s="1"/>
      <c r="W67" s="1"/>
      <c r="X67" s="1"/>
      <c r="Y67" s="1"/>
      <c r="Z67" s="1"/>
    </row>
    <row r="68" ht="13.5">
      <c r="A68" s="108"/>
      <c r="B68" s="89"/>
      <c r="C68" s="57" t="s">
        <v>136</v>
      </c>
      <c r="D68" s="93" t="s">
        <v>137</v>
      </c>
      <c r="E68" s="91">
        <v>154.43000000000001</v>
      </c>
      <c r="F68" s="110">
        <v>0</v>
      </c>
      <c r="G68" s="110">
        <v>0</v>
      </c>
      <c r="H68" s="92">
        <v>0</v>
      </c>
      <c r="I68" s="91">
        <v>227.83000000000001</v>
      </c>
      <c r="J68" s="92">
        <v>-1976.05</v>
      </c>
      <c r="K68" s="91">
        <f t="shared" si="16"/>
        <v>73.400000000000006</v>
      </c>
      <c r="L68" s="91">
        <f t="shared" si="9"/>
        <v>227.83000000000001</v>
      </c>
      <c r="M68" s="91">
        <f t="shared" si="17"/>
        <v>227.83000000000001</v>
      </c>
      <c r="N68" s="91">
        <f t="shared" si="18"/>
        <v>-1976.05</v>
      </c>
      <c r="O68" s="65">
        <f t="shared" si="12"/>
        <v>1.4752962507284855</v>
      </c>
      <c r="P68" s="64" t="str">
        <f t="shared" si="13"/>
        <v/>
      </c>
      <c r="Q68" s="65" t="str">
        <f t="shared" si="14"/>
        <v/>
      </c>
      <c r="R68" s="67" t="str">
        <f t="shared" si="15"/>
        <v/>
      </c>
      <c r="S68" s="1"/>
      <c r="T68" s="1"/>
      <c r="U68" s="1"/>
      <c r="V68" s="1"/>
      <c r="W68" s="1"/>
      <c r="X68" s="1"/>
      <c r="Y68" s="1"/>
      <c r="Z68" s="1"/>
    </row>
    <row r="69" ht="13.5">
      <c r="A69" s="108"/>
      <c r="B69" s="89"/>
      <c r="C69" s="68" t="s">
        <v>138</v>
      </c>
      <c r="D69" s="93" t="s">
        <v>139</v>
      </c>
      <c r="E69" s="91">
        <v>39312.720000000001</v>
      </c>
      <c r="F69" s="91">
        <v>0</v>
      </c>
      <c r="G69" s="91">
        <v>0</v>
      </c>
      <c r="H69" s="91">
        <v>0</v>
      </c>
      <c r="I69" s="92">
        <v>396.14999999999998</v>
      </c>
      <c r="J69" s="91">
        <v>54.43</v>
      </c>
      <c r="K69" s="91">
        <f t="shared" si="16"/>
        <v>-38916.57</v>
      </c>
      <c r="L69" s="91">
        <f t="shared" si="9"/>
        <v>396.14999999999998</v>
      </c>
      <c r="M69" s="91">
        <f t="shared" si="17"/>
        <v>396.14999999999998</v>
      </c>
      <c r="N69" s="91">
        <f t="shared" si="18"/>
        <v>54.43</v>
      </c>
      <c r="O69" s="64">
        <f t="shared" si="12"/>
        <v>0.010076891143629847</v>
      </c>
      <c r="P69" s="65" t="str">
        <f t="shared" si="13"/>
        <v/>
      </c>
      <c r="Q69" s="66" t="str">
        <f t="shared" si="14"/>
        <v/>
      </c>
      <c r="R69" s="67" t="str">
        <f t="shared" si="15"/>
        <v/>
      </c>
      <c r="S69" s="1"/>
      <c r="T69" s="1"/>
      <c r="U69" s="1"/>
      <c r="V69" s="1"/>
      <c r="W69" s="1"/>
      <c r="X69" s="1"/>
      <c r="Y69" s="1"/>
      <c r="Z69" s="1"/>
    </row>
    <row r="70" ht="13.5">
      <c r="A70" s="108"/>
      <c r="B70" s="89"/>
      <c r="C70" s="57" t="s">
        <v>140</v>
      </c>
      <c r="D70" s="90" t="s">
        <v>141</v>
      </c>
      <c r="E70" s="91">
        <v>5852.1199999999999</v>
      </c>
      <c r="F70" s="110">
        <v>0</v>
      </c>
      <c r="G70" s="110">
        <v>0</v>
      </c>
      <c r="H70" s="92">
        <v>0</v>
      </c>
      <c r="I70" s="91">
        <v>2596.21</v>
      </c>
      <c r="J70" s="92">
        <v>0</v>
      </c>
      <c r="K70" s="91">
        <f t="shared" si="16"/>
        <v>-3255.9099999999999</v>
      </c>
      <c r="L70" s="92">
        <f t="shared" si="9"/>
        <v>2596.21</v>
      </c>
      <c r="M70" s="91">
        <f t="shared" si="17"/>
        <v>2596.21</v>
      </c>
      <c r="N70" s="91">
        <f t="shared" si="18"/>
        <v>0</v>
      </c>
      <c r="O70" s="65">
        <f t="shared" si="12"/>
        <v>0.44363581061222257</v>
      </c>
      <c r="P70" s="64" t="str">
        <f t="shared" si="13"/>
        <v/>
      </c>
      <c r="Q70" s="65" t="str">
        <f t="shared" si="14"/>
        <v/>
      </c>
      <c r="R70" s="67" t="str">
        <f t="shared" si="15"/>
        <v/>
      </c>
      <c r="S70" s="1"/>
      <c r="T70" s="1"/>
      <c r="U70" s="1"/>
      <c r="V70" s="1"/>
      <c r="W70" s="1"/>
      <c r="X70" s="1"/>
      <c r="Y70" s="1"/>
      <c r="Z70" s="1"/>
    </row>
    <row r="71" s="95" customFormat="1" ht="13.5">
      <c r="A71" s="166"/>
      <c r="B71" s="174"/>
      <c r="C71" s="175"/>
      <c r="D71" s="176" t="s">
        <v>142</v>
      </c>
      <c r="E71" s="101">
        <f>SUM(E63:E70)</f>
        <v>134760.51000000001</v>
      </c>
      <c r="F71" s="101">
        <f>SUM(F63:F70)</f>
        <v>116449.29999999926</v>
      </c>
      <c r="G71" s="101">
        <f>SUM(G63:G70)</f>
        <v>61241.999999999993</v>
      </c>
      <c r="H71" s="101">
        <f>SUM(H63:H70)</f>
        <v>8720.7000000000007</v>
      </c>
      <c r="I71" s="177">
        <f>SUM(I63:I70)</f>
        <v>222957.41999999995</v>
      </c>
      <c r="J71" s="101">
        <f>SUM(J63:J70)</f>
        <v>97171.709999999977</v>
      </c>
      <c r="K71" s="177">
        <f t="shared" si="16"/>
        <v>88196.909999999945</v>
      </c>
      <c r="L71" s="101">
        <f t="shared" si="9"/>
        <v>161715.41999999995</v>
      </c>
      <c r="M71" s="177">
        <f t="shared" si="17"/>
        <v>106508.12000000069</v>
      </c>
      <c r="N71" s="101">
        <f t="shared" si="18"/>
        <v>88451.00999999998</v>
      </c>
      <c r="O71" s="135">
        <f t="shared" si="12"/>
        <v>1.6544714768443658</v>
      </c>
      <c r="P71" s="178">
        <f t="shared" si="13"/>
        <v>11.14265024596649</v>
      </c>
      <c r="Q71" s="179">
        <f t="shared" si="14"/>
        <v>3.6405966493582831</v>
      </c>
      <c r="R71" s="180">
        <f t="shared" si="15"/>
        <v>1.9146308307564011</v>
      </c>
      <c r="S71" s="95"/>
      <c r="T71" s="95"/>
      <c r="U71" s="95"/>
      <c r="V71" s="95"/>
      <c r="W71" s="95"/>
      <c r="X71" s="95"/>
      <c r="Y71" s="95"/>
      <c r="Z71" s="95"/>
    </row>
    <row r="72" s="33" customFormat="1" ht="13.5">
      <c r="A72" s="181"/>
      <c r="B72" s="182" t="s">
        <v>143</v>
      </c>
      <c r="C72" s="183"/>
      <c r="D72" s="184"/>
      <c r="E72" s="80">
        <f>E5+E17</f>
        <v>12470639.649999999</v>
      </c>
      <c r="F72" s="80">
        <f>F5+F17</f>
        <v>37060119.939999998</v>
      </c>
      <c r="G72" s="80">
        <f>G5+G17</f>
        <v>15317101.039999999</v>
      </c>
      <c r="H72" s="80">
        <f>H5+H17</f>
        <v>2655692.5099999998</v>
      </c>
      <c r="I72" s="80">
        <f>I5+I17</f>
        <v>13902378.109999999</v>
      </c>
      <c r="J72" s="80">
        <f>J5+J17</f>
        <v>987787.82999999996</v>
      </c>
      <c r="K72" s="80">
        <f t="shared" si="16"/>
        <v>1431738.4600000009</v>
      </c>
      <c r="L72" s="80">
        <f t="shared" si="9"/>
        <v>-1414722.9299999997</v>
      </c>
      <c r="M72" s="80">
        <f t="shared" si="17"/>
        <v>-23157741.829999998</v>
      </c>
      <c r="N72" s="80">
        <f t="shared" si="18"/>
        <v>-1667904.6799999997</v>
      </c>
      <c r="O72" s="41">
        <f t="shared" si="12"/>
        <v>1.1148087427897093</v>
      </c>
      <c r="P72" s="40">
        <f t="shared" si="13"/>
        <v>0.3719511299898195</v>
      </c>
      <c r="Q72" s="41">
        <f t="shared" si="14"/>
        <v>0.90763768376891252</v>
      </c>
      <c r="R72" s="43">
        <f t="shared" si="15"/>
        <v>0.37513041329892688</v>
      </c>
      <c r="S72" s="33"/>
      <c r="T72" s="33"/>
      <c r="U72" s="33"/>
      <c r="V72" s="33"/>
      <c r="W72" s="33"/>
      <c r="X72" s="33"/>
      <c r="Y72" s="33"/>
      <c r="Z72" s="33"/>
    </row>
    <row r="73" s="33" customFormat="1" ht="13.5">
      <c r="A73" s="185"/>
      <c r="B73" s="186" t="s">
        <v>144</v>
      </c>
      <c r="C73" s="187"/>
      <c r="D73" s="188"/>
      <c r="E73" s="154">
        <f>SUM(E74:E82)</f>
        <v>12504135.699999997</v>
      </c>
      <c r="F73" s="154">
        <f>SUM(F74:F82)</f>
        <v>29604048</v>
      </c>
      <c r="G73" s="154">
        <f>SUM(G74:G82)</f>
        <v>13585129.66</v>
      </c>
      <c r="H73" s="154">
        <f>SUM(H74:H82)</f>
        <v>2666374.8199999998</v>
      </c>
      <c r="I73" s="189">
        <f>SUM(I74:I82)</f>
        <v>13523068.629999999</v>
      </c>
      <c r="J73" s="154">
        <f>SUM(J74:J82)</f>
        <v>2655915.77</v>
      </c>
      <c r="K73" s="154">
        <f t="shared" si="16"/>
        <v>1018932.9300000016</v>
      </c>
      <c r="L73" s="154">
        <f t="shared" si="9"/>
        <v>-62061.030000001192</v>
      </c>
      <c r="M73" s="154">
        <f t="shared" si="17"/>
        <v>-16080979.370000001</v>
      </c>
      <c r="N73" s="190">
        <f t="shared" si="18"/>
        <v>-10459.049999999814</v>
      </c>
      <c r="O73" s="191">
        <f t="shared" si="12"/>
        <v>1.0814876737142258</v>
      </c>
      <c r="P73" s="192">
        <f t="shared" si="13"/>
        <v>0.99607742695379942</v>
      </c>
      <c r="Q73" s="193">
        <f t="shared" si="14"/>
        <v>0.99543169395116382</v>
      </c>
      <c r="R73" s="194">
        <f t="shared" si="15"/>
        <v>0.45679795648216753</v>
      </c>
      <c r="S73" s="33"/>
      <c r="T73" s="33"/>
      <c r="U73" s="33"/>
      <c r="V73" s="33"/>
      <c r="W73" s="33"/>
      <c r="X73" s="33"/>
      <c r="Y73" s="33"/>
      <c r="Z73" s="33"/>
    </row>
    <row r="74" ht="13.5">
      <c r="A74" s="195"/>
      <c r="B74" s="196"/>
      <c r="C74" s="57" t="s">
        <v>145</v>
      </c>
      <c r="D74" s="197" t="s">
        <v>146</v>
      </c>
      <c r="E74" s="91">
        <v>299329.59999999998</v>
      </c>
      <c r="F74" s="110">
        <v>599211.69999999995</v>
      </c>
      <c r="G74" s="110">
        <v>358222.09999999998</v>
      </c>
      <c r="H74" s="91">
        <v>0</v>
      </c>
      <c r="I74" s="91">
        <v>379470.40000000002</v>
      </c>
      <c r="J74" s="91">
        <v>0</v>
      </c>
      <c r="K74" s="91">
        <f t="shared" si="16"/>
        <v>80140.800000000047</v>
      </c>
      <c r="L74" s="91">
        <f t="shared" ref="L74:L83" si="19">I74-G74</f>
        <v>21248.300000000047</v>
      </c>
      <c r="M74" s="91">
        <f t="shared" si="17"/>
        <v>-219741.29999999993</v>
      </c>
      <c r="N74" s="91">
        <f t="shared" si="18"/>
        <v>0</v>
      </c>
      <c r="O74" s="65">
        <f t="shared" ref="O74:O83" si="20">IFERROR(I74/E74,"")</f>
        <v>1.2677342969088257</v>
      </c>
      <c r="P74" s="65" t="str">
        <f t="shared" ref="P74:P83" si="21">IFERROR(J74/H74,"")</f>
        <v/>
      </c>
      <c r="Q74" s="65">
        <f t="shared" ref="Q74:Q83" si="22">IFERROR(I74/G74,"")</f>
        <v>1.0593159941834969</v>
      </c>
      <c r="R74" s="67">
        <f t="shared" ref="R74:R83" si="23">IFERROR(I74/F74,"")</f>
        <v>0.63328269458022945</v>
      </c>
      <c r="S74" s="1"/>
      <c r="T74" s="1"/>
      <c r="U74" s="1"/>
      <c r="V74" s="1"/>
      <c r="W74" s="1"/>
      <c r="X74" s="1"/>
      <c r="Y74" s="1"/>
      <c r="Z74" s="1"/>
    </row>
    <row r="75" ht="13.5">
      <c r="A75" s="198"/>
      <c r="B75" s="199"/>
      <c r="C75" s="68" t="s">
        <v>147</v>
      </c>
      <c r="D75" s="200" t="s">
        <v>148</v>
      </c>
      <c r="E75" s="91">
        <v>1283259.6699999999</v>
      </c>
      <c r="F75" s="110">
        <v>8195040.5199999996</v>
      </c>
      <c r="G75" s="110">
        <v>1489620.49</v>
      </c>
      <c r="H75" s="92">
        <v>157630.89999999999</v>
      </c>
      <c r="I75" s="91">
        <v>1489620.48</v>
      </c>
      <c r="J75" s="92">
        <v>157630.89999999999</v>
      </c>
      <c r="K75" s="91">
        <f t="shared" si="16"/>
        <v>206360.81000000006</v>
      </c>
      <c r="L75" s="91">
        <f t="shared" si="19"/>
        <v>-0.010000000009313226</v>
      </c>
      <c r="M75" s="91">
        <f t="shared" si="17"/>
        <v>-6705420.0399999991</v>
      </c>
      <c r="N75" s="91">
        <f t="shared" si="18"/>
        <v>0</v>
      </c>
      <c r="O75" s="65">
        <f t="shared" si="20"/>
        <v>1.1608098616548903</v>
      </c>
      <c r="P75" s="65">
        <f t="shared" si="21"/>
        <v>1</v>
      </c>
      <c r="Q75" s="65">
        <f t="shared" si="22"/>
        <v>0.99999999328688072</v>
      </c>
      <c r="R75" s="67">
        <f t="shared" si="23"/>
        <v>0.18177097189020366</v>
      </c>
      <c r="S75" s="1"/>
      <c r="T75" s="1"/>
      <c r="U75" s="1"/>
      <c r="V75" s="1"/>
      <c r="W75" s="1"/>
      <c r="X75" s="1"/>
      <c r="Y75" s="1"/>
      <c r="Z75" s="1"/>
    </row>
    <row r="76" ht="13.5">
      <c r="A76" s="198"/>
      <c r="B76" s="199"/>
      <c r="C76" s="57" t="s">
        <v>149</v>
      </c>
      <c r="D76" s="197" t="s">
        <v>150</v>
      </c>
      <c r="E76" s="91">
        <v>8832719.7300000004</v>
      </c>
      <c r="F76" s="110">
        <v>17821978</v>
      </c>
      <c r="G76" s="110">
        <v>9850724.9000000004</v>
      </c>
      <c r="H76" s="91">
        <v>2408330.3100000001</v>
      </c>
      <c r="I76" s="110">
        <v>9842382.9299999997</v>
      </c>
      <c r="J76" s="91">
        <v>2399991.5499999998</v>
      </c>
      <c r="K76" s="91">
        <f t="shared" si="16"/>
        <v>1009663.1999999993</v>
      </c>
      <c r="L76" s="91">
        <f t="shared" si="19"/>
        <v>-8341.9700000006706</v>
      </c>
      <c r="M76" s="91">
        <f t="shared" si="17"/>
        <v>-7979595.0700000003</v>
      </c>
      <c r="N76" s="110">
        <f t="shared" si="18"/>
        <v>-8338.7600000002421</v>
      </c>
      <c r="O76" s="65">
        <f t="shared" si="20"/>
        <v>1.1143094347905906</v>
      </c>
      <c r="P76" s="65">
        <f t="shared" si="21"/>
        <v>0.996537534753694</v>
      </c>
      <c r="Q76" s="65">
        <f t="shared" si="22"/>
        <v>0.99915316181451774</v>
      </c>
      <c r="R76" s="67">
        <f t="shared" si="23"/>
        <v>0.55226097406247499</v>
      </c>
      <c r="S76" s="1"/>
      <c r="T76" s="1"/>
      <c r="U76" s="1"/>
      <c r="V76" s="1"/>
      <c r="W76" s="1"/>
      <c r="X76" s="1"/>
      <c r="Y76" s="1"/>
      <c r="Z76" s="1"/>
    </row>
    <row r="77" ht="13.5">
      <c r="A77" s="198"/>
      <c r="B77" s="199"/>
      <c r="C77" s="68" t="s">
        <v>151</v>
      </c>
      <c r="D77" s="201" t="s">
        <v>152</v>
      </c>
      <c r="E77" s="91">
        <v>2099281.9199999999</v>
      </c>
      <c r="F77" s="110">
        <v>2981785.1800000002</v>
      </c>
      <c r="G77" s="110">
        <v>1880529.5700000001</v>
      </c>
      <c r="H77" s="202">
        <v>100413.61</v>
      </c>
      <c r="I77" s="91">
        <v>1880529.5699999998</v>
      </c>
      <c r="J77" s="202">
        <v>100413.60999999999</v>
      </c>
      <c r="K77" s="91">
        <f t="shared" si="16"/>
        <v>-218752.35000000009</v>
      </c>
      <c r="L77" s="91">
        <f t="shared" si="19"/>
        <v>-2.3283064365386963e-10</v>
      </c>
      <c r="M77" s="91">
        <f t="shared" si="17"/>
        <v>-1101255.6100000003</v>
      </c>
      <c r="N77" s="91">
        <f t="shared" si="18"/>
        <v>-1.4551915228366852e-11</v>
      </c>
      <c r="O77" s="65">
        <f t="shared" si="20"/>
        <v>0.89579658267146889</v>
      </c>
      <c r="P77" s="65">
        <f t="shared" si="21"/>
        <v>0.99999999999999989</v>
      </c>
      <c r="Q77" s="65">
        <f t="shared" si="22"/>
        <v>0.99999999999999989</v>
      </c>
      <c r="R77" s="67">
        <f t="shared" si="23"/>
        <v>0.63067238465515474</v>
      </c>
      <c r="S77" s="1"/>
      <c r="T77" s="1"/>
      <c r="U77" s="1"/>
      <c r="V77" s="1"/>
      <c r="W77" s="1"/>
      <c r="X77" s="1"/>
      <c r="Y77" s="1"/>
      <c r="Z77" s="1"/>
    </row>
    <row r="78" ht="13.5">
      <c r="A78" s="198"/>
      <c r="B78" s="199"/>
      <c r="C78" s="57" t="s">
        <v>153</v>
      </c>
      <c r="D78" s="201" t="s">
        <v>154</v>
      </c>
      <c r="E78" s="91">
        <v>7164.4099999999999</v>
      </c>
      <c r="F78" s="110">
        <v>0</v>
      </c>
      <c r="G78" s="110">
        <v>0</v>
      </c>
      <c r="H78" s="91">
        <v>0</v>
      </c>
      <c r="I78" s="94">
        <v>0</v>
      </c>
      <c r="J78" s="91">
        <v>0</v>
      </c>
      <c r="K78" s="91">
        <f t="shared" si="16"/>
        <v>-7164.4099999999999</v>
      </c>
      <c r="L78" s="91">
        <f t="shared" si="19"/>
        <v>0</v>
      </c>
      <c r="M78" s="91">
        <f t="shared" si="17"/>
        <v>0</v>
      </c>
      <c r="N78" s="94">
        <f t="shared" si="18"/>
        <v>0</v>
      </c>
      <c r="O78" s="65">
        <f t="shared" si="20"/>
        <v>0</v>
      </c>
      <c r="P78" s="65" t="str">
        <f t="shared" si="21"/>
        <v/>
      </c>
      <c r="Q78" s="65" t="str">
        <f t="shared" si="22"/>
        <v/>
      </c>
      <c r="R78" s="67" t="str">
        <f t="shared" si="23"/>
        <v/>
      </c>
      <c r="S78" s="1"/>
      <c r="T78" s="1"/>
      <c r="U78" s="1"/>
      <c r="V78" s="1"/>
      <c r="W78" s="1"/>
      <c r="X78" s="1"/>
      <c r="Y78" s="1"/>
      <c r="Z78" s="1"/>
    </row>
    <row r="79" ht="13.5">
      <c r="A79" s="198"/>
      <c r="B79" s="199"/>
      <c r="C79" s="57" t="s">
        <v>155</v>
      </c>
      <c r="D79" s="201" t="s">
        <v>156</v>
      </c>
      <c r="E79" s="91">
        <v>44836.290000000001</v>
      </c>
      <c r="F79" s="110">
        <v>0</v>
      </c>
      <c r="G79" s="110">
        <v>0</v>
      </c>
      <c r="H79" s="91">
        <v>0</v>
      </c>
      <c r="I79" s="92">
        <v>0</v>
      </c>
      <c r="J79" s="91">
        <v>0</v>
      </c>
      <c r="K79" s="91">
        <f t="shared" si="16"/>
        <v>-44836.290000000001</v>
      </c>
      <c r="L79" s="91">
        <f t="shared" si="19"/>
        <v>0</v>
      </c>
      <c r="M79" s="91">
        <f t="shared" si="17"/>
        <v>0</v>
      </c>
      <c r="N79" s="92">
        <f t="shared" si="18"/>
        <v>0</v>
      </c>
      <c r="O79" s="65">
        <f t="shared" si="20"/>
        <v>0</v>
      </c>
      <c r="P79" s="65" t="str">
        <f t="shared" si="21"/>
        <v/>
      </c>
      <c r="Q79" s="65" t="str">
        <f t="shared" si="22"/>
        <v/>
      </c>
      <c r="R79" s="67" t="str">
        <f t="shared" si="23"/>
        <v/>
      </c>
      <c r="S79" s="1"/>
      <c r="T79" s="1"/>
      <c r="U79" s="1"/>
      <c r="V79" s="1"/>
      <c r="W79" s="1"/>
      <c r="X79" s="1"/>
      <c r="Y79" s="1"/>
      <c r="Z79" s="1"/>
    </row>
    <row r="80" ht="13.5">
      <c r="A80" s="203"/>
      <c r="B80" s="199"/>
      <c r="C80" s="57" t="s">
        <v>157</v>
      </c>
      <c r="D80" s="204" t="s">
        <v>158</v>
      </c>
      <c r="E80" s="59">
        <v>-19075.139999999999</v>
      </c>
      <c r="F80" s="110">
        <v>0</v>
      </c>
      <c r="G80" s="110">
        <v>0</v>
      </c>
      <c r="H80" s="91">
        <v>0</v>
      </c>
      <c r="I80" s="94">
        <v>0</v>
      </c>
      <c r="J80" s="91">
        <v>204.47</v>
      </c>
      <c r="K80" s="91">
        <f t="shared" si="16"/>
        <v>19075.139999999999</v>
      </c>
      <c r="L80" s="91">
        <f t="shared" si="19"/>
        <v>0</v>
      </c>
      <c r="M80" s="91">
        <f t="shared" si="17"/>
        <v>0</v>
      </c>
      <c r="N80" s="94">
        <f t="shared" si="18"/>
        <v>204.47</v>
      </c>
      <c r="O80" s="65">
        <f t="shared" si="20"/>
        <v>0</v>
      </c>
      <c r="P80" s="65" t="str">
        <f t="shared" si="21"/>
        <v/>
      </c>
      <c r="Q80" s="65" t="str">
        <f t="shared" si="22"/>
        <v/>
      </c>
      <c r="R80" s="67" t="str">
        <f t="shared" si="23"/>
        <v/>
      </c>
      <c r="S80" s="1"/>
      <c r="T80" s="1"/>
      <c r="U80" s="1"/>
      <c r="V80" s="1"/>
      <c r="W80" s="1"/>
      <c r="X80" s="1"/>
      <c r="Y80" s="1"/>
      <c r="Z80" s="1"/>
    </row>
    <row r="81" ht="13.5">
      <c r="A81" s="198"/>
      <c r="B81" s="199"/>
      <c r="C81" s="205" t="s">
        <v>159</v>
      </c>
      <c r="D81" s="114" t="s">
        <v>160</v>
      </c>
      <c r="E81" s="91">
        <v>26552.18</v>
      </c>
      <c r="F81" s="110">
        <v>6032.6000000000004</v>
      </c>
      <c r="G81" s="110">
        <v>6032.6000000000004</v>
      </c>
      <c r="H81" s="110">
        <v>0</v>
      </c>
      <c r="I81" s="110">
        <v>107853.71000000001</v>
      </c>
      <c r="J81" s="110">
        <v>77.469999999999999</v>
      </c>
      <c r="K81" s="91">
        <f t="shared" si="16"/>
        <v>81301.529999999999</v>
      </c>
      <c r="L81" s="91">
        <f t="shared" si="19"/>
        <v>101821.11</v>
      </c>
      <c r="M81" s="91">
        <f t="shared" si="17"/>
        <v>101821.11</v>
      </c>
      <c r="N81" s="110">
        <f t="shared" si="18"/>
        <v>77.469999999999999</v>
      </c>
      <c r="O81" s="65">
        <f t="shared" si="20"/>
        <v>4.0619531051687661</v>
      </c>
      <c r="P81" s="65" t="str">
        <f t="shared" si="21"/>
        <v/>
      </c>
      <c r="Q81" s="65">
        <f t="shared" si="22"/>
        <v>17.87847859960879</v>
      </c>
      <c r="R81" s="67">
        <f t="shared" si="23"/>
        <v>17.87847859960879</v>
      </c>
      <c r="S81" s="1"/>
      <c r="T81" s="1"/>
      <c r="U81" s="1"/>
      <c r="V81" s="1"/>
      <c r="W81" s="1"/>
      <c r="X81" s="1"/>
      <c r="Y81" s="1"/>
      <c r="Z81" s="1"/>
    </row>
    <row r="82" ht="13.5">
      <c r="A82" s="198"/>
      <c r="B82" s="196"/>
      <c r="C82" s="206" t="s">
        <v>161</v>
      </c>
      <c r="D82" s="207" t="s">
        <v>162</v>
      </c>
      <c r="E82" s="208">
        <v>-69932.960000000006</v>
      </c>
      <c r="F82" s="209">
        <v>0</v>
      </c>
      <c r="G82" s="209">
        <v>0</v>
      </c>
      <c r="H82" s="160">
        <v>0</v>
      </c>
      <c r="I82" s="92">
        <v>-176788.46000000002</v>
      </c>
      <c r="J82" s="160">
        <v>-2402.23</v>
      </c>
      <c r="K82" s="160">
        <f t="shared" si="16"/>
        <v>-106855.50000000001</v>
      </c>
      <c r="L82" s="160">
        <f t="shared" si="19"/>
        <v>-176788.46000000002</v>
      </c>
      <c r="M82" s="160">
        <f t="shared" si="17"/>
        <v>-176788.46000000002</v>
      </c>
      <c r="N82" s="92">
        <f t="shared" si="18"/>
        <v>-2402.23</v>
      </c>
      <c r="O82" s="74">
        <f t="shared" si="20"/>
        <v>2.527970502035092</v>
      </c>
      <c r="P82" s="64" t="str">
        <f t="shared" si="21"/>
        <v/>
      </c>
      <c r="Q82" s="74" t="str">
        <f t="shared" si="22"/>
        <v/>
      </c>
      <c r="R82" s="75" t="str">
        <f t="shared" si="23"/>
        <v/>
      </c>
      <c r="S82" s="1"/>
      <c r="T82" s="1"/>
      <c r="U82" s="1"/>
      <c r="V82" s="1"/>
      <c r="W82" s="1"/>
      <c r="X82" s="1"/>
      <c r="Y82" s="1"/>
      <c r="Z82" s="1"/>
    </row>
    <row r="83" s="33" customFormat="1" ht="13.5">
      <c r="A83" s="210"/>
      <c r="B83" s="182" t="s">
        <v>163</v>
      </c>
      <c r="C83" s="183"/>
      <c r="D83" s="184"/>
      <c r="E83" s="80">
        <f>E72+E73</f>
        <v>24974775.349999994</v>
      </c>
      <c r="F83" s="80">
        <f>F72+F73</f>
        <v>66664167.939999998</v>
      </c>
      <c r="G83" s="80">
        <f>G72+G73</f>
        <v>28902230.699999999</v>
      </c>
      <c r="H83" s="80">
        <f>H72+H73</f>
        <v>5322067.3300000001</v>
      </c>
      <c r="I83" s="80">
        <f>I72+I73</f>
        <v>27425446.739999998</v>
      </c>
      <c r="J83" s="80">
        <f>J72+J73</f>
        <v>3643703.6000000001</v>
      </c>
      <c r="K83" s="80">
        <f t="shared" si="16"/>
        <v>2450671.3900000043</v>
      </c>
      <c r="L83" s="80">
        <f t="shared" si="19"/>
        <v>-1476783.9600000009</v>
      </c>
      <c r="M83" s="80">
        <f t="shared" si="17"/>
        <v>-39238721.200000003</v>
      </c>
      <c r="N83" s="80">
        <f t="shared" si="18"/>
        <v>-1678363.73</v>
      </c>
      <c r="O83" s="41">
        <f t="shared" si="20"/>
        <v>1.0981258632222293</v>
      </c>
      <c r="P83" s="41">
        <f t="shared" si="21"/>
        <v>0.6846406432065939</v>
      </c>
      <c r="Q83" s="41">
        <f t="shared" si="22"/>
        <v>0.94890415292408548</v>
      </c>
      <c r="R83" s="43">
        <f t="shared" si="23"/>
        <v>0.41139712063433875</v>
      </c>
      <c r="S83" s="33"/>
      <c r="T83" s="33"/>
      <c r="U83" s="33"/>
      <c r="V83" s="33"/>
      <c r="W83" s="33"/>
      <c r="X83" s="33"/>
      <c r="Y83" s="33"/>
      <c r="Z83" s="33"/>
    </row>
    <row r="84" ht="13.5">
      <c r="A84" s="211"/>
      <c r="B84" s="212" t="s">
        <v>164</v>
      </c>
      <c r="C84" s="4"/>
      <c r="D84" s="213"/>
      <c r="E84" s="214"/>
      <c r="F84" s="214"/>
      <c r="G84" s="214"/>
      <c r="H84" s="214"/>
      <c r="I84" s="215"/>
      <c r="J84" s="215"/>
      <c r="K84" s="215"/>
      <c r="L84" s="215"/>
      <c r="M84" s="214"/>
      <c r="N84" s="214"/>
      <c r="O84" s="214"/>
      <c r="S84" s="1"/>
      <c r="T84" s="1"/>
      <c r="U84" s="1"/>
      <c r="V84" s="1"/>
      <c r="W84" s="1"/>
      <c r="X84" s="1"/>
      <c r="Y84" s="1"/>
      <c r="Z84" s="1"/>
    </row>
    <row r="85" ht="12.75">
      <c r="E85" s="5"/>
      <c r="F85" s="1"/>
      <c r="G85" s="1"/>
      <c r="H85" s="5"/>
      <c r="I85" s="6"/>
      <c r="J85" s="6"/>
      <c r="K85" s="6"/>
      <c r="S85" s="1"/>
      <c r="T85" s="1"/>
      <c r="U85" s="1"/>
      <c r="V85" s="1"/>
      <c r="W85" s="1"/>
      <c r="X85" s="1"/>
      <c r="Y85" s="1"/>
      <c r="Z85" s="1"/>
    </row>
    <row r="86" ht="12.75">
      <c r="E86" s="5"/>
      <c r="H86" s="5"/>
      <c r="I86" s="6"/>
      <c r="J86" s="6"/>
      <c r="K86" s="6"/>
      <c r="S86" s="1"/>
      <c r="T86" s="1"/>
      <c r="U86" s="1"/>
      <c r="V86" s="1"/>
      <c r="W86" s="1"/>
      <c r="X86" s="1"/>
      <c r="Y86" s="1"/>
      <c r="Z86" s="1"/>
    </row>
    <row r="87" ht="12.75">
      <c r="E87" s="5"/>
      <c r="H87" s="5"/>
      <c r="I87" s="6"/>
      <c r="J87" s="6"/>
      <c r="K87" s="6"/>
      <c r="S87" s="1"/>
      <c r="T87" s="1"/>
      <c r="U87" s="1"/>
      <c r="V87" s="1"/>
      <c r="W87" s="1"/>
      <c r="X87" s="1"/>
      <c r="Y87" s="1"/>
      <c r="Z87" s="1"/>
    </row>
    <row r="88" ht="12.75">
      <c r="E88" s="5"/>
      <c r="H88" s="5"/>
      <c r="I88" s="6"/>
      <c r="J88" s="6"/>
      <c r="K88" s="6"/>
      <c r="S88" s="1"/>
      <c r="T88" s="1"/>
      <c r="U88" s="1"/>
      <c r="V88" s="1"/>
      <c r="W88" s="1"/>
      <c r="X88" s="1"/>
      <c r="Y88" s="1"/>
      <c r="Z88" s="1"/>
    </row>
    <row r="89" ht="12.75">
      <c r="E89" s="5"/>
      <c r="H89" s="5"/>
      <c r="I89" s="6"/>
      <c r="J89" s="6"/>
      <c r="K89" s="6"/>
      <c r="S89" s="1"/>
      <c r="T89" s="1"/>
      <c r="U89" s="1"/>
      <c r="V89" s="1"/>
      <c r="W89" s="1"/>
      <c r="X89" s="1"/>
      <c r="Y89" s="1"/>
      <c r="Z89" s="1"/>
    </row>
    <row r="90" ht="12.75">
      <c r="E90" s="5"/>
      <c r="H90" s="5"/>
      <c r="I90" s="6"/>
      <c r="J90" s="6"/>
      <c r="K90" s="6"/>
      <c r="S90" s="1"/>
      <c r="T90" s="1"/>
      <c r="U90" s="1"/>
      <c r="V90" s="1"/>
      <c r="W90" s="1"/>
      <c r="X90" s="1"/>
      <c r="Y90" s="1"/>
      <c r="Z90" s="1"/>
    </row>
    <row r="91" ht="12.75">
      <c r="E91" s="5"/>
      <c r="I91" s="6"/>
      <c r="J91" s="6"/>
      <c r="K91" s="6"/>
      <c r="S91" s="1"/>
      <c r="T91" s="1"/>
      <c r="U91" s="1"/>
      <c r="V91" s="1"/>
      <c r="W91" s="1"/>
      <c r="X91" s="1"/>
      <c r="Y91" s="1"/>
      <c r="Z91" s="1"/>
    </row>
    <row r="92" ht="12.75">
      <c r="S92" s="1"/>
      <c r="T92" s="1"/>
      <c r="U92" s="1"/>
      <c r="V92" s="1"/>
      <c r="W92" s="1"/>
      <c r="X92" s="1"/>
      <c r="Y92" s="1"/>
      <c r="Z92" s="1"/>
    </row>
    <row r="93" ht="12.75">
      <c r="I93" s="6"/>
      <c r="S93" s="1"/>
      <c r="T93" s="1"/>
      <c r="U93" s="1"/>
      <c r="V93" s="1"/>
      <c r="W93" s="1"/>
      <c r="X93" s="1"/>
      <c r="Y93" s="1"/>
      <c r="Z93" s="1"/>
    </row>
    <row r="94" ht="12.75">
      <c r="I94" s="6"/>
      <c r="S94" s="1"/>
      <c r="T94" s="1"/>
      <c r="U94" s="1"/>
      <c r="V94" s="1"/>
      <c r="W94" s="1"/>
      <c r="X94" s="1"/>
      <c r="Y94" s="1"/>
      <c r="Z94" s="1"/>
    </row>
    <row r="95" ht="12.75">
      <c r="I95" s="6"/>
    </row>
  </sheetData>
  <autoFilter ref="A4:R84"/>
  <mergeCells count="37">
    <mergeCell ref="A1:R1"/>
    <mergeCell ref="A3:A4"/>
    <mergeCell ref="B3:B4"/>
    <mergeCell ref="C3:C4"/>
    <mergeCell ref="D3:D4"/>
    <mergeCell ref="E3:E4"/>
    <mergeCell ref="F3:H3"/>
    <mergeCell ref="I3:J3"/>
    <mergeCell ref="K3:N3"/>
    <mergeCell ref="O3:O4"/>
    <mergeCell ref="P3:P4"/>
    <mergeCell ref="Q3:Q4"/>
    <mergeCell ref="R3:R4"/>
    <mergeCell ref="B5:D5"/>
    <mergeCell ref="A6:A16"/>
    <mergeCell ref="A17:D17"/>
    <mergeCell ref="A18:A21"/>
    <mergeCell ref="B18:B21"/>
    <mergeCell ref="A22:A25"/>
    <mergeCell ref="B22:B25"/>
    <mergeCell ref="A26:A34"/>
    <mergeCell ref="B26:B34"/>
    <mergeCell ref="A35:A48"/>
    <mergeCell ref="B35:B48"/>
    <mergeCell ref="A49:A56"/>
    <mergeCell ref="B49:B56"/>
    <mergeCell ref="A57:A59"/>
    <mergeCell ref="B57:B59"/>
    <mergeCell ref="A60:A62"/>
    <mergeCell ref="B60:B62"/>
    <mergeCell ref="A63:A71"/>
    <mergeCell ref="B63:B71"/>
    <mergeCell ref="B72:D72"/>
    <mergeCell ref="B73:D73"/>
    <mergeCell ref="A74:A82"/>
    <mergeCell ref="B74:B82"/>
    <mergeCell ref="B83:D83"/>
  </mergeCells>
  <printOptions headings="0" gridLines="0"/>
  <pageMargins left="0.32677165354330712" right="0" top="0.70866141732283461" bottom="0.60629921259842545" header="0.19685039370078738" footer="0.15748031496062992"/>
  <pageSetup paperSize="9" scale="52" firstPageNumber="1" fitToWidth="1" fitToHeight="2" pageOrder="downThenOver" orientation="landscape" usePrinterDefaults="1" blackAndWhite="0" draft="0" cellComments="none" useFirstPageNumber="1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Юрьева Ольга Ивановна</dc:creator>
  <dc:language>ru-RU</dc:language>
  <cp:lastModifiedBy>yuryeva-oi</cp:lastModifiedBy>
  <cp:revision>312</cp:revision>
  <dcterms:created xsi:type="dcterms:W3CDTF">2015-02-26T11:08:47Z</dcterms:created>
  <dcterms:modified xsi:type="dcterms:W3CDTF">2026-06-15T06:19:00Z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