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22.06." sheetId="1" state="visible" r:id="rId1"/>
  </sheets>
  <definedNames>
    <definedName name="_xlnm._FilterDatabase" localSheetId="0" hidden="1">'на 22.06.'!$A$4:$R$84</definedName>
    <definedName name="_xlnm.Print_Area" localSheetId="0" hidden="0">'на 22.06.'!$A$1:$R$84</definedName>
    <definedName name="Print_Titles" localSheetId="0" hidden="0">'на 22.06.'!$3:$4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22.06.'!$A$4:$R$84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<sst xmlns="http://schemas.openxmlformats.org/spreadsheetml/2006/main" count="165" uniqueCount="165">
  <si>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</si>
  <si>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</si>
  <si>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</si>
  <si>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</si>
  <si>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</si>
  <si>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</si>
  <si>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по 19.06.2025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</si>
  <si>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</si>
  <si>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</si>
  <si>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</si>
  <si>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</si>
  <si>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</si>
  <si>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</si>
  <si>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</si>
  <si>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</si>
  <si>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июнь</t>
  </si>
  <si>
    <t>июнь</t>
  </si>
  <si>
    <t xml:space="preserve">с нач. года на 22.06.2026 (по 19.06.2026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</si>
  <si>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</si>
  <si>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</si>
  <si>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</si>
  <si>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июнь от плана июня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</si>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</sst>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5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4.000000"/>
      <color indexed="2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indexed="2"/>
      <name val="Times New Roman"/>
    </font>
    <font>
      <b/>
      <sz val="7.000000"/>
      <color indexed="2"/>
      <name val="Times New Roman"/>
    </font>
    <font>
      <b/>
      <sz val="11.000000"/>
      <name val="Times New Roman"/>
    </font>
    <font>
      <b/>
      <sz val="14.000000"/>
      <name val="Times New Roman"/>
    </font>
    <font>
      <b/>
      <sz val="14.000000"/>
      <color indexed="2"/>
      <name val="Times New Roman"/>
    </font>
    <font>
      <i/>
      <sz val="14.000000"/>
      <name val="Times New Roman"/>
    </font>
    <font>
      <i/>
      <sz val="14.000000"/>
      <color indexed="2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none"/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18">
    <xf fontId="0" fillId="0" borderId="0" numFmtId="0" xfId="0"/>
    <xf fontId="5" fillId="0" borderId="0" numFmtId="0" xfId="0" applyFont="1" applyAlignment="1">
      <alignment vertical="center"/>
    </xf>
    <xf fontId="6" fillId="0" borderId="1" numFmtId="0" xfId="0" applyFont="1" applyBorder="1" applyAlignment="1">
      <alignment vertical="center"/>
    </xf>
    <xf fontId="7" fillId="0" borderId="0" numFmtId="0" xfId="0" applyFont="1" applyAlignment="1">
      <alignment vertical="center"/>
    </xf>
    <xf fontId="8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vertical="center"/>
    </xf>
    <xf fontId="5" fillId="0" borderId="0" numFmtId="163" xfId="0" applyNumberFormat="1" applyFont="1" applyAlignment="1">
      <alignment vertical="center"/>
    </xf>
    <xf fontId="9" fillId="0" borderId="0" numFmtId="0" xfId="0" applyFont="1" applyAlignment="1">
      <alignment horizontal="center" vertical="center" wrapText="1"/>
    </xf>
    <xf fontId="10" fillId="0" borderId="0" numFmtId="0" xfId="0" applyFont="1" applyAlignment="1">
      <alignment horizontal="left" vertical="center"/>
    </xf>
    <xf fontId="6" fillId="0" borderId="1" numFmtId="49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 wrapText="1"/>
    </xf>
    <xf fontId="11" fillId="0" borderId="0" numFmtId="0" xfId="0" applyFont="1" applyAlignment="1">
      <alignment horizontal="right" vertical="center" wrapText="1"/>
    </xf>
    <xf fontId="5" fillId="0" borderId="0" numFmtId="163" xfId="0" applyNumberFormat="1" applyFont="1" applyAlignment="1">
      <alignment horizontal="center" vertical="center" wrapText="1"/>
    </xf>
    <xf fontId="11" fillId="0" borderId="0" numFmtId="0" xfId="0" applyFont="1" applyAlignment="1">
      <alignment horizontal="right" vertical="center"/>
    </xf>
    <xf fontId="12" fillId="0" borderId="0" numFmtId="0" xfId="0" applyFont="1" applyAlignment="1">
      <alignment vertical="center"/>
    </xf>
    <xf fontId="13" fillId="0" borderId="2" numFmtId="49" xfId="0" applyNumberFormat="1" applyFont="1" applyBorder="1" applyAlignment="1">
      <alignment horizontal="center" vertical="center" wrapText="1"/>
    </xf>
    <xf fontId="12" fillId="0" borderId="3" numFmtId="0" xfId="0" applyFont="1" applyBorder="1" applyAlignment="1">
      <alignment horizontal="center" vertical="center" wrapText="1"/>
    </xf>
    <xf fontId="14" fillId="0" borderId="4" numFmtId="49" xfId="0" applyNumberFormat="1" applyFont="1" applyBorder="1" applyAlignment="1">
      <alignment horizontal="center" vertical="center" wrapText="1"/>
    </xf>
    <xf fontId="12" fillId="0" borderId="4" numFmtId="0" xfId="0" applyFont="1" applyBorder="1" applyAlignment="1">
      <alignment horizontal="center" vertical="center" wrapText="1"/>
    </xf>
    <xf fontId="15" fillId="0" borderId="4" numFmtId="162" xfId="0" applyNumberFormat="1" applyFont="1" applyBorder="1" applyAlignment="1">
      <alignment horizontal="center" vertical="center" wrapText="1"/>
    </xf>
    <xf fontId="12" fillId="0" borderId="5" numFmtId="162" xfId="0" applyNumberFormat="1" applyFont="1" applyBorder="1" applyAlignment="1">
      <alignment horizontal="center" vertical="center" wrapText="1"/>
    </xf>
    <xf fontId="12" fillId="0" borderId="6" numFmtId="162" xfId="0" applyNumberFormat="1" applyFont="1" applyBorder="1" applyAlignment="1">
      <alignment horizontal="center" vertical="center" wrapText="1"/>
    </xf>
    <xf fontId="12" fillId="0" borderId="7" numFmtId="162" xfId="0" applyNumberFormat="1" applyFont="1" applyBorder="1" applyAlignment="1">
      <alignment horizontal="center" vertical="center" wrapText="1"/>
    </xf>
    <xf fontId="12" fillId="0" borderId="5" numFmtId="163" xfId="0" applyNumberFormat="1" applyFont="1" applyBorder="1" applyAlignment="1">
      <alignment horizontal="center" vertical="center" wrapText="1"/>
    </xf>
    <xf fontId="12" fillId="0" borderId="7" numFmtId="163" xfId="0" applyNumberFormat="1" applyFont="1" applyBorder="1" applyAlignment="1">
      <alignment horizontal="center" vertical="center" wrapText="1"/>
    </xf>
    <xf fontId="12" fillId="0" borderId="4" numFmtId="164" xfId="105" applyNumberFormat="1" applyFont="1" applyBorder="1" applyAlignment="1" applyProtection="1">
      <alignment horizontal="center" vertical="center" wrapText="1"/>
    </xf>
    <xf fontId="12" fillId="0" borderId="4" numFmtId="163" xfId="0" applyNumberFormat="1" applyFont="1" applyBorder="1" applyAlignment="1">
      <alignment horizontal="center" vertical="center" wrapText="1"/>
    </xf>
    <xf fontId="12" fillId="0" borderId="0" numFmtId="163" xfId="0" applyNumberFormat="1" applyFont="1" applyAlignment="1">
      <alignment horizontal="center" vertical="center" wrapText="1"/>
    </xf>
    <xf fontId="15" fillId="0" borderId="4" numFmtId="163" xfId="0" applyNumberFormat="1" applyFont="1" applyBorder="1" applyAlignment="1">
      <alignment horizontal="center" vertical="center" wrapText="1"/>
    </xf>
    <xf fontId="12" fillId="0" borderId="4" numFmtId="162" xfId="0" applyNumberFormat="1" applyFont="1" applyBorder="1" applyAlignment="1">
      <alignment horizontal="center" vertical="center" wrapText="1"/>
    </xf>
    <xf fontId="12" fillId="0" borderId="0" numFmtId="162" xfId="0" applyNumberFormat="1" applyFont="1" applyAlignment="1">
      <alignment horizontal="center" vertical="center" wrapText="1"/>
    </xf>
    <xf fontId="16" fillId="0" borderId="0" numFmtId="0" xfId="0" applyFont="1" applyAlignment="1">
      <alignment vertical="center"/>
    </xf>
    <xf fontId="17" fillId="0" borderId="8" numFmtId="49" xfId="0" applyNumberFormat="1" applyFont="1" applyBorder="1" applyAlignment="1">
      <alignment horizontal="center" vertical="center" wrapText="1"/>
    </xf>
    <xf fontId="16" fillId="0" borderId="9" numFmtId="0" xfId="0" applyFont="1" applyBorder="1" applyAlignment="1">
      <alignment horizontal="center" vertical="center" wrapText="1"/>
    </xf>
    <xf fontId="14" fillId="0" borderId="10" numFmtId="0" xfId="0" applyFont="1" applyBorder="1" applyAlignment="1">
      <alignment horizontal="left" vertical="center"/>
    </xf>
    <xf fontId="16" fillId="0" borderId="11" numFmtId="0" xfId="0" applyFont="1" applyBorder="1" applyAlignment="1">
      <alignment horizontal="center" vertical="center" wrapText="1"/>
    </xf>
    <xf fontId="16" fillId="0" borderId="12" numFmtId="162" xfId="0" applyNumberFormat="1" applyFont="1" applyBorder="1" applyAlignment="1">
      <alignment vertical="center" wrapText="1"/>
    </xf>
    <xf fontId="16" fillId="0" borderId="10" numFmtId="164" xfId="0" applyNumberFormat="1" applyFont="1" applyBorder="1" applyAlignment="1">
      <alignment horizontal="right" vertical="center" wrapText="1"/>
    </xf>
    <xf fontId="16" fillId="0" borderId="12" numFmtId="164" xfId="0" applyNumberFormat="1" applyFont="1" applyBorder="1" applyAlignment="1">
      <alignment horizontal="right" vertical="center" wrapText="1"/>
    </xf>
    <xf fontId="16" fillId="0" borderId="11" numFmtId="164" xfId="0" applyNumberFormat="1" applyFont="1" applyBorder="1" applyAlignment="1">
      <alignment horizontal="right" vertical="center" wrapText="1"/>
    </xf>
    <xf fontId="16" fillId="0" borderId="13" numFmtId="164" xfId="0" applyNumberFormat="1" applyFont="1" applyBorder="1" applyAlignment="1">
      <alignment horizontal="right" vertical="center" wrapText="1"/>
    </xf>
    <xf fontId="6" fillId="0" borderId="14" numFmtId="49" xfId="0" applyNumberFormat="1" applyFont="1" applyBorder="1" applyAlignment="1">
      <alignment horizontal="center" vertical="center" wrapText="1"/>
    </xf>
    <xf fontId="7" fillId="0" borderId="15" numFmtId="0" xfId="0" applyFont="1" applyBorder="1" applyAlignment="1">
      <alignment horizontal="center" vertical="center" wrapText="1"/>
    </xf>
    <xf fontId="8" fillId="0" borderId="16" numFmtId="49" xfId="0" applyNumberFormat="1" applyFont="1" applyBorder="1" applyAlignment="1">
      <alignment horizontal="left" vertical="center"/>
    </xf>
    <xf fontId="5" fillId="0" borderId="17" numFmtId="0" xfId="0" applyFont="1" applyBorder="1" applyAlignment="1">
      <alignment vertical="center" wrapText="1"/>
    </xf>
    <xf fontId="5" fillId="0" borderId="18" numFmtId="162" xfId="0" applyNumberFormat="1" applyFont="1" applyBorder="1" applyAlignment="1">
      <alignment horizontal="right" vertical="center" wrapText="1"/>
    </xf>
    <xf fontId="5" fillId="0" borderId="1" numFmtId="162" xfId="0" applyNumberFormat="1" applyFont="1" applyBorder="1" applyAlignment="1">
      <alignment horizontal="right" vertical="center" wrapText="1"/>
    </xf>
    <xf fontId="5" fillId="0" borderId="19" numFmtId="162" xfId="0" applyNumberFormat="1" applyFont="1" applyBorder="1" applyAlignment="1">
      <alignment horizontal="right"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6" fillId="0" borderId="21" numFmtId="49" xfId="0" applyNumberFormat="1" applyFont="1" applyBorder="1" applyAlignment="1">
      <alignment horizontal="center" vertical="center" wrapText="1"/>
    </xf>
    <xf fontId="7" fillId="0" borderId="21" numFmtId="0" xfId="0" applyFont="1" applyBorder="1" applyAlignment="1">
      <alignment horizontal="center" vertical="center" wrapText="1"/>
    </xf>
    <xf fontId="8" fillId="0" borderId="21" numFmtId="49" xfId="0" applyNumberFormat="1" applyFont="1" applyBorder="1" applyAlignment="1">
      <alignment horizontal="left" vertical="center"/>
    </xf>
    <xf fontId="5" fillId="0" borderId="21" numFmtId="0" xfId="0" applyFont="1" applyBorder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18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1" numFmtId="164" xfId="0" applyNumberFormat="1" applyFont="1" applyBorder="1" applyAlignment="1">
      <alignment horizontal="right" vertical="center" wrapText="1"/>
    </xf>
    <xf fontId="5" fillId="0" borderId="17" numFmtId="164" xfId="0" applyNumberFormat="1" applyFont="1" applyBorder="1" applyAlignment="1">
      <alignment horizontal="right" vertical="center" wrapText="1"/>
    </xf>
    <xf fontId="5" fillId="0" borderId="22" numFmtId="164" xfId="0" applyNumberFormat="1" applyFont="1" applyBorder="1" applyAlignment="1">
      <alignment horizontal="right" vertical="center" wrapText="1"/>
    </xf>
    <xf fontId="8" fillId="0" borderId="0" numFmtId="49" xfId="0" applyNumberFormat="1" applyFont="1" applyAlignment="1">
      <alignment horizontal="left" vertical="center"/>
    </xf>
    <xf fontId="6" fillId="0" borderId="4" numFmtId="49" xfId="0" applyNumberFormat="1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5" fillId="0" borderId="23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0" borderId="24" numFmtId="162" xfId="0" applyNumberFormat="1" applyFont="1" applyBorder="1" applyAlignment="1">
      <alignment vertical="center" wrapText="1"/>
    </xf>
    <xf fontId="5" fillId="0" borderId="1" numFmtId="162" xfId="0" applyNumberFormat="1" applyFont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5" numFmtId="164" xfId="0" applyNumberFormat="1" applyFont="1" applyBorder="1" applyAlignment="1">
      <alignment horizontal="right" vertical="center" wrapText="1"/>
    </xf>
    <xf fontId="16" fillId="0" borderId="9" numFmtId="165" xfId="0" applyNumberFormat="1" applyFont="1" applyBorder="1" applyAlignment="1">
      <alignment horizontal="center" vertical="center" wrapText="1"/>
    </xf>
    <xf fontId="16" fillId="0" borderId="10" numFmtId="165" xfId="0" applyNumberFormat="1" applyFont="1" applyBorder="1" applyAlignment="1">
      <alignment horizontal="center" vertical="center" wrapText="1"/>
    </xf>
    <xf fontId="10" fillId="0" borderId="10" numFmtId="165" xfId="0" applyNumberFormat="1" applyFont="1" applyBorder="1" applyAlignment="1">
      <alignment horizontal="left" vertical="center"/>
    </xf>
    <xf fontId="16" fillId="0" borderId="26" numFmtId="165" xfId="0" applyNumberFormat="1" applyFont="1" applyBorder="1" applyAlignment="1">
      <alignment horizontal="center" vertical="center" wrapText="1"/>
    </xf>
    <xf fontId="16" fillId="0" borderId="11" numFmtId="162" xfId="0" applyNumberFormat="1" applyFont="1" applyBorder="1" applyAlignment="1">
      <alignment vertical="center" wrapText="1"/>
    </xf>
    <xf fontId="16" fillId="0" borderId="12" numFmtId="162" xfId="0" applyNumberFormat="1" applyFont="1" applyBorder="1" applyAlignment="1">
      <alignment horizontal="right" vertical="center" wrapText="1"/>
    </xf>
    <xf fontId="16" fillId="0" borderId="10" numFmtId="162" xfId="0" applyNumberFormat="1" applyFont="1" applyBorder="1" applyAlignment="1">
      <alignment horizontal="right" vertical="center" wrapText="1"/>
    </xf>
    <xf fontId="6" fillId="0" borderId="27" numFmtId="49" xfId="0" applyNumberFormat="1" applyFont="1" applyBorder="1" applyAlignment="1">
      <alignment horizontal="center" vertical="center" wrapText="1"/>
    </xf>
    <xf fontId="7" fillId="0" borderId="28" numFmtId="0" xfId="0" applyFont="1" applyBorder="1" applyAlignment="1">
      <alignment horizontal="center" vertical="center" wrapText="1"/>
    </xf>
    <xf fontId="8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0" borderId="29" numFmtId="162" xfId="0" applyNumberFormat="1" applyFont="1" applyBorder="1" applyAlignment="1">
      <alignment horizontal="right" vertical="center" wrapText="1"/>
    </xf>
    <xf fontId="6" fillId="0" borderId="22" numFmtId="49" xfId="0" applyNumberFormat="1" applyFont="1" applyBorder="1" applyAlignment="1">
      <alignment horizontal="center" vertical="center" wrapText="1"/>
    </xf>
    <xf fontId="7" fillId="0" borderId="30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21" numFmtId="165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horizontal="right" vertical="center" wrapText="1"/>
    </xf>
    <xf fontId="18" fillId="0" borderId="0" numFmtId="0" xfId="0" applyFont="1" applyAlignment="1">
      <alignment vertical="center"/>
    </xf>
    <xf fontId="19" fillId="0" borderId="22" numFmtId="49" xfId="0" applyNumberFormat="1" applyFont="1" applyBorder="1" applyAlignment="1">
      <alignment horizontal="center" vertical="center" wrapText="1"/>
    </xf>
    <xf fontId="18" fillId="0" borderId="31" numFmtId="0" xfId="0" applyFont="1" applyBorder="1" applyAlignment="1">
      <alignment horizontal="center" vertical="center" wrapText="1"/>
    </xf>
    <xf fontId="20" fillId="0" borderId="32" numFmtId="49" xfId="0" applyNumberFormat="1" applyFont="1" applyBorder="1" applyAlignment="1">
      <alignment horizontal="left" vertical="center"/>
    </xf>
    <xf fontId="18" fillId="0" borderId="33" numFmtId="0" xfId="0" applyFont="1" applyBorder="1" applyAlignment="1">
      <alignment vertical="center" wrapText="1"/>
    </xf>
    <xf fontId="18" fillId="0" borderId="32" numFmtId="162" xfId="0" applyNumberFormat="1" applyFont="1" applyBorder="1" applyAlignment="1">
      <alignment horizontal="right" vertical="center" wrapText="1"/>
    </xf>
    <xf fontId="18" fillId="0" borderId="4" numFmtId="162" xfId="0" applyNumberFormat="1" applyFont="1" applyBorder="1" applyAlignment="1">
      <alignment horizontal="right" vertical="center" wrapText="1"/>
    </xf>
    <xf fontId="18" fillId="0" borderId="32" numFmtId="164" xfId="0" applyNumberFormat="1" applyFont="1" applyBorder="1" applyAlignment="1">
      <alignment horizontal="right" vertical="center" wrapText="1"/>
    </xf>
    <xf fontId="18" fillId="0" borderId="34" numFmtId="164" xfId="0" applyNumberFormat="1" applyFont="1" applyBorder="1" applyAlignment="1">
      <alignment horizontal="right" vertical="center" wrapText="1"/>
    </xf>
    <xf fontId="6" fillId="0" borderId="25" numFmtId="1" xfId="0" applyNumberFormat="1" applyFont="1" applyBorder="1" applyAlignment="1">
      <alignment horizontal="center" vertical="center" wrapText="1"/>
    </xf>
    <xf fontId="8" fillId="0" borderId="16" numFmtId="0" xfId="0" applyFont="1" applyBorder="1" applyAlignment="1">
      <alignment horizontal="left" vertical="center"/>
    </xf>
    <xf fontId="5" fillId="0" borderId="35" numFmtId="0" xfId="0" applyFont="1" applyBorder="1" applyAlignment="1">
      <alignment horizontal="left" vertical="center" wrapText="1"/>
    </xf>
    <xf fontId="5" fillId="0" borderId="36" numFmtId="162" xfId="0" applyNumberFormat="1" applyFont="1" applyBorder="1" applyAlignment="1">
      <alignment horizontal="right" vertical="center" wrapText="1"/>
    </xf>
    <xf fontId="5" fillId="0" borderId="37" numFmtId="164" xfId="0" applyNumberFormat="1" applyFont="1" applyBorder="1" applyAlignment="1">
      <alignment horizontal="right" vertical="center" wrapText="1"/>
    </xf>
    <xf fontId="6" fillId="0" borderId="22" numFmtId="0" xfId="0" applyFont="1" applyBorder="1" applyAlignment="1">
      <alignment horizontal="center" vertical="center" wrapText="1"/>
    </xf>
    <xf fontId="8" fillId="0" borderId="21" numFmtId="0" xfId="0" applyFont="1" applyBorder="1" applyAlignment="1">
      <alignment horizontal="left" vertical="center"/>
    </xf>
    <xf fontId="5" fillId="0" borderId="7" numFmtId="162" xfId="0" applyNumberFormat="1" applyFont="1" applyBorder="1" applyAlignment="1">
      <alignment horizontal="right" vertical="center" wrapText="1"/>
    </xf>
    <xf fontId="6" fillId="0" borderId="25" numFmtId="0" xfId="0" applyFont="1" applyBorder="1" applyAlignment="1">
      <alignment horizontal="center" vertical="center" wrapText="1"/>
    </xf>
    <xf fontId="7" fillId="0" borderId="38" numFmtId="0" xfId="0" applyFont="1" applyBorder="1" applyAlignment="1">
      <alignment horizontal="center" vertical="center" wrapText="1"/>
    </xf>
    <xf fontId="8" fillId="0" borderId="21" numFmtId="166" xfId="0" applyNumberFormat="1" applyFont="1" applyBorder="1" applyAlignment="1">
      <alignment vertical="center"/>
    </xf>
    <xf fontId="21" fillId="0" borderId="5" numFmtId="165" xfId="0" applyNumberFormat="1" applyFont="1" applyBorder="1" applyAlignment="1">
      <alignment vertical="center" wrapText="1"/>
    </xf>
    <xf fontId="19" fillId="0" borderId="25" numFmtId="0" xfId="0" applyFont="1" applyBorder="1" applyAlignment="1">
      <alignment horizontal="center" vertical="center" wrapText="1"/>
    </xf>
    <xf fontId="20" fillId="0" borderId="33" numFmtId="49" xfId="0" applyNumberFormat="1" applyFont="1" applyBorder="1" applyAlignment="1">
      <alignment horizontal="left" vertical="center"/>
    </xf>
    <xf fontId="18" fillId="0" borderId="32" numFmtId="0" xfId="0" applyFont="1" applyBorder="1" applyAlignment="1">
      <alignment vertical="center" wrapText="1"/>
    </xf>
    <xf fontId="18" fillId="0" borderId="33" numFmtId="162" xfId="0" applyNumberFormat="1" applyFont="1" applyBorder="1" applyAlignment="1">
      <alignment horizontal="right" vertical="center" wrapText="1"/>
    </xf>
    <xf fontId="18" fillId="0" borderId="33" numFmtId="164" xfId="0" applyNumberFormat="1" applyFont="1" applyBorder="1" applyAlignment="1">
      <alignment horizontal="right" vertical="center" wrapText="1"/>
    </xf>
    <xf fontId="18" fillId="0" borderId="39" numFmtId="164" xfId="0" applyNumberFormat="1" applyFont="1" applyBorder="1" applyAlignment="1">
      <alignment horizontal="right" vertical="center" wrapText="1"/>
    </xf>
    <xf fontId="8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1" numFmtId="165" xfId="0" applyNumberFormat="1" applyFont="1" applyBorder="1" applyAlignment="1">
      <alignment horizontal="left" vertical="center" wrapText="1"/>
    </xf>
    <xf fontId="5" fillId="0" borderId="21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22" fillId="0" borderId="0" numFmtId="0" xfId="0" applyFont="1" applyAlignment="1">
      <alignment vertical="center"/>
    </xf>
    <xf fontId="19" fillId="0" borderId="27" numFmtId="49" xfId="0" applyNumberFormat="1" applyFont="1" applyBorder="1" applyAlignment="1">
      <alignment horizontal="center" vertical="center" wrapText="1"/>
    </xf>
    <xf fontId="23" fillId="0" borderId="30" numFmtId="0" xfId="0" applyFont="1" applyBorder="1" applyAlignment="1">
      <alignment horizontal="center" vertical="center" wrapText="1"/>
    </xf>
    <xf fontId="20" fillId="0" borderId="0" numFmtId="0" xfId="0" applyFont="1" applyAlignment="1">
      <alignment horizontal="left" vertical="center"/>
    </xf>
    <xf fontId="22" fillId="0" borderId="5" numFmtId="0" xfId="0" applyFont="1" applyBorder="1" applyAlignment="1">
      <alignment horizontal="left" vertical="center" wrapText="1"/>
    </xf>
    <xf fontId="22" fillId="0" borderId="21" numFmtId="162" xfId="0" applyNumberFormat="1" applyFont="1" applyBorder="1" applyAlignment="1">
      <alignment horizontal="right" vertical="center" wrapText="1"/>
    </xf>
    <xf fontId="22" fillId="0" borderId="7" numFmtId="162" xfId="0" applyNumberFormat="1" applyFont="1" applyBorder="1" applyAlignment="1">
      <alignment horizontal="right" vertical="center" wrapText="1"/>
    </xf>
    <xf fontId="22" fillId="0" borderId="6" numFmtId="162" xfId="0" applyNumberFormat="1" applyFont="1" applyBorder="1" applyAlignment="1">
      <alignment horizontal="right" vertical="center" wrapText="1"/>
    </xf>
    <xf fontId="22" fillId="0" borderId="0" numFmtId="162" xfId="0" applyNumberFormat="1" applyFont="1" applyAlignment="1">
      <alignment horizontal="right" vertical="center" wrapText="1"/>
    </xf>
    <xf fontId="18" fillId="0" borderId="0" numFmtId="164" xfId="0" applyNumberFormat="1" applyFont="1" applyAlignment="1">
      <alignment horizontal="right" vertical="center" wrapText="1"/>
    </xf>
    <xf fontId="22" fillId="0" borderId="21" numFmtId="164" xfId="0" applyNumberFormat="1" applyFont="1" applyBorder="1" applyAlignment="1">
      <alignment horizontal="right" vertical="center" wrapText="1"/>
    </xf>
    <xf fontId="22" fillId="0" borderId="17" numFmtId="164" xfId="0" applyNumberFormat="1" applyFont="1" applyBorder="1" applyAlignment="1">
      <alignment horizontal="right" vertical="center" wrapText="1"/>
    </xf>
    <xf fontId="22" fillId="0" borderId="22" numFmtId="164" xfId="0" applyNumberFormat="1" applyFont="1" applyBorder="1" applyAlignment="1">
      <alignment horizontal="right" vertical="center" wrapText="1"/>
    </xf>
    <xf fontId="20" fillId="0" borderId="21" numFmtId="0" xfId="0" applyFont="1" applyBorder="1" applyAlignment="1">
      <alignment horizontal="left" vertical="center"/>
    </xf>
    <xf fontId="22" fillId="0" borderId="21" numFmtId="0" xfId="0" applyFont="1" applyBorder="1" applyAlignment="1">
      <alignment horizontal="left" vertical="center" wrapText="1"/>
    </xf>
    <xf fontId="18" fillId="0" borderId="21" numFmtId="164" xfId="0" applyNumberFormat="1" applyFont="1" applyBorder="1" applyAlignment="1">
      <alignment horizontal="right" vertical="center" wrapText="1"/>
    </xf>
    <xf fontId="22" fillId="0" borderId="0" numFmtId="164" xfId="0" applyNumberFormat="1" applyFont="1" applyAlignment="1">
      <alignment horizontal="right" vertical="center" wrapText="1"/>
    </xf>
    <xf fontId="22" fillId="0" borderId="40" numFmtId="162" xfId="0" applyNumberFormat="1" applyFont="1" applyBorder="1" applyAlignment="1">
      <alignment horizontal="right" vertical="center" wrapText="1"/>
    </xf>
    <xf fontId="18" fillId="0" borderId="31" numFmtId="49" xfId="0" applyNumberFormat="1" applyFont="1" applyBorder="1" applyAlignment="1">
      <alignment horizontal="center" vertical="center" wrapText="1"/>
    </xf>
    <xf fontId="5" fillId="0" borderId="5" numFmtId="165" xfId="0" applyNumberFormat="1" applyFont="1" applyBorder="1" applyAlignment="1">
      <alignment vertical="center" wrapText="1"/>
    </xf>
    <xf fontId="18" fillId="0" borderId="32" numFmtId="162" xfId="0" applyNumberFormat="1" applyFont="1" applyBorder="1" applyAlignment="1">
      <alignment vertical="center" wrapText="1"/>
    </xf>
    <xf fontId="18" fillId="0" borderId="33" numFmtId="162" xfId="0" applyNumberFormat="1" applyFont="1" applyBorder="1" applyAlignment="1">
      <alignment vertical="center" wrapText="1"/>
    </xf>
    <xf fontId="6" fillId="0" borderId="25" numFmtId="49" xfId="0" applyNumberFormat="1" applyFont="1" applyBorder="1" applyAlignment="1">
      <alignment horizontal="center" vertical="center" wrapText="1"/>
    </xf>
    <xf fontId="7" fillId="0" borderId="41" numFmtId="0" xfId="0" applyFont="1" applyBorder="1" applyAlignment="1">
      <alignment horizontal="center" vertical="center" wrapText="1"/>
    </xf>
    <xf fontId="5" fillId="0" borderId="35" numFmtId="165" xfId="0" applyNumberFormat="1" applyFont="1" applyBorder="1" applyAlignment="1">
      <alignment vertical="center" wrapText="1"/>
    </xf>
    <xf fontId="7" fillId="0" borderId="42" numFmtId="0" xfId="0" applyFont="1" applyBorder="1" applyAlignment="1">
      <alignment horizontal="center" vertical="center" wrapText="1"/>
    </xf>
    <xf fontId="24" fillId="0" borderId="21" numFmtId="165" xfId="0" applyNumberFormat="1" applyFont="1" applyBorder="1" applyAlignment="1">
      <alignment horizontal="right" vertical="center" wrapText="1"/>
    </xf>
    <xf fontId="16" fillId="0" borderId="21" numFmtId="162" xfId="0" applyNumberFormat="1" applyFont="1" applyBorder="1" applyAlignment="1">
      <alignment horizontal="right" vertical="center" wrapText="1"/>
    </xf>
    <xf fontId="16" fillId="0" borderId="21" numFmtId="164" xfId="0" applyNumberFormat="1" applyFont="1" applyBorder="1" applyAlignment="1">
      <alignment horizontal="right" vertical="center" wrapText="1"/>
    </xf>
    <xf fontId="16" fillId="0" borderId="22" numFmtId="164" xfId="0" applyNumberFormat="1" applyFont="1" applyBorder="1" applyAlignment="1">
      <alignment horizontal="right" vertical="center" wrapText="1"/>
    </xf>
    <xf fontId="8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0" borderId="17" numFmtId="162" xfId="0" applyNumberFormat="1" applyFont="1" applyBorder="1" applyAlignment="1">
      <alignment horizontal="right" vertical="center" wrapText="1"/>
    </xf>
    <xf fontId="5" fillId="0" borderId="4" numFmtId="162" xfId="0" applyNumberFormat="1" applyFont="1" applyBorder="1" applyAlignment="1">
      <alignment horizontal="right" vertical="center" wrapText="1"/>
    </xf>
    <xf fontId="6" fillId="0" borderId="43" numFmtId="49" xfId="0" applyNumberFormat="1" applyFont="1" applyBorder="1" applyAlignment="1">
      <alignment horizontal="center" vertical="center" wrapText="1"/>
    </xf>
    <xf fontId="8" fillId="0" borderId="19" numFmtId="166" xfId="0" applyNumberFormat="1" applyFont="1" applyBorder="1" applyAlignment="1">
      <alignment vertical="center"/>
    </xf>
    <xf fontId="5" fillId="0" borderId="44" numFmtId="162" xfId="0" applyNumberFormat="1" applyFont="1" applyBorder="1" applyAlignment="1">
      <alignment horizontal="right" vertical="center" wrapText="1"/>
    </xf>
    <xf fontId="5" fillId="0" borderId="19" numFmtId="164" xfId="0" applyNumberFormat="1" applyFont="1" applyBorder="1" applyAlignment="1">
      <alignment horizontal="right" vertical="center" wrapText="1"/>
    </xf>
    <xf fontId="5" fillId="0" borderId="43" numFmtId="164" xfId="0" applyNumberFormat="1" applyFont="1" applyBorder="1" applyAlignment="1">
      <alignment horizontal="right" vertical="center" wrapText="1"/>
    </xf>
    <xf fontId="23" fillId="0" borderId="45" numFmtId="0" xfId="0" applyFont="1" applyBorder="1" applyAlignment="1">
      <alignment horizontal="center" vertical="center" wrapText="1"/>
    </xf>
    <xf fontId="19" fillId="0" borderId="22" numFmtId="0" xfId="0" applyFont="1" applyBorder="1" applyAlignment="1">
      <alignment horizontal="center" vertical="center" wrapText="1"/>
    </xf>
    <xf fontId="5" fillId="0" borderId="35" numFmtId="165" xfId="0" applyNumberFormat="1" applyFont="1" applyBorder="1" applyAlignment="1">
      <alignment horizontal="left" vertical="center" wrapText="1"/>
    </xf>
    <xf fontId="5" fillId="0" borderId="21" numFmtId="4" xfId="0" applyNumberFormat="1" applyFont="1" applyBorder="1" applyAlignment="1">
      <alignment horizontal="right" vertical="center" wrapText="1"/>
    </xf>
    <xf fontId="5" fillId="0" borderId="0" numFmtId="4" xfId="0" applyNumberFormat="1" applyFont="1" applyAlignment="1">
      <alignment horizontal="right" vertical="center" wrapText="1"/>
    </xf>
    <xf fontId="11" fillId="0" borderId="22" numFmtId="164" xfId="0" applyNumberFormat="1" applyFont="1" applyBorder="1" applyAlignment="1">
      <alignment horizontal="right" vertical="center" wrapText="1"/>
    </xf>
    <xf fontId="11" fillId="0" borderId="0" numFmtId="164" xfId="0" applyNumberFormat="1" applyFont="1" applyAlignment="1">
      <alignment horizontal="right" vertical="center" wrapText="1"/>
    </xf>
    <xf fontId="11" fillId="0" borderId="21" numFmtId="164" xfId="0" applyNumberFormat="1" applyFont="1" applyBorder="1" applyAlignment="1">
      <alignment horizontal="right" vertical="center" wrapText="1"/>
    </xf>
    <xf fontId="18" fillId="0" borderId="38" numFmtId="0" xfId="0" applyFont="1" applyBorder="1" applyAlignment="1">
      <alignment horizontal="center" vertical="center" wrapText="1"/>
    </xf>
    <xf fontId="20" fillId="0" borderId="0" numFmtId="49" xfId="0" applyNumberFormat="1" applyFont="1" applyAlignment="1">
      <alignment horizontal="left" vertical="center"/>
    </xf>
    <xf fontId="18" fillId="0" borderId="4" numFmtId="0" xfId="0" applyFont="1" applyBorder="1" applyAlignment="1">
      <alignment vertical="center" wrapText="1"/>
    </xf>
    <xf fontId="18" fillId="0" borderId="0" numFmtId="162" xfId="0" applyNumberFormat="1" applyFont="1" applyAlignment="1">
      <alignment horizontal="right" vertical="center" wrapText="1"/>
    </xf>
    <xf fontId="18" fillId="0" borderId="4" numFmtId="164" xfId="0" applyNumberFormat="1" applyFont="1" applyBorder="1" applyAlignment="1">
      <alignment horizontal="right" vertical="center" wrapText="1"/>
    </xf>
    <xf fontId="18" fillId="0" borderId="17" numFmtId="164" xfId="0" applyNumberFormat="1" applyFont="1" applyBorder="1" applyAlignment="1">
      <alignment horizontal="right" vertical="center" wrapText="1"/>
    </xf>
    <xf fontId="18" fillId="0" borderId="25" numFmtId="164" xfId="0" applyNumberFormat="1" applyFont="1" applyBorder="1" applyAlignment="1">
      <alignment horizontal="right" vertical="center" wrapText="1"/>
    </xf>
    <xf fontId="17" fillId="0" borderId="5" numFmtId="0" xfId="0" applyFont="1" applyBorder="1" applyAlignment="1">
      <alignment vertical="center"/>
    </xf>
    <xf fontId="16" fillId="0" borderId="9" numFmtId="167" xfId="0" applyNumberFormat="1" applyFont="1" applyBorder="1" applyAlignment="1">
      <alignment horizontal="center" vertical="center" wrapText="1"/>
    </xf>
    <xf fontId="14" fillId="0" borderId="10" numFmtId="167" xfId="0" applyNumberFormat="1" applyFont="1" applyBorder="1" applyAlignment="1">
      <alignment horizontal="left" vertical="center"/>
    </xf>
    <xf fontId="16" fillId="0" borderId="11" numFmtId="167" xfId="0" applyNumberFormat="1" applyFont="1" applyBorder="1" applyAlignment="1">
      <alignment horizontal="center" vertical="center" wrapText="1"/>
    </xf>
    <xf fontId="17" fillId="0" borderId="22" numFmtId="49" xfId="0" applyNumberFormat="1" applyFont="1" applyBorder="1" applyAlignment="1">
      <alignment vertical="center" wrapText="1"/>
    </xf>
    <xf fontId="16" fillId="0" borderId="46" numFmtId="165" xfId="0" applyNumberFormat="1" applyFont="1" applyBorder="1" applyAlignment="1">
      <alignment horizontal="center" vertical="center" wrapText="1"/>
    </xf>
    <xf fontId="14" fillId="0" borderId="47" numFmtId="165" xfId="0" applyNumberFormat="1" applyFont="1" applyBorder="1" applyAlignment="1">
      <alignment horizontal="left" vertical="center"/>
    </xf>
    <xf fontId="16" fillId="0" borderId="44" numFmtId="165" xfId="0" applyNumberFormat="1" applyFont="1" applyBorder="1" applyAlignment="1">
      <alignment horizontal="center" vertical="center" wrapText="1"/>
    </xf>
    <xf fontId="16" fillId="0" borderId="19" numFmtId="162" xfId="0" applyNumberFormat="1" applyFont="1" applyBorder="1" applyAlignment="1">
      <alignment horizontal="right" vertical="center" wrapText="1"/>
    </xf>
    <xf fontId="16" fillId="0" borderId="0" numFmtId="162" xfId="0" applyNumberFormat="1" applyFont="1" applyAlignment="1">
      <alignment horizontal="right" vertical="center" wrapText="1"/>
    </xf>
    <xf fontId="16" fillId="0" borderId="0" numFmtId="164" xfId="0" applyNumberFormat="1" applyFont="1" applyAlignment="1">
      <alignment horizontal="right" vertical="center" wrapText="1"/>
    </xf>
    <xf fontId="16" fillId="0" borderId="19" numFmtId="164" xfId="0" applyNumberFormat="1" applyFont="1" applyBorder="1" applyAlignment="1">
      <alignment horizontal="right" vertical="center" wrapText="1"/>
    </xf>
    <xf fontId="16" fillId="0" borderId="17" numFmtId="164" xfId="0" applyNumberFormat="1" applyFont="1" applyBorder="1" applyAlignment="1">
      <alignment horizontal="right" vertical="center" wrapText="1"/>
    </xf>
    <xf fontId="16" fillId="0" borderId="43" numFmtId="164" xfId="0" applyNumberFormat="1" applyFont="1" applyBorder="1" applyAlignment="1">
      <alignment horizontal="right" vertical="center" wrapText="1"/>
    </xf>
    <xf fontId="6" fillId="0" borderId="23" numFmtId="49" xfId="0" applyNumberFormat="1" applyFont="1" applyBorder="1" applyAlignment="1">
      <alignment horizontal="center" vertical="center" wrapText="1"/>
    </xf>
    <xf fontId="15" fillId="0" borderId="38" numFmtId="0" xfId="0" applyFont="1" applyBorder="1" applyAlignment="1">
      <alignment horizontal="center" vertical="center" wrapText="1"/>
    </xf>
    <xf fontId="21" fillId="0" borderId="0" numFmtId="162" xfId="0" applyNumberFormat="1" applyFont="1" applyAlignment="1">
      <alignment vertical="center" wrapText="1"/>
    </xf>
    <xf fontId="6" fillId="0" borderId="5" numFmtId="49" xfId="0" applyNumberFormat="1" applyFont="1" applyBorder="1" applyAlignment="1">
      <alignment horizontal="center" vertical="center" wrapText="1"/>
    </xf>
    <xf fontId="15" fillId="0" borderId="30" numFmtId="0" xfId="0" applyFont="1" applyBorder="1" applyAlignment="1">
      <alignment horizontal="center" vertical="center" wrapText="1"/>
    </xf>
    <xf fontId="21" fillId="0" borderId="5" numFmtId="162" xfId="0" applyNumberFormat="1" applyFont="1" applyBorder="1" applyAlignment="1">
      <alignment vertical="center" wrapText="1"/>
    </xf>
    <xf fontId="5" fillId="0" borderId="7" numFmtId="4" xfId="0" applyNumberFormat="1" applyFont="1" applyBorder="1" applyAlignment="1">
      <alignment horizontal="right" vertical="center" wrapText="1"/>
    </xf>
    <xf fontId="21" fillId="0" borderId="5" numFmtId="0" xfId="0" applyFont="1" applyBorder="1" applyAlignment="1">
      <alignment horizontal="left" vertical="center" wrapText="1"/>
    </xf>
    <xf fontId="5" fillId="0" borderId="23" numFmtId="162" xfId="0" applyNumberFormat="1" applyFont="1" applyBorder="1" applyAlignment="1">
      <alignment horizontal="right" vertical="center" wrapText="1"/>
    </xf>
    <xf fontId="17" fillId="0" borderId="5" numFmtId="49" xfId="0" applyNumberFormat="1" applyFont="1" applyBorder="1" applyAlignment="1">
      <alignment horizontal="center" vertical="center" wrapText="1"/>
    </xf>
    <xf fontId="21" fillId="0" borderId="0" numFmtId="0" xfId="0" applyFont="1" applyAlignment="1">
      <alignment horizontal="left" vertical="center" wrapText="1"/>
    </xf>
    <xf fontId="8" fillId="0" borderId="44" numFmtId="49" xfId="0" applyNumberFormat="1" applyFont="1" applyBorder="1" applyAlignment="1">
      <alignment horizontal="left" vertical="center"/>
    </xf>
    <xf fontId="8" fillId="0" borderId="17" numFmtId="49" xfId="0" applyNumberFormat="1" applyFont="1" applyBorder="1" applyAlignment="1">
      <alignment horizontal="left" vertical="center"/>
    </xf>
    <xf fontId="21" fillId="0" borderId="0" numFmtId="165" xfId="0" applyNumberFormat="1" applyFont="1" applyAlignment="1">
      <alignment vertical="center" wrapText="1"/>
    </xf>
    <xf fontId="5" fillId="0" borderId="32" numFmtId="162" xfId="0" applyNumberFormat="1" applyFont="1" applyBorder="1" applyAlignment="1">
      <alignment horizontal="right" vertical="center" wrapText="1"/>
    </xf>
    <xf fontId="5" fillId="0" borderId="48" numFmtId="162" xfId="0" applyNumberFormat="1" applyFont="1" applyBorder="1" applyAlignment="1">
      <alignment horizontal="right" vertical="center" wrapText="1"/>
    </xf>
    <xf fontId="17" fillId="0" borderId="49" numFmtId="0" xfId="0" applyFont="1" applyBorder="1" applyAlignment="1">
      <alignment vertical="center"/>
    </xf>
    <xf fontId="6" fillId="0" borderId="1" numFmtId="167" xfId="0" applyNumberFormat="1" applyFont="1" applyBorder="1" applyAlignment="1">
      <alignment horizontal="left" vertical="center"/>
    </xf>
    <xf fontId="11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13.7109375"/>
    <col customWidth="1" min="4" max="4" style="1" width="74.140625"/>
    <col customWidth="1" min="5" max="5" style="5" width="16.8515625"/>
    <col customWidth="1" min="6" max="6" style="1" width="16.140625"/>
    <col customWidth="1" min="7" max="7" style="1" width="15.8515625"/>
    <col customWidth="1" min="8" max="8" style="5" width="14.8515625"/>
    <col customWidth="1" min="9" max="9" style="6" width="16.28125"/>
    <col customWidth="1" min="10" max="10" style="6" width="15.28515625"/>
    <col customWidth="1" min="11" max="11" style="6" width="14.421875"/>
    <col customWidth="1" min="12" max="12" style="6" width="15.7109375"/>
    <col customWidth="1" min="13" max="13" style="1" width="17.140625"/>
    <col customWidth="1" min="14" max="14" style="1" width="14.7109375"/>
    <col customWidth="1" min="15" max="15" style="1" width="12.00390625"/>
    <col customWidth="1" min="16" max="16" style="1" width="13.140625"/>
    <col customWidth="1" min="17" max="17" style="1" width="12.57421875"/>
    <col customWidth="1" min="18" max="18" style="1" width="11.7109375"/>
    <col customWidth="1" min="19" max="30" style="1" width="9.140625"/>
    <col min="31" max="16384" style="1" width="9.140625"/>
  </cols>
  <sheetData>
    <row r="1" ht="23.25" customHeight="1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"/>
      <c r="T1" s="1"/>
      <c r="U1" s="1"/>
      <c r="V1" s="1"/>
      <c r="W1" s="1"/>
      <c r="X1" s="1"/>
      <c r="Y1" s="1"/>
    </row>
    <row r="2" ht="15">
      <c r="A2" s="9"/>
      <c r="B2" s="10"/>
      <c r="C2" s="4"/>
      <c r="D2" s="11"/>
      <c r="E2" s="12"/>
      <c r="F2" s="11"/>
      <c r="G2" s="11"/>
      <c r="H2" s="13"/>
      <c r="I2" s="14"/>
      <c r="J2" s="14"/>
      <c r="K2" s="14"/>
      <c r="L2" s="14"/>
      <c r="M2" s="11"/>
      <c r="N2" s="11"/>
      <c r="O2" s="11"/>
      <c r="P2" s="13"/>
      <c r="Q2" s="13"/>
      <c r="R2" s="15" t="s">
        <v>1</v>
      </c>
      <c r="S2" s="1"/>
      <c r="T2" s="1"/>
      <c r="U2" s="1"/>
      <c r="V2" s="1"/>
      <c r="W2" s="1"/>
      <c r="X2" s="1"/>
      <c r="Y2" s="1"/>
    </row>
    <row r="3" s="16" customFormat="1" ht="18.75" customHeight="1">
      <c r="A3" s="17" t="s">
        <v>2</v>
      </c>
      <c r="B3" s="18" t="s">
        <v>3</v>
      </c>
      <c r="C3" s="19" t="s">
        <v>4</v>
      </c>
      <c r="D3" s="20" t="s">
        <v>5</v>
      </c>
      <c r="E3" s="21" t="s">
        <v>6</v>
      </c>
      <c r="F3" s="22" t="s">
        <v>7</v>
      </c>
      <c r="G3" s="23"/>
      <c r="H3" s="24"/>
      <c r="I3" s="25" t="s">
        <v>8</v>
      </c>
      <c r="J3" s="26"/>
      <c r="K3" s="22" t="s">
        <v>9</v>
      </c>
      <c r="L3" s="23"/>
      <c r="M3" s="23"/>
      <c r="N3" s="24"/>
      <c r="O3" s="20" t="s">
        <v>10</v>
      </c>
      <c r="P3" s="27" t="s">
        <v>11</v>
      </c>
      <c r="Q3" s="27" t="s">
        <v>12</v>
      </c>
      <c r="R3" s="20" t="s">
        <v>13</v>
      </c>
      <c r="S3" s="16"/>
      <c r="T3" s="16"/>
      <c r="U3" s="16"/>
      <c r="V3" s="16"/>
      <c r="W3" s="16"/>
      <c r="X3" s="16"/>
      <c r="Y3" s="16"/>
    </row>
    <row r="4" s="16" customFormat="1" ht="62.25" customHeight="1">
      <c r="A4" s="17"/>
      <c r="B4" s="18"/>
      <c r="C4" s="19"/>
      <c r="D4" s="20"/>
      <c r="E4" s="21"/>
      <c r="F4" s="28" t="s">
        <v>14</v>
      </c>
      <c r="G4" s="28" t="s">
        <v>15</v>
      </c>
      <c r="H4" s="29" t="s">
        <v>16</v>
      </c>
      <c r="I4" s="30" t="s">
        <v>17</v>
      </c>
      <c r="J4" s="30" t="s">
        <v>16</v>
      </c>
      <c r="K4" s="31" t="s">
        <v>18</v>
      </c>
      <c r="L4" s="32" t="s">
        <v>19</v>
      </c>
      <c r="M4" s="31" t="s">
        <v>20</v>
      </c>
      <c r="N4" s="32" t="s">
        <v>21</v>
      </c>
      <c r="O4" s="20"/>
      <c r="P4" s="27"/>
      <c r="Q4" s="27"/>
      <c r="R4" s="20"/>
      <c r="S4" s="16"/>
      <c r="T4" s="16"/>
      <c r="U4" s="16"/>
      <c r="V4" s="16"/>
      <c r="W4" s="16"/>
      <c r="X4" s="16"/>
      <c r="Y4" s="16"/>
    </row>
    <row r="5" s="33" customFormat="1" ht="23.25" customHeight="1">
      <c r="A5" s="34"/>
      <c r="B5" s="35" t="s">
        <v>22</v>
      </c>
      <c r="C5" s="36"/>
      <c r="D5" s="37"/>
      <c r="E5" s="38">
        <f>SUM(E6:E16)</f>
        <v>9209429.6699999999</v>
      </c>
      <c r="F5" s="38">
        <f>SUM(F6:F16)</f>
        <v>28873554.000000004</v>
      </c>
      <c r="G5" s="38">
        <f>SUM(G6:G16)</f>
        <v>11401823</v>
      </c>
      <c r="H5" s="38">
        <f>SUM(H6:H16)</f>
        <v>1960153.3999999999</v>
      </c>
      <c r="I5" s="38">
        <f>SUM(I6:I16)</f>
        <v>10023899.159999998</v>
      </c>
      <c r="J5" s="38">
        <f>SUM(J6:J16)</f>
        <v>587602.20000000007</v>
      </c>
      <c r="K5" s="38">
        <f>SUM(K6:K16)</f>
        <v>814469.48999999953</v>
      </c>
      <c r="L5" s="38">
        <f>SUM(L6:L16)</f>
        <v>-1377923.840000001</v>
      </c>
      <c r="M5" s="38">
        <f>SUM(M6:M16)</f>
        <v>-18849654.84</v>
      </c>
      <c r="N5" s="38">
        <f>SUM(N6:N16)</f>
        <v>-1372551.2000000002</v>
      </c>
      <c r="O5" s="39">
        <f t="shared" ref="O5:O9" si="0">IFERROR(I5/E5,"")</f>
        <v>1.0884386459514597</v>
      </c>
      <c r="P5" s="40">
        <f t="shared" ref="P5:P9" si="1">IFERROR(J5/H5,"")</f>
        <v>0.29977357894540302</v>
      </c>
      <c r="Q5" s="41">
        <f t="shared" ref="Q5:Q9" si="2">IFERROR(I5/G5,"")</f>
        <v>0.8791488133081875</v>
      </c>
      <c r="R5" s="42">
        <f t="shared" ref="R5:R9" si="3">IFERROR(I5/F5,"")</f>
        <v>0.34716540817940172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</row>
    <row r="6" ht="18.75" customHeight="1">
      <c r="A6" s="43"/>
      <c r="B6" s="44" t="s">
        <v>23</v>
      </c>
      <c r="C6" s="45" t="s">
        <v>24</v>
      </c>
      <c r="D6" s="46" t="s">
        <v>25</v>
      </c>
      <c r="E6" s="47">
        <v>6716513.1200000001</v>
      </c>
      <c r="F6" s="48">
        <f>22841274.9-1013674.9</f>
        <v>21827600</v>
      </c>
      <c r="G6" s="49">
        <v>8915651.4000000004</v>
      </c>
      <c r="H6" s="49">
        <v>1839119.3999999999</v>
      </c>
      <c r="I6" s="49">
        <v>7603297.21</v>
      </c>
      <c r="J6" s="49">
        <v>494806.22999999998</v>
      </c>
      <c r="K6" s="50">
        <f t="shared" ref="K6:K9" si="4">I6-E6</f>
        <v>886784.08999999985</v>
      </c>
      <c r="L6" s="51">
        <f t="shared" ref="L6:L9" si="5">I6-G6</f>
        <v>-1312354.1900000004</v>
      </c>
      <c r="M6" s="49">
        <f t="shared" ref="M6:M9" si="6">I6-F6</f>
        <v>-14224302.789999999</v>
      </c>
      <c r="N6" s="49">
        <f t="shared" ref="N6:N9" si="7">J6-H6</f>
        <v>-1344313.1699999999</v>
      </c>
      <c r="O6" s="52">
        <f t="shared" si="0"/>
        <v>1.1320304262280663</v>
      </c>
      <c r="P6" s="53">
        <f t="shared" si="1"/>
        <v>0.26904519086688988</v>
      </c>
      <c r="Q6" s="52">
        <f t="shared" si="2"/>
        <v>0.85280333078074355</v>
      </c>
      <c r="R6" s="54">
        <f t="shared" si="3"/>
        <v>0.34833409124228043</v>
      </c>
      <c r="S6" s="1"/>
      <c r="T6" s="1"/>
      <c r="U6" s="1"/>
      <c r="V6" s="1"/>
      <c r="W6" s="1"/>
      <c r="X6" s="1"/>
      <c r="Y6" s="1"/>
    </row>
    <row r="7" ht="18.75" customHeight="1">
      <c r="A7" s="55"/>
      <c r="B7" s="56" t="s">
        <v>26</v>
      </c>
      <c r="C7" s="57" t="s">
        <v>27</v>
      </c>
      <c r="D7" s="58" t="s">
        <v>28</v>
      </c>
      <c r="E7" s="59">
        <v>34317.349999999999</v>
      </c>
      <c r="F7" s="60">
        <v>58676</v>
      </c>
      <c r="G7" s="60">
        <v>29086</v>
      </c>
      <c r="H7" s="59">
        <v>4914.5</v>
      </c>
      <c r="I7" s="61">
        <v>25624.380000000001</v>
      </c>
      <c r="J7" s="59">
        <v>9.4800000000000004</v>
      </c>
      <c r="K7" s="62">
        <f t="shared" si="4"/>
        <v>-8692.9699999999975</v>
      </c>
      <c r="L7" s="59">
        <f t="shared" si="5"/>
        <v>-3461.619999999999</v>
      </c>
      <c r="M7" s="63">
        <f t="shared" si="6"/>
        <v>-33051.619999999995</v>
      </c>
      <c r="N7" s="59">
        <f t="shared" si="7"/>
        <v>-4905.0200000000004</v>
      </c>
      <c r="O7" s="64">
        <f t="shared" si="0"/>
        <v>0.7466887740457816</v>
      </c>
      <c r="P7" s="65">
        <f t="shared" si="1"/>
        <v>0.0019289856546952895</v>
      </c>
      <c r="Q7" s="66">
        <f t="shared" si="2"/>
        <v>0.88098672901052055</v>
      </c>
      <c r="R7" s="67">
        <f t="shared" si="3"/>
        <v>0.43670972799781854</v>
      </c>
      <c r="S7" s="1"/>
      <c r="T7" s="1"/>
      <c r="U7" s="1"/>
      <c r="V7" s="1"/>
      <c r="W7" s="1"/>
      <c r="X7" s="1"/>
      <c r="Y7" s="1"/>
    </row>
    <row r="8" ht="18.75" customHeight="1">
      <c r="A8" s="55"/>
      <c r="B8" s="56" t="s">
        <v>23</v>
      </c>
      <c r="C8" s="68" t="s">
        <v>29</v>
      </c>
      <c r="D8" s="58" t="s">
        <v>30</v>
      </c>
      <c r="E8" s="59">
        <v>8446.2999999999993</v>
      </c>
      <c r="F8" s="60">
        <v>38381</v>
      </c>
      <c r="G8" s="60">
        <v>16600</v>
      </c>
      <c r="H8" s="59">
        <v>0</v>
      </c>
      <c r="I8" s="62">
        <v>19516.419999999998</v>
      </c>
      <c r="J8" s="59">
        <v>-488.31999999999999</v>
      </c>
      <c r="K8" s="59">
        <f t="shared" si="4"/>
        <v>11070.119999999999</v>
      </c>
      <c r="L8" s="59">
        <f t="shared" si="5"/>
        <v>2916.4199999999983</v>
      </c>
      <c r="M8" s="59">
        <f t="shared" si="6"/>
        <v>-18864.580000000002</v>
      </c>
      <c r="N8" s="62">
        <f t="shared" si="7"/>
        <v>-488.31999999999999</v>
      </c>
      <c r="O8" s="65">
        <f t="shared" si="0"/>
        <v>2.3106472656666233</v>
      </c>
      <c r="P8" s="64" t="str">
        <f t="shared" si="1"/>
        <v/>
      </c>
      <c r="Q8" s="65">
        <f t="shared" si="2"/>
        <v>1.1756879518072287</v>
      </c>
      <c r="R8" s="67">
        <f t="shared" si="3"/>
        <v>0.5084917016231989</v>
      </c>
      <c r="S8" s="1"/>
      <c r="T8" s="1"/>
      <c r="U8" s="1"/>
      <c r="V8" s="1"/>
      <c r="W8" s="1"/>
      <c r="X8" s="1"/>
      <c r="Y8" s="1"/>
    </row>
    <row r="9" ht="18.75" customHeight="1">
      <c r="A9" s="55"/>
      <c r="B9" s="56" t="s">
        <v>23</v>
      </c>
      <c r="C9" s="57" t="s">
        <v>31</v>
      </c>
      <c r="D9" s="58" t="s">
        <v>32</v>
      </c>
      <c r="E9" s="59">
        <v>663976.55000000005</v>
      </c>
      <c r="F9" s="60">
        <v>1319195.1000000001</v>
      </c>
      <c r="G9" s="60">
        <v>715200</v>
      </c>
      <c r="H9" s="59">
        <v>33200</v>
      </c>
      <c r="I9" s="59">
        <v>686646.29999999993</v>
      </c>
      <c r="J9" s="59">
        <v>23746.91</v>
      </c>
      <c r="K9" s="59">
        <f t="shared" si="4"/>
        <v>22669.749999999884</v>
      </c>
      <c r="L9" s="59">
        <f t="shared" si="5"/>
        <v>-28553.70000000007</v>
      </c>
      <c r="M9" s="63">
        <f t="shared" si="6"/>
        <v>-632548.80000000016</v>
      </c>
      <c r="N9" s="59">
        <f t="shared" si="7"/>
        <v>-9453.0900000000001</v>
      </c>
      <c r="O9" s="64">
        <f t="shared" si="0"/>
        <v>1.0341423955409266</v>
      </c>
      <c r="P9" s="65">
        <f t="shared" si="1"/>
        <v>0.71526837349397587</v>
      </c>
      <c r="Q9" s="66">
        <f t="shared" si="2"/>
        <v>0.96007592281879184</v>
      </c>
      <c r="R9" s="67">
        <f t="shared" si="3"/>
        <v>0.52050398004055642</v>
      </c>
      <c r="S9" s="1"/>
      <c r="T9" s="1"/>
      <c r="U9" s="1"/>
      <c r="V9" s="1"/>
      <c r="W9" s="1"/>
      <c r="X9" s="1"/>
      <c r="Y9" s="1"/>
    </row>
    <row r="10" ht="18.75" customHeight="1">
      <c r="A10" s="55"/>
      <c r="B10" s="56" t="s">
        <v>23</v>
      </c>
      <c r="C10" s="68" t="s">
        <v>33</v>
      </c>
      <c r="D10" s="58" t="s">
        <v>34</v>
      </c>
      <c r="E10" s="59">
        <v>146.97</v>
      </c>
      <c r="F10" s="60">
        <v>0</v>
      </c>
      <c r="G10" s="60">
        <v>0</v>
      </c>
      <c r="H10" s="59">
        <v>0</v>
      </c>
      <c r="I10" s="62">
        <v>156.38999999999999</v>
      </c>
      <c r="J10" s="59">
        <v>2.1699999999999999</v>
      </c>
      <c r="K10" s="59">
        <f t="shared" ref="K10:K47" si="8">I10-E10</f>
        <v>9.4199999999999875</v>
      </c>
      <c r="L10" s="59">
        <f t="shared" ref="L10:L73" si="9">I10-G10</f>
        <v>156.38999999999999</v>
      </c>
      <c r="M10" s="59">
        <f t="shared" ref="M10:M47" si="10">I10-F10</f>
        <v>156.38999999999999</v>
      </c>
      <c r="N10" s="62">
        <f t="shared" ref="N10:N47" si="11">J10-H10</f>
        <v>2.1699999999999999</v>
      </c>
      <c r="O10" s="65">
        <f t="shared" ref="O10:O73" si="12">IFERROR(I10/E10,"")</f>
        <v>1.0640947132067768</v>
      </c>
      <c r="P10" s="64" t="str">
        <f t="shared" ref="P10:P73" si="13">IFERROR(J10/H10,"")</f>
        <v/>
      </c>
      <c r="Q10" s="65" t="str">
        <f t="shared" ref="Q10:Q73" si="14">IFERROR(I10/G10,"")</f>
        <v/>
      </c>
      <c r="R10" s="67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</row>
    <row r="11" ht="18.75" customHeight="1">
      <c r="A11" s="55"/>
      <c r="B11" s="56" t="s">
        <v>23</v>
      </c>
      <c r="C11" s="57" t="s">
        <v>35</v>
      </c>
      <c r="D11" s="58" t="s">
        <v>36</v>
      </c>
      <c r="E11" s="59">
        <v>1060.8599999999999</v>
      </c>
      <c r="F11" s="60">
        <v>1515.3</v>
      </c>
      <c r="G11" s="60">
        <v>1053</v>
      </c>
      <c r="H11" s="59">
        <v>0</v>
      </c>
      <c r="I11" s="59">
        <v>296.18000000000001</v>
      </c>
      <c r="J11" s="59">
        <v>0</v>
      </c>
      <c r="K11" s="59">
        <f t="shared" si="8"/>
        <v>-764.67999999999984</v>
      </c>
      <c r="L11" s="59">
        <f t="shared" si="9"/>
        <v>-756.81999999999994</v>
      </c>
      <c r="M11" s="63">
        <f t="shared" si="10"/>
        <v>-1219.1199999999999</v>
      </c>
      <c r="N11" s="59">
        <f t="shared" si="11"/>
        <v>0</v>
      </c>
      <c r="O11" s="64">
        <f t="shared" si="12"/>
        <v>0.27918858284787818</v>
      </c>
      <c r="P11" s="65" t="str">
        <f t="shared" si="13"/>
        <v/>
      </c>
      <c r="Q11" s="66">
        <f t="shared" si="14"/>
        <v>0.28127255460588796</v>
      </c>
      <c r="R11" s="67">
        <f t="shared" si="15"/>
        <v>0.19545964495479445</v>
      </c>
      <c r="S11" s="1"/>
      <c r="T11" s="1"/>
      <c r="U11" s="1"/>
      <c r="V11" s="1"/>
      <c r="W11" s="1"/>
      <c r="X11" s="1"/>
      <c r="Y11" s="1"/>
    </row>
    <row r="12" ht="18.75" customHeight="1">
      <c r="A12" s="55"/>
      <c r="B12" s="56" t="s">
        <v>23</v>
      </c>
      <c r="C12" s="68" t="s">
        <v>37</v>
      </c>
      <c r="D12" s="58" t="s">
        <v>38</v>
      </c>
      <c r="E12" s="59">
        <v>303373.63</v>
      </c>
      <c r="F12" s="60">
        <v>446509.79999999999</v>
      </c>
      <c r="G12" s="60">
        <v>160215.60000000001</v>
      </c>
      <c r="H12" s="59">
        <v>10000</v>
      </c>
      <c r="I12" s="62">
        <v>133532.91</v>
      </c>
      <c r="J12" s="59">
        <v>4384.1999999999998</v>
      </c>
      <c r="K12" s="59">
        <f t="shared" si="8"/>
        <v>-169840.72</v>
      </c>
      <c r="L12" s="59">
        <f t="shared" si="9"/>
        <v>-26682.690000000002</v>
      </c>
      <c r="M12" s="59">
        <f t="shared" si="10"/>
        <v>-312976.89000000001</v>
      </c>
      <c r="N12" s="62">
        <f t="shared" si="11"/>
        <v>-5615.8000000000002</v>
      </c>
      <c r="O12" s="65">
        <f t="shared" si="12"/>
        <v>0.4401599110641225</v>
      </c>
      <c r="P12" s="64">
        <f t="shared" si="13"/>
        <v>0.43841999999999998</v>
      </c>
      <c r="Q12" s="65">
        <f t="shared" si="14"/>
        <v>0.83345760337944619</v>
      </c>
      <c r="R12" s="67">
        <f t="shared" si="15"/>
        <v>0.29905930396152564</v>
      </c>
      <c r="S12" s="1"/>
      <c r="T12" s="1"/>
      <c r="U12" s="1"/>
      <c r="V12" s="1"/>
      <c r="W12" s="1"/>
      <c r="X12" s="1"/>
      <c r="Y12" s="1"/>
    </row>
    <row r="13" ht="18.75" customHeight="1">
      <c r="A13" s="55"/>
      <c r="B13" s="56" t="s">
        <v>39</v>
      </c>
      <c r="C13" s="57" t="s">
        <v>40</v>
      </c>
      <c r="D13" s="58" t="s">
        <v>41</v>
      </c>
      <c r="E13" s="59">
        <v>71890.820000000007</v>
      </c>
      <c r="F13" s="60">
        <v>1866643.8</v>
      </c>
      <c r="G13" s="60">
        <v>86000</v>
      </c>
      <c r="H13" s="59">
        <v>10000</v>
      </c>
      <c r="I13" s="59">
        <v>76032.779999999999</v>
      </c>
      <c r="J13" s="59">
        <v>6295.3100000000004</v>
      </c>
      <c r="K13" s="59">
        <f t="shared" si="8"/>
        <v>4141.9599999999919</v>
      </c>
      <c r="L13" s="59">
        <f t="shared" si="9"/>
        <v>-9967.2200000000012</v>
      </c>
      <c r="M13" s="63">
        <f t="shared" si="10"/>
        <v>-1790611.02</v>
      </c>
      <c r="N13" s="59">
        <f t="shared" si="11"/>
        <v>-3704.6899999999996</v>
      </c>
      <c r="O13" s="64">
        <f t="shared" si="12"/>
        <v>1.0576145883438246</v>
      </c>
      <c r="P13" s="65">
        <f t="shared" si="13"/>
        <v>0.62953100000000006</v>
      </c>
      <c r="Q13" s="66">
        <f t="shared" si="14"/>
        <v>0.88410209302325582</v>
      </c>
      <c r="R13" s="67">
        <f t="shared" si="15"/>
        <v>0.040732345399802576</v>
      </c>
      <c r="S13" s="1"/>
      <c r="T13" s="1"/>
      <c r="U13" s="1"/>
      <c r="V13" s="1"/>
      <c r="W13" s="1"/>
      <c r="X13" s="1"/>
      <c r="Y13" s="1"/>
    </row>
    <row r="14" ht="18.75" customHeight="1">
      <c r="A14" s="55"/>
      <c r="B14" s="56" t="s">
        <v>39</v>
      </c>
      <c r="C14" s="68" t="s">
        <v>42</v>
      </c>
      <c r="D14" s="58" t="s">
        <v>43</v>
      </c>
      <c r="E14" s="59">
        <v>1111162.6100000001</v>
      </c>
      <c r="F14" s="60">
        <v>2628818</v>
      </c>
      <c r="G14" s="60">
        <v>1156500</v>
      </c>
      <c r="H14" s="59">
        <v>5000</v>
      </c>
      <c r="I14" s="62">
        <v>1164925.1799999999</v>
      </c>
      <c r="J14" s="59">
        <v>16773.799999999999</v>
      </c>
      <c r="K14" s="59">
        <f t="shared" si="8"/>
        <v>53762.569999999832</v>
      </c>
      <c r="L14" s="59">
        <f t="shared" si="9"/>
        <v>8425.1799999999348</v>
      </c>
      <c r="M14" s="59">
        <f t="shared" si="10"/>
        <v>-1463892.8200000001</v>
      </c>
      <c r="N14" s="62">
        <f t="shared" si="11"/>
        <v>11773.799999999999</v>
      </c>
      <c r="O14" s="65">
        <f t="shared" si="12"/>
        <v>1.0483840704467187</v>
      </c>
      <c r="P14" s="64">
        <f t="shared" si="13"/>
        <v>3.3547599999999997</v>
      </c>
      <c r="Q14" s="65">
        <f t="shared" si="14"/>
        <v>1.0072850670125377</v>
      </c>
      <c r="R14" s="67">
        <f t="shared" si="15"/>
        <v>0.44313648947930206</v>
      </c>
      <c r="S14" s="1"/>
      <c r="T14" s="1"/>
      <c r="U14" s="1"/>
      <c r="V14" s="1"/>
      <c r="W14" s="1"/>
      <c r="X14" s="1"/>
      <c r="Y14" s="1"/>
    </row>
    <row r="15" ht="18.75" customHeight="1">
      <c r="A15" s="55"/>
      <c r="B15" s="56"/>
      <c r="C15" s="57" t="s">
        <v>44</v>
      </c>
      <c r="D15" s="58" t="s">
        <v>45</v>
      </c>
      <c r="E15" s="59">
        <v>298541.46000000002</v>
      </c>
      <c r="F15" s="60">
        <v>686215</v>
      </c>
      <c r="G15" s="60">
        <v>321517</v>
      </c>
      <c r="H15" s="59">
        <v>57919.5</v>
      </c>
      <c r="I15" s="59">
        <v>313871.40999999997</v>
      </c>
      <c r="J15" s="59">
        <v>42072.420000000006</v>
      </c>
      <c r="K15" s="59">
        <f t="shared" si="8"/>
        <v>15329.949999999953</v>
      </c>
      <c r="L15" s="59">
        <f t="shared" si="9"/>
        <v>-7645.5900000000256</v>
      </c>
      <c r="M15" s="59">
        <f t="shared" si="10"/>
        <v>-372343.59000000003</v>
      </c>
      <c r="N15" s="59">
        <f t="shared" si="11"/>
        <v>-15847.079999999994</v>
      </c>
      <c r="O15" s="65">
        <f t="shared" si="12"/>
        <v>1.0513494842558884</v>
      </c>
      <c r="P15" s="65">
        <f t="shared" si="13"/>
        <v>0.72639473752363204</v>
      </c>
      <c r="Q15" s="65">
        <f t="shared" si="14"/>
        <v>0.97622026207012369</v>
      </c>
      <c r="R15" s="67">
        <f t="shared" si="15"/>
        <v>0.45739514583621749</v>
      </c>
      <c r="S15" s="1"/>
      <c r="T15" s="1"/>
      <c r="U15" s="1"/>
      <c r="V15" s="1"/>
      <c r="W15" s="1"/>
      <c r="X15" s="1"/>
      <c r="Y15" s="1"/>
    </row>
    <row r="16" ht="17.25" hidden="1">
      <c r="A16" s="69"/>
      <c r="B16" s="70" t="s">
        <v>39</v>
      </c>
      <c r="C16" s="68" t="s">
        <v>46</v>
      </c>
      <c r="D16" s="71" t="s">
        <v>47</v>
      </c>
      <c r="E16" s="63">
        <v>0</v>
      </c>
      <c r="F16" s="72">
        <v>0</v>
      </c>
      <c r="G16" s="72">
        <v>0</v>
      </c>
      <c r="H16" s="73">
        <v>0</v>
      </c>
      <c r="I16" s="74">
        <v>0</v>
      </c>
      <c r="J16" s="74">
        <v>0</v>
      </c>
      <c r="K16" s="72">
        <f t="shared" si="8"/>
        <v>0</v>
      </c>
      <c r="L16" s="62">
        <f t="shared" si="9"/>
        <v>0</v>
      </c>
      <c r="M16" s="72">
        <f t="shared" si="10"/>
        <v>0</v>
      </c>
      <c r="N16" s="73">
        <f t="shared" si="11"/>
        <v>0</v>
      </c>
      <c r="O16" s="75" t="str">
        <f t="shared" si="12"/>
        <v/>
      </c>
      <c r="P16" s="64" t="str">
        <f t="shared" si="13"/>
        <v/>
      </c>
      <c r="Q16" s="75" t="str">
        <f t="shared" si="14"/>
        <v/>
      </c>
      <c r="R16" s="76" t="str">
        <f t="shared" si="15"/>
        <v/>
      </c>
      <c r="S16" s="1"/>
      <c r="T16" s="1"/>
      <c r="U16" s="1"/>
      <c r="V16" s="1"/>
      <c r="W16" s="1"/>
      <c r="X16" s="1"/>
      <c r="Y16" s="1"/>
    </row>
    <row r="17" s="33" customFormat="1" ht="24" customHeight="1">
      <c r="A17" s="77" t="s">
        <v>48</v>
      </c>
      <c r="B17" s="78"/>
      <c r="C17" s="79"/>
      <c r="D17" s="80"/>
      <c r="E17" s="81">
        <f>E21+E25+E34+E48+E56+E59+E62+E71</f>
        <v>3353223.02</v>
      </c>
      <c r="F17" s="38">
        <f>F21+F25+F34+F48+F56+F59+F62+F71</f>
        <v>8186565.9399999976</v>
      </c>
      <c r="G17" s="38">
        <f>G21+G25+G34+G48+G56+G59+G62+G71</f>
        <v>3915278.04</v>
      </c>
      <c r="H17" s="38">
        <f>H21+H25+H34+H48+H56+H59+H62+H71</f>
        <v>695539.10999999999</v>
      </c>
      <c r="I17" s="38">
        <f>I21+I25+I34+I48+I56+I59+I62+I71</f>
        <v>4057601.7799999998</v>
      </c>
      <c r="J17" s="38">
        <f>J21+J25+J34+J48+J56+J59+J62+J71</f>
        <v>579308.55000000005</v>
      </c>
      <c r="K17" s="38">
        <f t="shared" si="8"/>
        <v>704378.75999999978</v>
      </c>
      <c r="L17" s="82">
        <f t="shared" si="9"/>
        <v>142323.73999999976</v>
      </c>
      <c r="M17" s="83">
        <f t="shared" si="10"/>
        <v>-4128964.1599999978</v>
      </c>
      <c r="N17" s="38">
        <f t="shared" si="11"/>
        <v>-116230.55999999994</v>
      </c>
      <c r="O17" s="39">
        <f t="shared" si="12"/>
        <v>1.2100602184223344</v>
      </c>
      <c r="P17" s="40">
        <f t="shared" si="13"/>
        <v>0.83289140994530131</v>
      </c>
      <c r="Q17" s="41">
        <f t="shared" si="14"/>
        <v>1.0363508641138548</v>
      </c>
      <c r="R17" s="42">
        <f t="shared" si="15"/>
        <v>0.49564149482682857</v>
      </c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ht="17.25">
      <c r="A18" s="84" t="s">
        <v>49</v>
      </c>
      <c r="B18" s="85" t="s">
        <v>26</v>
      </c>
      <c r="C18" s="86" t="s">
        <v>50</v>
      </c>
      <c r="D18" s="87" t="s">
        <v>51</v>
      </c>
      <c r="E18" s="50">
        <v>126626.10000000001</v>
      </c>
      <c r="F18" s="50">
        <f>295538.8+75672.2</f>
        <v>371211</v>
      </c>
      <c r="G18" s="50">
        <v>173211</v>
      </c>
      <c r="H18" s="50">
        <v>32000</v>
      </c>
      <c r="I18" s="88">
        <v>173959.30000000002</v>
      </c>
      <c r="J18" s="50">
        <v>23266.169999999998</v>
      </c>
      <c r="K18" s="51">
        <f t="shared" si="8"/>
        <v>47333.200000000012</v>
      </c>
      <c r="L18" s="50">
        <f t="shared" si="9"/>
        <v>748.30000000001746</v>
      </c>
      <c r="M18" s="50">
        <f t="shared" si="10"/>
        <v>-197251.69999999998</v>
      </c>
      <c r="N18" s="88">
        <f t="shared" si="11"/>
        <v>-8733.8300000000017</v>
      </c>
      <c r="O18" s="52">
        <f t="shared" si="12"/>
        <v>1.3738028731833327</v>
      </c>
      <c r="P18" s="53">
        <f t="shared" si="13"/>
        <v>0.72706781249999997</v>
      </c>
      <c r="Q18" s="52">
        <f t="shared" si="14"/>
        <v>1.0043201644237376</v>
      </c>
      <c r="R18" s="54">
        <f t="shared" si="15"/>
        <v>0.46862646850443551</v>
      </c>
      <c r="S18" s="1"/>
      <c r="T18" s="1"/>
      <c r="U18" s="1"/>
      <c r="V18" s="1"/>
      <c r="W18" s="1"/>
      <c r="X18" s="1"/>
      <c r="Y18" s="1"/>
    </row>
    <row r="19" ht="17.25">
      <c r="A19" s="89"/>
      <c r="B19" s="90"/>
      <c r="C19" s="57" t="s">
        <v>52</v>
      </c>
      <c r="D19" s="91" t="s">
        <v>53</v>
      </c>
      <c r="E19" s="92">
        <v>647</v>
      </c>
      <c r="F19" s="92">
        <v>0</v>
      </c>
      <c r="G19" s="92">
        <v>0</v>
      </c>
      <c r="H19" s="93">
        <v>0</v>
      </c>
      <c r="I19" s="92">
        <v>0</v>
      </c>
      <c r="J19" s="93">
        <v>0</v>
      </c>
      <c r="K19" s="92">
        <f t="shared" si="8"/>
        <v>-647</v>
      </c>
      <c r="L19" s="93">
        <f t="shared" si="9"/>
        <v>0</v>
      </c>
      <c r="M19" s="92">
        <f t="shared" si="10"/>
        <v>0</v>
      </c>
      <c r="N19" s="92">
        <f t="shared" si="11"/>
        <v>0</v>
      </c>
      <c r="O19" s="64">
        <f t="shared" si="12"/>
        <v>0</v>
      </c>
      <c r="P19" s="65" t="str">
        <f t="shared" si="13"/>
        <v/>
      </c>
      <c r="Q19" s="66" t="str">
        <f t="shared" si="14"/>
        <v/>
      </c>
      <c r="R19" s="67" t="str">
        <f t="shared" si="15"/>
        <v/>
      </c>
      <c r="S19" s="1"/>
      <c r="T19" s="1"/>
      <c r="U19" s="1"/>
      <c r="V19" s="1"/>
      <c r="W19" s="1"/>
      <c r="X19" s="1"/>
      <c r="Y19" s="1"/>
    </row>
    <row r="20" ht="17.25">
      <c r="A20" s="89"/>
      <c r="B20" s="90"/>
      <c r="C20" s="68" t="s">
        <v>54</v>
      </c>
      <c r="D20" s="94" t="s">
        <v>55</v>
      </c>
      <c r="E20" s="92">
        <v>110431.56</v>
      </c>
      <c r="F20" s="92">
        <v>365019.5</v>
      </c>
      <c r="G20" s="92">
        <f>121415.2+60204.3</f>
        <v>181619.5</v>
      </c>
      <c r="H20" s="95">
        <f>22000+8600</f>
        <v>30600</v>
      </c>
      <c r="I20" s="92">
        <v>176426.79999999999</v>
      </c>
      <c r="J20" s="95">
        <v>25272.25</v>
      </c>
      <c r="K20" s="92">
        <f t="shared" si="8"/>
        <v>65995.239999999991</v>
      </c>
      <c r="L20" s="92">
        <f t="shared" si="9"/>
        <v>-5192.7000000000116</v>
      </c>
      <c r="M20" s="92">
        <f t="shared" si="10"/>
        <v>-188592.70000000001</v>
      </c>
      <c r="N20" s="92">
        <f t="shared" si="11"/>
        <v>-5327.75</v>
      </c>
      <c r="O20" s="65">
        <f t="shared" si="12"/>
        <v>1.5976121318941794</v>
      </c>
      <c r="P20" s="64">
        <f t="shared" si="13"/>
        <v>0.82589052287581699</v>
      </c>
      <c r="Q20" s="65">
        <f t="shared" si="14"/>
        <v>0.97140890708321515</v>
      </c>
      <c r="R20" s="67">
        <f t="shared" si="15"/>
        <v>0.48333527386893027</v>
      </c>
      <c r="S20" s="1"/>
      <c r="T20" s="1"/>
      <c r="U20" s="1"/>
      <c r="V20" s="1"/>
      <c r="W20" s="1"/>
      <c r="X20" s="1"/>
      <c r="Y20" s="1"/>
    </row>
    <row r="21" s="96" customFormat="1" ht="17.25">
      <c r="A21" s="97"/>
      <c r="B21" s="98"/>
      <c r="C21" s="99"/>
      <c r="D21" s="100" t="s">
        <v>56</v>
      </c>
      <c r="E21" s="101">
        <f>SUM(E18:E20)</f>
        <v>237704.66</v>
      </c>
      <c r="F21" s="101">
        <f>SUM(F18:F20)</f>
        <v>736230.5</v>
      </c>
      <c r="G21" s="101">
        <f>SUM(G18:G20)</f>
        <v>354830.5</v>
      </c>
      <c r="H21" s="101">
        <f>SUM(H18:H20)</f>
        <v>62600</v>
      </c>
      <c r="I21" s="101">
        <f>SUM(I18:I20)</f>
        <v>350386.09999999998</v>
      </c>
      <c r="J21" s="101">
        <f>SUM(J18:J20)</f>
        <v>48538.419999999998</v>
      </c>
      <c r="K21" s="101">
        <f t="shared" si="8"/>
        <v>112681.43999999997</v>
      </c>
      <c r="L21" s="101">
        <f t="shared" si="9"/>
        <v>-4444.4000000000233</v>
      </c>
      <c r="M21" s="102">
        <f t="shared" si="10"/>
        <v>-385844.40000000002</v>
      </c>
      <c r="N21" s="102">
        <f t="shared" si="11"/>
        <v>-14061.580000000002</v>
      </c>
      <c r="O21" s="103">
        <f t="shared" si="12"/>
        <v>1.4740396759575516</v>
      </c>
      <c r="P21" s="103">
        <f t="shared" si="13"/>
        <v>0.77537412140575079</v>
      </c>
      <c r="Q21" s="103">
        <f t="shared" si="14"/>
        <v>0.98747458293466872</v>
      </c>
      <c r="R21" s="104">
        <f t="shared" si="15"/>
        <v>0.47591902264304453</v>
      </c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</row>
    <row r="22" ht="17.25">
      <c r="A22" s="105">
        <v>951</v>
      </c>
      <c r="B22" s="85" t="s">
        <v>23</v>
      </c>
      <c r="C22" s="106" t="s">
        <v>57</v>
      </c>
      <c r="D22" s="107" t="s">
        <v>58</v>
      </c>
      <c r="E22" s="50">
        <v>48974.349999999999</v>
      </c>
      <c r="F22" s="108">
        <v>119058.5</v>
      </c>
      <c r="G22" s="108">
        <v>50888.300000000003</v>
      </c>
      <c r="H22" s="50">
        <v>9357.6000000000004</v>
      </c>
      <c r="I22" s="88">
        <v>55915.010000000002</v>
      </c>
      <c r="J22" s="50">
        <v>7811.6800000000003</v>
      </c>
      <c r="K22" s="50">
        <f t="shared" si="8"/>
        <v>6940.6600000000035</v>
      </c>
      <c r="L22" s="50">
        <f t="shared" si="9"/>
        <v>5026.7099999999991</v>
      </c>
      <c r="M22" s="50">
        <f t="shared" si="10"/>
        <v>-63143.489999999998</v>
      </c>
      <c r="N22" s="50">
        <f t="shared" si="11"/>
        <v>-1545.9200000000001</v>
      </c>
      <c r="O22" s="53">
        <f t="shared" si="12"/>
        <v>1.1417203086922032</v>
      </c>
      <c r="P22" s="52">
        <f t="shared" si="13"/>
        <v>0.83479524664443872</v>
      </c>
      <c r="Q22" s="109">
        <f t="shared" si="14"/>
        <v>1.0987792871838911</v>
      </c>
      <c r="R22" s="54">
        <f t="shared" si="15"/>
        <v>0.46964315861530259</v>
      </c>
      <c r="S22" s="1"/>
      <c r="T22" s="1"/>
      <c r="U22" s="1"/>
      <c r="V22" s="1"/>
      <c r="W22" s="1"/>
      <c r="X22" s="1"/>
      <c r="Y22" s="1"/>
    </row>
    <row r="23" ht="17.25">
      <c r="A23" s="110"/>
      <c r="B23" s="90"/>
      <c r="C23" s="111" t="s">
        <v>59</v>
      </c>
      <c r="D23" s="91" t="s">
        <v>60</v>
      </c>
      <c r="E23" s="92">
        <v>9164.6900000000005</v>
      </c>
      <c r="F23" s="112">
        <v>10589.6</v>
      </c>
      <c r="G23" s="112">
        <v>4914.1000000000004</v>
      </c>
      <c r="H23" s="92">
        <v>1475.8</v>
      </c>
      <c r="I23" s="93">
        <v>7402.2799999999997</v>
      </c>
      <c r="J23" s="92">
        <v>1176.5</v>
      </c>
      <c r="K23" s="92">
        <f t="shared" si="8"/>
        <v>-1762.4100000000008</v>
      </c>
      <c r="L23" s="92">
        <f t="shared" si="9"/>
        <v>2488.1799999999994</v>
      </c>
      <c r="M23" s="92">
        <f t="shared" si="10"/>
        <v>-3187.3200000000006</v>
      </c>
      <c r="N23" s="93">
        <f t="shared" si="11"/>
        <v>-299.29999999999995</v>
      </c>
      <c r="O23" s="65">
        <f t="shared" si="12"/>
        <v>0.80769562309254317</v>
      </c>
      <c r="P23" s="65">
        <f t="shared" si="13"/>
        <v>0.79719474183493699</v>
      </c>
      <c r="Q23" s="65">
        <f t="shared" si="14"/>
        <v>1.5063348324209924</v>
      </c>
      <c r="R23" s="67">
        <f t="shared" si="15"/>
        <v>0.69901412706806676</v>
      </c>
      <c r="S23" s="1"/>
      <c r="T23" s="1"/>
      <c r="U23" s="1"/>
      <c r="V23" s="1"/>
      <c r="W23" s="1"/>
      <c r="X23" s="1"/>
      <c r="Y23" s="1"/>
    </row>
    <row r="24" ht="17.25">
      <c r="A24" s="113"/>
      <c r="B24" s="114"/>
      <c r="C24" s="115" t="s">
        <v>61</v>
      </c>
      <c r="D24" s="116" t="s">
        <v>62</v>
      </c>
      <c r="E24" s="92">
        <v>1274.23</v>
      </c>
      <c r="F24" s="112">
        <v>2512.1999999999998</v>
      </c>
      <c r="G24" s="112">
        <v>1260</v>
      </c>
      <c r="H24" s="112">
        <v>170</v>
      </c>
      <c r="I24" s="112">
        <v>1082.1700000000001</v>
      </c>
      <c r="J24" s="112">
        <v>149.48000000000002</v>
      </c>
      <c r="K24" s="92">
        <f t="shared" si="8"/>
        <v>-192.05999999999995</v>
      </c>
      <c r="L24" s="92">
        <f t="shared" si="9"/>
        <v>-177.82999999999993</v>
      </c>
      <c r="M24" s="92">
        <f t="shared" si="10"/>
        <v>-1430.0299999999997</v>
      </c>
      <c r="N24" s="112">
        <f t="shared" si="11"/>
        <v>-20.519999999999982</v>
      </c>
      <c r="O24" s="65">
        <f t="shared" si="12"/>
        <v>0.84927367900614492</v>
      </c>
      <c r="P24" s="64">
        <f t="shared" si="13"/>
        <v>0.87929411764705889</v>
      </c>
      <c r="Q24" s="65">
        <f t="shared" si="14"/>
        <v>0.85886507936507939</v>
      </c>
      <c r="R24" s="67">
        <f t="shared" si="15"/>
        <v>0.43076586259055816</v>
      </c>
      <c r="S24" s="1"/>
      <c r="T24" s="1"/>
      <c r="U24" s="1"/>
      <c r="V24" s="1"/>
      <c r="W24" s="1"/>
      <c r="X24" s="1"/>
      <c r="Y24" s="1"/>
    </row>
    <row r="25" s="96" customFormat="1" ht="17.25">
      <c r="A25" s="117"/>
      <c r="B25" s="98"/>
      <c r="C25" s="118"/>
      <c r="D25" s="119" t="s">
        <v>56</v>
      </c>
      <c r="E25" s="101">
        <f>E22+E23+E24</f>
        <v>59413.270000000004</v>
      </c>
      <c r="F25" s="101">
        <f>F22+F23+F24</f>
        <v>132160.30000000002</v>
      </c>
      <c r="G25" s="101">
        <f>G22+G23+G24</f>
        <v>57062.400000000001</v>
      </c>
      <c r="H25" s="101">
        <f>H22+H23+H24</f>
        <v>11003.4</v>
      </c>
      <c r="I25" s="101">
        <f>I22+I23+I24</f>
        <v>64399.459999999999</v>
      </c>
      <c r="J25" s="101">
        <f>J22+J23+J24</f>
        <v>9137.6599999999999</v>
      </c>
      <c r="K25" s="101">
        <f t="shared" si="8"/>
        <v>4986.1899999999951</v>
      </c>
      <c r="L25" s="101">
        <f t="shared" si="9"/>
        <v>7337.0599999999977</v>
      </c>
      <c r="M25" s="120">
        <f t="shared" si="10"/>
        <v>-67760.840000000026</v>
      </c>
      <c r="N25" s="101">
        <f t="shared" si="11"/>
        <v>-1865.7399999999998</v>
      </c>
      <c r="O25" s="121">
        <f t="shared" si="12"/>
        <v>1.0839238439493399</v>
      </c>
      <c r="P25" s="103">
        <f t="shared" si="13"/>
        <v>0.83043968228002252</v>
      </c>
      <c r="Q25" s="122">
        <f t="shared" si="14"/>
        <v>1.1285795900628084</v>
      </c>
      <c r="R25" s="104">
        <f t="shared" si="15"/>
        <v>0.48728294351632062</v>
      </c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</row>
    <row r="26" ht="17.25">
      <c r="A26" s="84" t="s">
        <v>63</v>
      </c>
      <c r="B26" s="85" t="s">
        <v>64</v>
      </c>
      <c r="C26" s="123" t="s">
        <v>65</v>
      </c>
      <c r="D26" s="124" t="s">
        <v>66</v>
      </c>
      <c r="E26" s="50">
        <v>0</v>
      </c>
      <c r="F26" s="50">
        <v>66</v>
      </c>
      <c r="G26" s="50">
        <v>0</v>
      </c>
      <c r="H26" s="50">
        <v>0</v>
      </c>
      <c r="I26" s="50">
        <v>24.66</v>
      </c>
      <c r="J26" s="50">
        <v>0</v>
      </c>
      <c r="K26" s="50">
        <f t="shared" si="8"/>
        <v>24.66</v>
      </c>
      <c r="L26" s="51">
        <f t="shared" si="9"/>
        <v>24.66</v>
      </c>
      <c r="M26" s="50">
        <f t="shared" si="10"/>
        <v>-41.340000000000003</v>
      </c>
      <c r="N26" s="50">
        <f t="shared" si="11"/>
        <v>0</v>
      </c>
      <c r="O26" s="52" t="str">
        <f t="shared" si="12"/>
        <v/>
      </c>
      <c r="P26" s="53" t="str">
        <f t="shared" si="13"/>
        <v/>
      </c>
      <c r="Q26" s="52" t="str">
        <f t="shared" si="14"/>
        <v/>
      </c>
      <c r="R26" s="54">
        <f t="shared" si="15"/>
        <v>0.37363636363636366</v>
      </c>
      <c r="S26" s="1"/>
      <c r="T26" s="1"/>
      <c r="U26" s="1"/>
      <c r="V26" s="1"/>
      <c r="W26" s="1"/>
      <c r="X26" s="1"/>
      <c r="Y26" s="1"/>
    </row>
    <row r="27" ht="17.25">
      <c r="A27" s="84"/>
      <c r="B27" s="90"/>
      <c r="C27" s="68" t="s">
        <v>67</v>
      </c>
      <c r="D27" s="125" t="s">
        <v>68</v>
      </c>
      <c r="E27" s="92">
        <v>36976.489999999998</v>
      </c>
      <c r="F27" s="112">
        <v>85184</v>
      </c>
      <c r="G27" s="112">
        <v>37500</v>
      </c>
      <c r="H27" s="92">
        <v>6800</v>
      </c>
      <c r="I27" s="95">
        <v>33868.620000000003</v>
      </c>
      <c r="J27" s="92">
        <v>2678.1999999999998</v>
      </c>
      <c r="K27" s="92">
        <f t="shared" si="8"/>
        <v>-3107.8699999999953</v>
      </c>
      <c r="L27" s="92">
        <f t="shared" si="9"/>
        <v>-3631.3799999999974</v>
      </c>
      <c r="M27" s="93">
        <f t="shared" si="10"/>
        <v>-51315.379999999997</v>
      </c>
      <c r="N27" s="92">
        <f t="shared" si="11"/>
        <v>-4121.8000000000002</v>
      </c>
      <c r="O27" s="64">
        <f t="shared" si="12"/>
        <v>0.91595010775765906</v>
      </c>
      <c r="P27" s="65">
        <f t="shared" si="13"/>
        <v>0.39385294117647057</v>
      </c>
      <c r="Q27" s="66">
        <f t="shared" si="14"/>
        <v>0.90316320000000005</v>
      </c>
      <c r="R27" s="67">
        <f t="shared" si="15"/>
        <v>0.39759367956423747</v>
      </c>
      <c r="S27" s="1"/>
      <c r="T27" s="1"/>
      <c r="U27" s="1"/>
      <c r="V27" s="1"/>
      <c r="W27" s="1"/>
      <c r="X27" s="1"/>
      <c r="Y27" s="1"/>
    </row>
    <row r="28" ht="17.25">
      <c r="A28" s="84"/>
      <c r="B28" s="90"/>
      <c r="C28" s="111" t="s">
        <v>69</v>
      </c>
      <c r="D28" s="126" t="s">
        <v>70</v>
      </c>
      <c r="E28" s="92">
        <v>444.81</v>
      </c>
      <c r="F28" s="112">
        <v>557</v>
      </c>
      <c r="G28" s="112">
        <v>278.5</v>
      </c>
      <c r="H28" s="93">
        <v>46.5</v>
      </c>
      <c r="I28" s="92">
        <v>318.75</v>
      </c>
      <c r="J28" s="93">
        <v>31.870000000000001</v>
      </c>
      <c r="K28" s="92">
        <f t="shared" si="8"/>
        <v>-126.06</v>
      </c>
      <c r="L28" s="93">
        <f t="shared" si="9"/>
        <v>40.25</v>
      </c>
      <c r="M28" s="92">
        <f t="shared" si="10"/>
        <v>-238.25</v>
      </c>
      <c r="N28" s="92">
        <f t="shared" si="11"/>
        <v>-14.629999999999999</v>
      </c>
      <c r="O28" s="65">
        <f t="shared" si="12"/>
        <v>0.71659809806434205</v>
      </c>
      <c r="P28" s="64">
        <f t="shared" si="13"/>
        <v>0.68537634408602155</v>
      </c>
      <c r="Q28" s="65">
        <f t="shared" si="14"/>
        <v>1.144524236983842</v>
      </c>
      <c r="R28" s="67">
        <f t="shared" si="15"/>
        <v>0.57226211849192099</v>
      </c>
      <c r="S28" s="1"/>
      <c r="T28" s="1"/>
      <c r="U28" s="1"/>
      <c r="V28" s="1"/>
      <c r="W28" s="1"/>
      <c r="X28" s="1"/>
      <c r="Y28" s="1"/>
    </row>
    <row r="29" ht="17.25">
      <c r="A29" s="84"/>
      <c r="B29" s="90"/>
      <c r="C29" s="4" t="s">
        <v>71</v>
      </c>
      <c r="D29" s="126" t="s">
        <v>72</v>
      </c>
      <c r="E29" s="92">
        <v>0</v>
      </c>
      <c r="F29" s="92">
        <v>11082.299999999999</v>
      </c>
      <c r="G29" s="92">
        <v>0</v>
      </c>
      <c r="H29" s="95">
        <v>0</v>
      </c>
      <c r="I29" s="92">
        <v>0</v>
      </c>
      <c r="J29" s="95">
        <v>0</v>
      </c>
      <c r="K29" s="92">
        <f t="shared" si="8"/>
        <v>0</v>
      </c>
      <c r="L29" s="92">
        <f t="shared" si="9"/>
        <v>0</v>
      </c>
      <c r="M29" s="93">
        <f t="shared" si="10"/>
        <v>-11082.299999999999</v>
      </c>
      <c r="N29" s="92">
        <f t="shared" si="11"/>
        <v>0</v>
      </c>
      <c r="O29" s="64" t="str">
        <f t="shared" si="12"/>
        <v/>
      </c>
      <c r="P29" s="65" t="str">
        <f t="shared" si="13"/>
        <v/>
      </c>
      <c r="Q29" s="66" t="str">
        <f t="shared" si="14"/>
        <v/>
      </c>
      <c r="R29" s="67">
        <f t="shared" si="15"/>
        <v>0</v>
      </c>
      <c r="S29" s="1"/>
      <c r="T29" s="1"/>
      <c r="U29" s="1"/>
      <c r="V29" s="1"/>
      <c r="W29" s="1"/>
      <c r="X29" s="1"/>
      <c r="Y29" s="1"/>
    </row>
    <row r="30" s="1" customFormat="1" ht="17.25">
      <c r="A30" s="84"/>
      <c r="B30" s="90"/>
      <c r="C30" s="111" t="s">
        <v>73</v>
      </c>
      <c r="D30" s="127" t="s">
        <v>74</v>
      </c>
      <c r="E30" s="92">
        <f>E31+E33+E32</f>
        <v>31791.57</v>
      </c>
      <c r="F30" s="92">
        <f>F31+F33+F32</f>
        <v>50575.799999999996</v>
      </c>
      <c r="G30" s="92">
        <f>G31+G33+G32</f>
        <v>26770.5</v>
      </c>
      <c r="H30" s="92">
        <f>H31+H33+H32</f>
        <v>7394.3999999999996</v>
      </c>
      <c r="I30" s="92">
        <f>I31+I33+I32</f>
        <v>38898.269999999997</v>
      </c>
      <c r="J30" s="92">
        <f>J31+J33+J32</f>
        <v>18275.860000000001</v>
      </c>
      <c r="K30" s="92">
        <f t="shared" si="8"/>
        <v>7106.6999999999971</v>
      </c>
      <c r="L30" s="93">
        <f t="shared" si="9"/>
        <v>12127.769999999997</v>
      </c>
      <c r="M30" s="92">
        <f t="shared" si="10"/>
        <v>-11677.529999999999</v>
      </c>
      <c r="N30" s="93">
        <f t="shared" si="11"/>
        <v>10881.460000000001</v>
      </c>
      <c r="O30" s="65">
        <f t="shared" si="12"/>
        <v>1.2235403913679002</v>
      </c>
      <c r="P30" s="64">
        <f t="shared" si="13"/>
        <v>2.4715811965811967</v>
      </c>
      <c r="Q30" s="65">
        <f t="shared" si="14"/>
        <v>1.4530273995629517</v>
      </c>
      <c r="R30" s="67">
        <f t="shared" si="15"/>
        <v>0.76910834826142149</v>
      </c>
      <c r="S30" s="1"/>
      <c r="T30" s="1"/>
      <c r="U30" s="1"/>
      <c r="V30" s="1"/>
      <c r="W30" s="1"/>
      <c r="X30" s="1"/>
      <c r="Y30" s="1"/>
    </row>
    <row r="31" s="128" customFormat="1" ht="17.25">
      <c r="A31" s="129"/>
      <c r="B31" s="130"/>
      <c r="C31" s="131" t="s">
        <v>75</v>
      </c>
      <c r="D31" s="132" t="s">
        <v>76</v>
      </c>
      <c r="E31" s="133">
        <v>13286.889999999999</v>
      </c>
      <c r="F31" s="134">
        <v>21192.900000000001</v>
      </c>
      <c r="G31" s="134">
        <v>11550.700000000001</v>
      </c>
      <c r="H31" s="135">
        <v>4500</v>
      </c>
      <c r="I31" s="133">
        <v>22577.459999999999</v>
      </c>
      <c r="J31" s="135">
        <v>17050</v>
      </c>
      <c r="K31" s="133">
        <f t="shared" si="8"/>
        <v>9290.5699999999997</v>
      </c>
      <c r="L31" s="133">
        <f t="shared" si="9"/>
        <v>11026.759999999998</v>
      </c>
      <c r="M31" s="136">
        <f t="shared" si="10"/>
        <v>1384.5599999999977</v>
      </c>
      <c r="N31" s="133">
        <f t="shared" si="11"/>
        <v>12550</v>
      </c>
      <c r="O31" s="137">
        <f t="shared" si="12"/>
        <v>1.6992283371052217</v>
      </c>
      <c r="P31" s="138">
        <f t="shared" si="13"/>
        <v>3.7888888888888888</v>
      </c>
      <c r="Q31" s="139">
        <f t="shared" si="14"/>
        <v>1.9546399785294395</v>
      </c>
      <c r="R31" s="140">
        <f t="shared" si="15"/>
        <v>1.0653313137890519</v>
      </c>
      <c r="S31" s="128"/>
      <c r="T31" s="128"/>
      <c r="U31" s="128"/>
      <c r="V31" s="128"/>
      <c r="W31" s="128"/>
      <c r="X31" s="128"/>
      <c r="Y31" s="128"/>
    </row>
    <row r="32" s="128" customFormat="1" ht="17.25">
      <c r="A32" s="129"/>
      <c r="B32" s="130"/>
      <c r="C32" s="141" t="s">
        <v>77</v>
      </c>
      <c r="D32" s="142" t="s">
        <v>78</v>
      </c>
      <c r="E32" s="133">
        <v>0</v>
      </c>
      <c r="F32" s="134">
        <v>159.09999999999999</v>
      </c>
      <c r="G32" s="134">
        <v>159.09999999999999</v>
      </c>
      <c r="H32" s="133">
        <v>0</v>
      </c>
      <c r="I32" s="136">
        <v>1216.04</v>
      </c>
      <c r="J32" s="133">
        <v>0</v>
      </c>
      <c r="K32" s="133">
        <f t="shared" si="8"/>
        <v>1216.04</v>
      </c>
      <c r="L32" s="136">
        <f t="shared" si="9"/>
        <v>1056.9400000000001</v>
      </c>
      <c r="M32" s="133">
        <f t="shared" si="10"/>
        <v>1056.9400000000001</v>
      </c>
      <c r="N32" s="136">
        <f t="shared" si="11"/>
        <v>0</v>
      </c>
      <c r="O32" s="143" t="str">
        <f t="shared" si="12"/>
        <v/>
      </c>
      <c r="P32" s="144" t="str">
        <f t="shared" si="13"/>
        <v/>
      </c>
      <c r="Q32" s="138">
        <f t="shared" si="14"/>
        <v>7.6432432432432433</v>
      </c>
      <c r="R32" s="140">
        <f t="shared" si="15"/>
        <v>7.6432432432432433</v>
      </c>
      <c r="S32" s="128"/>
      <c r="T32" s="128"/>
      <c r="U32" s="128"/>
      <c r="V32" s="128"/>
      <c r="W32" s="128"/>
      <c r="X32" s="128"/>
      <c r="Y32" s="128"/>
    </row>
    <row r="33" s="128" customFormat="1" ht="17.25">
      <c r="A33" s="129"/>
      <c r="B33" s="130"/>
      <c r="C33" s="131" t="s">
        <v>79</v>
      </c>
      <c r="D33" s="142" t="s">
        <v>80</v>
      </c>
      <c r="E33" s="133">
        <v>18504.68</v>
      </c>
      <c r="F33" s="134">
        <v>29223.799999999999</v>
      </c>
      <c r="G33" s="134">
        <v>15060.700000000001</v>
      </c>
      <c r="H33" s="133">
        <v>2894.4000000000001</v>
      </c>
      <c r="I33" s="145">
        <v>15104.77</v>
      </c>
      <c r="J33" s="133">
        <v>1225.8599999999999</v>
      </c>
      <c r="K33" s="133">
        <f t="shared" si="8"/>
        <v>-3399.9099999999999</v>
      </c>
      <c r="L33" s="133">
        <f t="shared" si="9"/>
        <v>44.069999999999709</v>
      </c>
      <c r="M33" s="133">
        <f t="shared" si="10"/>
        <v>-14119.029999999999</v>
      </c>
      <c r="N33" s="133">
        <f t="shared" si="11"/>
        <v>-1668.5400000000002</v>
      </c>
      <c r="O33" s="137">
        <f t="shared" si="12"/>
        <v>0.81626756042255255</v>
      </c>
      <c r="P33" s="138">
        <f t="shared" si="13"/>
        <v>0.42352819237147593</v>
      </c>
      <c r="Q33" s="139">
        <f t="shared" si="14"/>
        <v>1.0029261588106795</v>
      </c>
      <c r="R33" s="140">
        <f t="shared" si="15"/>
        <v>0.51686536316290155</v>
      </c>
      <c r="S33" s="128"/>
      <c r="T33" s="128"/>
      <c r="U33" s="128"/>
      <c r="V33" s="128"/>
      <c r="W33" s="128"/>
      <c r="X33" s="128"/>
      <c r="Y33" s="128"/>
    </row>
    <row r="34" s="96" customFormat="1" ht="17.25">
      <c r="A34" s="129"/>
      <c r="B34" s="146"/>
      <c r="C34" s="99"/>
      <c r="D34" s="100" t="s">
        <v>56</v>
      </c>
      <c r="E34" s="101">
        <f>SUM(E26:E30)</f>
        <v>69212.869999999995</v>
      </c>
      <c r="F34" s="101">
        <f>SUM(F26:F30)</f>
        <v>147465.10000000001</v>
      </c>
      <c r="G34" s="101">
        <f>SUM(G26:G30)</f>
        <v>64549</v>
      </c>
      <c r="H34" s="101">
        <f>SUM(H26:H30)</f>
        <v>14240.9</v>
      </c>
      <c r="I34" s="101">
        <f>SUM(I26:I30)</f>
        <v>73110.300000000003</v>
      </c>
      <c r="J34" s="101">
        <f>SUM(J26:J30)</f>
        <v>20985.93</v>
      </c>
      <c r="K34" s="101">
        <f t="shared" si="8"/>
        <v>3897.4300000000076</v>
      </c>
      <c r="L34" s="120">
        <f t="shared" si="9"/>
        <v>8561.3000000000029</v>
      </c>
      <c r="M34" s="101">
        <f t="shared" si="10"/>
        <v>-74354.800000000003</v>
      </c>
      <c r="N34" s="101">
        <f t="shared" si="11"/>
        <v>6745.0300000000007</v>
      </c>
      <c r="O34" s="103">
        <f t="shared" si="12"/>
        <v>1.0563107699478436</v>
      </c>
      <c r="P34" s="121">
        <f t="shared" si="13"/>
        <v>1.4736379020988843</v>
      </c>
      <c r="Q34" s="103">
        <f t="shared" si="14"/>
        <v>1.132632573703698</v>
      </c>
      <c r="R34" s="104">
        <f t="shared" si="15"/>
        <v>0.49578035752188143</v>
      </c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</row>
    <row r="35" ht="17.25">
      <c r="A35" s="84" t="s">
        <v>81</v>
      </c>
      <c r="B35" s="85" t="s">
        <v>39</v>
      </c>
      <c r="C35" s="106" t="s">
        <v>82</v>
      </c>
      <c r="D35" s="107" t="s">
        <v>83</v>
      </c>
      <c r="E35" s="50">
        <v>147611.04999999999</v>
      </c>
      <c r="F35" s="108">
        <v>306696.20000000001</v>
      </c>
      <c r="G35" s="108">
        <v>153740</v>
      </c>
      <c r="H35" s="50">
        <v>39050</v>
      </c>
      <c r="I35" s="88">
        <v>140349.57999999999</v>
      </c>
      <c r="J35" s="50">
        <v>42994.830000000002</v>
      </c>
      <c r="K35" s="50">
        <f t="shared" si="8"/>
        <v>-7261.4700000000012</v>
      </c>
      <c r="L35" s="50">
        <f t="shared" si="9"/>
        <v>-13390.420000000013</v>
      </c>
      <c r="M35" s="51">
        <f t="shared" si="10"/>
        <v>-166346.62000000002</v>
      </c>
      <c r="N35" s="50">
        <f t="shared" si="11"/>
        <v>3944.8300000000017</v>
      </c>
      <c r="O35" s="53">
        <f t="shared" si="12"/>
        <v>0.95080673160986251</v>
      </c>
      <c r="P35" s="52">
        <f t="shared" si="13"/>
        <v>1.1010199743918054</v>
      </c>
      <c r="Q35" s="109">
        <f t="shared" si="14"/>
        <v>0.91290217249902428</v>
      </c>
      <c r="R35" s="54">
        <f t="shared" si="15"/>
        <v>0.45761760334819923</v>
      </c>
      <c r="S35" s="1"/>
      <c r="T35" s="1"/>
      <c r="U35" s="1"/>
      <c r="V35" s="1"/>
      <c r="W35" s="1"/>
      <c r="X35" s="1"/>
      <c r="Y35" s="1"/>
    </row>
    <row r="36" ht="34.5">
      <c r="A36" s="89"/>
      <c r="B36" s="90"/>
      <c r="C36" s="57" t="s">
        <v>84</v>
      </c>
      <c r="D36" s="126" t="s">
        <v>85</v>
      </c>
      <c r="E36" s="92">
        <v>86926.289999999994</v>
      </c>
      <c r="F36" s="112">
        <v>106559.10000000001</v>
      </c>
      <c r="G36" s="112">
        <v>67785.100000000006</v>
      </c>
      <c r="H36" s="92">
        <v>11151</v>
      </c>
      <c r="I36" s="92">
        <v>123940.34999999999</v>
      </c>
      <c r="J36" s="92">
        <v>4997.2200000000003</v>
      </c>
      <c r="K36" s="92">
        <f t="shared" si="8"/>
        <v>37014.059999999998</v>
      </c>
      <c r="L36" s="93">
        <f t="shared" si="9"/>
        <v>56155.249999999985</v>
      </c>
      <c r="M36" s="92">
        <f t="shared" si="10"/>
        <v>17381.249999999985</v>
      </c>
      <c r="N36" s="92">
        <f t="shared" si="11"/>
        <v>-6153.7799999999997</v>
      </c>
      <c r="O36" s="65">
        <f t="shared" si="12"/>
        <v>1.4258097291394813</v>
      </c>
      <c r="P36" s="64">
        <f t="shared" si="13"/>
        <v>0.44814097390368579</v>
      </c>
      <c r="Q36" s="65">
        <f t="shared" si="14"/>
        <v>1.8284305843024498</v>
      </c>
      <c r="R36" s="67">
        <f t="shared" si="15"/>
        <v>1.163113708730648</v>
      </c>
      <c r="S36" s="1"/>
      <c r="T36" s="1"/>
      <c r="U36" s="1"/>
      <c r="V36" s="1"/>
      <c r="W36" s="1"/>
      <c r="X36" s="1"/>
      <c r="Y36" s="1"/>
    </row>
    <row r="37" ht="34.5">
      <c r="A37" s="89"/>
      <c r="B37" s="90"/>
      <c r="C37" s="68" t="s">
        <v>86</v>
      </c>
      <c r="D37" s="94" t="s">
        <v>87</v>
      </c>
      <c r="E37" s="92">
        <v>33281.980000000003</v>
      </c>
      <c r="F37" s="112">
        <v>58127.599999999999</v>
      </c>
      <c r="G37" s="112">
        <v>29965</v>
      </c>
      <c r="H37" s="92">
        <v>8100</v>
      </c>
      <c r="I37" s="95">
        <v>41176.029999999999</v>
      </c>
      <c r="J37" s="92">
        <v>14124.99</v>
      </c>
      <c r="K37" s="92">
        <f t="shared" si="8"/>
        <v>7894.0499999999956</v>
      </c>
      <c r="L37" s="92">
        <f t="shared" si="9"/>
        <v>11211.029999999999</v>
      </c>
      <c r="M37" s="92">
        <f t="shared" si="10"/>
        <v>-16951.57</v>
      </c>
      <c r="N37" s="92">
        <f t="shared" si="11"/>
        <v>6024.9899999999998</v>
      </c>
      <c r="O37" s="64">
        <f t="shared" si="12"/>
        <v>1.2371869101537827</v>
      </c>
      <c r="P37" s="65">
        <f t="shared" si="13"/>
        <v>1.7438259259259259</v>
      </c>
      <c r="Q37" s="66">
        <f t="shared" si="14"/>
        <v>1.3741374937426998</v>
      </c>
      <c r="R37" s="67">
        <f t="shared" si="15"/>
        <v>0.70837313083629805</v>
      </c>
      <c r="S37" s="1"/>
      <c r="T37" s="1"/>
      <c r="U37" s="1"/>
      <c r="V37" s="1"/>
      <c r="W37" s="1"/>
      <c r="X37" s="1"/>
      <c r="Y37" s="1"/>
    </row>
    <row r="38" ht="34.5">
      <c r="A38" s="89"/>
      <c r="B38" s="90"/>
      <c r="C38" s="57" t="s">
        <v>88</v>
      </c>
      <c r="D38" s="126" t="s">
        <v>89</v>
      </c>
      <c r="E38" s="92">
        <v>10778.75</v>
      </c>
      <c r="F38" s="112">
        <v>86367.300000000003</v>
      </c>
      <c r="G38" s="112">
        <v>11697.4</v>
      </c>
      <c r="H38" s="92">
        <v>7087.3999999999996</v>
      </c>
      <c r="I38" s="92">
        <v>11960.059999999999</v>
      </c>
      <c r="J38" s="92">
        <v>7279.0100000000002</v>
      </c>
      <c r="K38" s="92">
        <f t="shared" si="8"/>
        <v>1181.3099999999995</v>
      </c>
      <c r="L38" s="92">
        <f t="shared" si="9"/>
        <v>262.65999999999985</v>
      </c>
      <c r="M38" s="92">
        <f t="shared" si="10"/>
        <v>-74407.240000000005</v>
      </c>
      <c r="N38" s="92">
        <f t="shared" si="11"/>
        <v>191.61000000000058</v>
      </c>
      <c r="O38" s="65">
        <f t="shared" si="12"/>
        <v>1.1095961962194132</v>
      </c>
      <c r="P38" s="65">
        <f t="shared" si="13"/>
        <v>1.0270353020853911</v>
      </c>
      <c r="Q38" s="65">
        <f t="shared" si="14"/>
        <v>1.022454562552362</v>
      </c>
      <c r="R38" s="67">
        <f t="shared" si="15"/>
        <v>0.13847903083690238</v>
      </c>
      <c r="S38" s="1"/>
      <c r="T38" s="1"/>
      <c r="U38" s="1"/>
      <c r="V38" s="1"/>
      <c r="W38" s="1"/>
      <c r="X38" s="1"/>
      <c r="Y38" s="1"/>
    </row>
    <row r="39" s="1" customFormat="1" ht="17.25">
      <c r="A39" s="89"/>
      <c r="B39" s="90"/>
      <c r="C39" s="68" t="s">
        <v>90</v>
      </c>
      <c r="D39" s="94" t="s">
        <v>91</v>
      </c>
      <c r="E39" s="92">
        <v>2082.7800000000002</v>
      </c>
      <c r="F39" s="92">
        <v>3217.3000000000002</v>
      </c>
      <c r="G39" s="92">
        <v>2454.1999999999998</v>
      </c>
      <c r="H39" s="92">
        <v>369.5</v>
      </c>
      <c r="I39" s="95">
        <v>2891.4299999999998</v>
      </c>
      <c r="J39" s="92">
        <v>54.170000000000002</v>
      </c>
      <c r="K39" s="92">
        <f t="shared" si="8"/>
        <v>808.64999999999964</v>
      </c>
      <c r="L39" s="92">
        <f t="shared" si="9"/>
        <v>437.23000000000002</v>
      </c>
      <c r="M39" s="92">
        <f t="shared" si="10"/>
        <v>-325.87000000000035</v>
      </c>
      <c r="N39" s="92">
        <f t="shared" si="11"/>
        <v>-315.32999999999998</v>
      </c>
      <c r="O39" s="64">
        <f t="shared" si="12"/>
        <v>1.3882551205600204</v>
      </c>
      <c r="P39" s="65">
        <f t="shared" si="13"/>
        <v>0.14660351826792964</v>
      </c>
      <c r="Q39" s="66">
        <f t="shared" si="14"/>
        <v>1.1781558145220439</v>
      </c>
      <c r="R39" s="67">
        <f t="shared" si="15"/>
        <v>0.89871320672613675</v>
      </c>
      <c r="S39" s="1"/>
      <c r="T39" s="1"/>
      <c r="U39" s="1"/>
      <c r="V39" s="1"/>
      <c r="W39" s="1"/>
      <c r="X39" s="1"/>
      <c r="Y39" s="1"/>
    </row>
    <row r="40" s="1" customFormat="1" ht="17.25">
      <c r="A40" s="89"/>
      <c r="B40" s="90"/>
      <c r="C40" s="57" t="s">
        <v>92</v>
      </c>
      <c r="D40" s="94" t="s">
        <v>93</v>
      </c>
      <c r="E40" s="92">
        <v>281.63</v>
      </c>
      <c r="F40" s="92">
        <v>0</v>
      </c>
      <c r="G40" s="92">
        <v>0</v>
      </c>
      <c r="H40" s="92">
        <v>0</v>
      </c>
      <c r="I40" s="93">
        <v>1982.23</v>
      </c>
      <c r="J40" s="92">
        <v>14.300000000000001</v>
      </c>
      <c r="K40" s="92">
        <f t="shared" si="8"/>
        <v>1700.5999999999999</v>
      </c>
      <c r="L40" s="92">
        <f t="shared" si="9"/>
        <v>1982.23</v>
      </c>
      <c r="M40" s="92">
        <f t="shared" si="10"/>
        <v>1982.23</v>
      </c>
      <c r="N40" s="93">
        <f t="shared" si="11"/>
        <v>14.300000000000001</v>
      </c>
      <c r="O40" s="65">
        <f t="shared" si="12"/>
        <v>7.0384192024997336</v>
      </c>
      <c r="P40" s="65" t="str">
        <f t="shared" si="13"/>
        <v/>
      </c>
      <c r="Q40" s="65" t="str">
        <f t="shared" si="14"/>
        <v/>
      </c>
      <c r="R40" s="67" t="str">
        <f t="shared" si="15"/>
        <v/>
      </c>
      <c r="S40" s="1"/>
      <c r="T40" s="1"/>
      <c r="U40" s="1"/>
      <c r="V40" s="1"/>
      <c r="W40" s="1"/>
      <c r="X40" s="1"/>
      <c r="Y40" s="1"/>
    </row>
    <row r="41" s="1" customFormat="1" ht="17.25">
      <c r="A41" s="89"/>
      <c r="B41" s="90"/>
      <c r="C41" s="111" t="s">
        <v>69</v>
      </c>
      <c r="D41" s="126" t="s">
        <v>70</v>
      </c>
      <c r="E41" s="92">
        <v>1667.22</v>
      </c>
      <c r="F41" s="112">
        <v>3460.9000000000001</v>
      </c>
      <c r="G41" s="112">
        <v>1004</v>
      </c>
      <c r="H41" s="92">
        <v>194</v>
      </c>
      <c r="I41" s="92">
        <v>1464.1600000000001</v>
      </c>
      <c r="J41" s="92">
        <v>243.75999999999999</v>
      </c>
      <c r="K41" s="92">
        <f t="shared" si="8"/>
        <v>-203.05999999999995</v>
      </c>
      <c r="L41" s="93">
        <f t="shared" si="9"/>
        <v>460.16000000000008</v>
      </c>
      <c r="M41" s="92">
        <f t="shared" si="10"/>
        <v>-1996.74</v>
      </c>
      <c r="N41" s="92">
        <f t="shared" si="11"/>
        <v>49.759999999999991</v>
      </c>
      <c r="O41" s="65">
        <f t="shared" si="12"/>
        <v>0.87820443612720578</v>
      </c>
      <c r="P41" s="65">
        <f t="shared" si="13"/>
        <v>1.2564948453608247</v>
      </c>
      <c r="Q41" s="65">
        <f t="shared" si="14"/>
        <v>1.4583266932270917</v>
      </c>
      <c r="R41" s="67">
        <f t="shared" si="15"/>
        <v>0.42305758617700601</v>
      </c>
      <c r="S41" s="1"/>
      <c r="T41" s="1"/>
      <c r="U41" s="1"/>
      <c r="V41" s="1"/>
      <c r="W41" s="1"/>
      <c r="X41" s="1"/>
      <c r="Y41" s="1"/>
    </row>
    <row r="42" s="1" customFormat="1" ht="17.25">
      <c r="A42" s="89"/>
      <c r="B42" s="90"/>
      <c r="C42" s="4" t="s">
        <v>94</v>
      </c>
      <c r="D42" s="126" t="s">
        <v>95</v>
      </c>
      <c r="E42" s="92">
        <v>83023.169999999998</v>
      </c>
      <c r="F42" s="112">
        <v>216854</v>
      </c>
      <c r="G42" s="112">
        <v>92653.800000000003</v>
      </c>
      <c r="H42" s="92">
        <v>20500</v>
      </c>
      <c r="I42" s="92">
        <v>137075.06000000003</v>
      </c>
      <c r="J42" s="92">
        <v>22304.399999999998</v>
      </c>
      <c r="K42" s="92">
        <f t="shared" si="8"/>
        <v>54051.890000000029</v>
      </c>
      <c r="L42" s="92">
        <f t="shared" si="9"/>
        <v>44421.260000000024</v>
      </c>
      <c r="M42" s="92">
        <f t="shared" si="10"/>
        <v>-79778.939999999973</v>
      </c>
      <c r="N42" s="92">
        <f t="shared" si="11"/>
        <v>1804.3999999999978</v>
      </c>
      <c r="O42" s="64">
        <f t="shared" si="12"/>
        <v>1.6510458465992088</v>
      </c>
      <c r="P42" s="65">
        <f t="shared" si="13"/>
        <v>1.0880195121951219</v>
      </c>
      <c r="Q42" s="66">
        <f t="shared" si="14"/>
        <v>1.4794326838186886</v>
      </c>
      <c r="R42" s="67">
        <f t="shared" si="15"/>
        <v>0.63210759312717324</v>
      </c>
      <c r="S42" s="1"/>
      <c r="T42" s="1"/>
      <c r="U42" s="1"/>
      <c r="V42" s="1"/>
      <c r="W42" s="1"/>
      <c r="X42" s="1"/>
      <c r="Y42" s="1"/>
    </row>
    <row r="43" s="1" customFormat="1" ht="34.5">
      <c r="A43" s="89"/>
      <c r="B43" s="90"/>
      <c r="C43" s="111" t="s">
        <v>96</v>
      </c>
      <c r="D43" s="126" t="s">
        <v>97</v>
      </c>
      <c r="E43" s="92">
        <v>12263.459999999999</v>
      </c>
      <c r="F43" s="112">
        <v>30375.900000000001</v>
      </c>
      <c r="G43" s="112">
        <v>30375.900000000001</v>
      </c>
      <c r="H43" s="112">
        <v>0</v>
      </c>
      <c r="I43" s="92">
        <v>30375.900000000001</v>
      </c>
      <c r="J43" s="92">
        <v>0</v>
      </c>
      <c r="K43" s="92">
        <f t="shared" si="8"/>
        <v>18112.440000000002</v>
      </c>
      <c r="L43" s="92">
        <f t="shared" si="9"/>
        <v>0</v>
      </c>
      <c r="M43" s="92">
        <f t="shared" si="10"/>
        <v>0</v>
      </c>
      <c r="N43" s="93">
        <f t="shared" si="11"/>
        <v>0</v>
      </c>
      <c r="O43" s="65">
        <f t="shared" si="12"/>
        <v>2.4769437010435884</v>
      </c>
      <c r="P43" s="65" t="str">
        <f t="shared" si="13"/>
        <v/>
      </c>
      <c r="Q43" s="65">
        <f t="shared" si="14"/>
        <v>1</v>
      </c>
      <c r="R43" s="67">
        <f t="shared" si="15"/>
        <v>1</v>
      </c>
      <c r="S43" s="1"/>
      <c r="T43" s="1"/>
      <c r="U43" s="1"/>
      <c r="V43" s="1"/>
      <c r="W43" s="1"/>
      <c r="X43" s="1"/>
      <c r="Y43" s="1"/>
    </row>
    <row r="44" s="1" customFormat="1" ht="34.5">
      <c r="A44" s="89"/>
      <c r="B44" s="90"/>
      <c r="C44" s="4" t="s">
        <v>98</v>
      </c>
      <c r="D44" s="126" t="s">
        <v>99</v>
      </c>
      <c r="E44" s="92">
        <v>36539.599999999999</v>
      </c>
      <c r="F44" s="112">
        <v>101764.89999999999</v>
      </c>
      <c r="G44" s="112">
        <v>38500</v>
      </c>
      <c r="H44" s="92">
        <v>9100</v>
      </c>
      <c r="I44" s="92">
        <v>46631.32</v>
      </c>
      <c r="J44" s="92">
        <v>1502.4200000000001</v>
      </c>
      <c r="K44" s="92">
        <f t="shared" si="8"/>
        <v>10091.720000000001</v>
      </c>
      <c r="L44" s="92">
        <f t="shared" si="9"/>
        <v>8131.3199999999997</v>
      </c>
      <c r="M44" s="92">
        <f t="shared" si="10"/>
        <v>-55133.579999999994</v>
      </c>
      <c r="N44" s="92">
        <f t="shared" si="11"/>
        <v>-7597.5799999999999</v>
      </c>
      <c r="O44" s="65">
        <f t="shared" si="12"/>
        <v>1.2761858367360344</v>
      </c>
      <c r="P44" s="65">
        <f t="shared" si="13"/>
        <v>0.16510109890109892</v>
      </c>
      <c r="Q44" s="66">
        <f t="shared" si="14"/>
        <v>1.2112031168831168</v>
      </c>
      <c r="R44" s="67">
        <f t="shared" si="15"/>
        <v>0.45822596985797659</v>
      </c>
      <c r="S44" s="1"/>
      <c r="T44" s="1"/>
      <c r="U44" s="1"/>
      <c r="V44" s="1"/>
      <c r="W44" s="1"/>
      <c r="X44" s="1"/>
      <c r="Y44" s="1"/>
    </row>
    <row r="45" s="1" customFormat="1" ht="34.5">
      <c r="A45" s="89"/>
      <c r="B45" s="90"/>
      <c r="C45" s="111" t="s">
        <v>100</v>
      </c>
      <c r="D45" s="127" t="s">
        <v>101</v>
      </c>
      <c r="E45" s="92">
        <v>3764.7399999999998</v>
      </c>
      <c r="F45" s="112">
        <v>0</v>
      </c>
      <c r="G45" s="112">
        <v>0</v>
      </c>
      <c r="H45" s="92">
        <v>0</v>
      </c>
      <c r="I45" s="92">
        <v>304.58999999999997</v>
      </c>
      <c r="J45" s="92">
        <v>0</v>
      </c>
      <c r="K45" s="92">
        <f t="shared" si="8"/>
        <v>-3460.1499999999996</v>
      </c>
      <c r="L45" s="92">
        <f t="shared" si="9"/>
        <v>304.58999999999997</v>
      </c>
      <c r="M45" s="92">
        <f t="shared" si="10"/>
        <v>304.58999999999997</v>
      </c>
      <c r="N45" s="92">
        <f t="shared" si="11"/>
        <v>0</v>
      </c>
      <c r="O45" s="65">
        <f t="shared" si="12"/>
        <v>0.080905985539506051</v>
      </c>
      <c r="P45" s="65" t="str">
        <f t="shared" si="13"/>
        <v/>
      </c>
      <c r="Q45" s="65" t="str">
        <f t="shared" si="14"/>
        <v/>
      </c>
      <c r="R45" s="67"/>
      <c r="S45" s="1"/>
      <c r="T45" s="1"/>
      <c r="U45" s="1"/>
      <c r="V45" s="1"/>
      <c r="W45" s="1"/>
      <c r="X45" s="1"/>
      <c r="Y45" s="1"/>
    </row>
    <row r="46" s="1" customFormat="1" ht="17.25">
      <c r="A46" s="89"/>
      <c r="B46" s="90"/>
      <c r="C46" s="68" t="s">
        <v>102</v>
      </c>
      <c r="D46" s="147" t="s">
        <v>103</v>
      </c>
      <c r="E46" s="92">
        <v>3863.8400000000001</v>
      </c>
      <c r="F46" s="112">
        <v>8380.6000000000004</v>
      </c>
      <c r="G46" s="112">
        <v>4187.6000000000004</v>
      </c>
      <c r="H46" s="92">
        <v>2093.8000000000002</v>
      </c>
      <c r="I46" s="95">
        <v>15866.459999999999</v>
      </c>
      <c r="J46" s="92">
        <v>581.03999999999996</v>
      </c>
      <c r="K46" s="92">
        <f t="shared" si="8"/>
        <v>12002.619999999999</v>
      </c>
      <c r="L46" s="92">
        <f t="shared" si="9"/>
        <v>11678.859999999999</v>
      </c>
      <c r="M46" s="92">
        <f t="shared" si="10"/>
        <v>7485.8599999999988</v>
      </c>
      <c r="N46" s="92">
        <f t="shared" si="11"/>
        <v>-1512.7600000000002</v>
      </c>
      <c r="O46" s="64">
        <f t="shared" si="12"/>
        <v>4.1063967452068404</v>
      </c>
      <c r="P46" s="65">
        <f t="shared" si="13"/>
        <v>0.27750501480561657</v>
      </c>
      <c r="Q46" s="65">
        <f t="shared" si="14"/>
        <v>3.7889148915846782</v>
      </c>
      <c r="R46" s="67">
        <f t="shared" si="15"/>
        <v>1.8932367610910912</v>
      </c>
      <c r="S46" s="1"/>
      <c r="T46" s="1"/>
      <c r="U46" s="1"/>
      <c r="V46" s="1"/>
      <c r="W46" s="1"/>
      <c r="X46" s="1"/>
      <c r="Y46" s="1"/>
    </row>
    <row r="47" s="1" customFormat="1" ht="17.25">
      <c r="A47" s="89"/>
      <c r="B47" s="90"/>
      <c r="C47" s="68" t="s">
        <v>104</v>
      </c>
      <c r="D47" s="91" t="s">
        <v>105</v>
      </c>
      <c r="E47" s="92">
        <v>32905.349999999999</v>
      </c>
      <c r="F47" s="112">
        <v>77364.100000000006</v>
      </c>
      <c r="G47" s="112">
        <v>40300</v>
      </c>
      <c r="H47" s="93">
        <v>8300</v>
      </c>
      <c r="I47" s="92">
        <v>84579.449999999997</v>
      </c>
      <c r="J47" s="93">
        <v>9100.7000000000007</v>
      </c>
      <c r="K47" s="92">
        <f t="shared" si="8"/>
        <v>51674.099999999999</v>
      </c>
      <c r="L47" s="93">
        <f t="shared" si="9"/>
        <v>44279.449999999997</v>
      </c>
      <c r="M47" s="92">
        <f t="shared" si="10"/>
        <v>7215.3499999999913</v>
      </c>
      <c r="N47" s="92">
        <f t="shared" si="11"/>
        <v>800.70000000000073</v>
      </c>
      <c r="O47" s="65">
        <f t="shared" si="12"/>
        <v>2.5703859706704231</v>
      </c>
      <c r="P47" s="64">
        <f t="shared" si="13"/>
        <v>1.0964698795180723</v>
      </c>
      <c r="Q47" s="65">
        <f t="shared" si="14"/>
        <v>2.0987456575682382</v>
      </c>
      <c r="R47" s="67">
        <f t="shared" si="15"/>
        <v>1.093264834723082</v>
      </c>
      <c r="S47" s="1"/>
      <c r="T47" s="1"/>
      <c r="U47" s="1"/>
      <c r="V47" s="1"/>
      <c r="W47" s="1"/>
      <c r="X47" s="1"/>
      <c r="Y47" s="1"/>
    </row>
    <row r="48" s="96" customFormat="1" ht="17.25">
      <c r="A48" s="97"/>
      <c r="B48" s="146"/>
      <c r="C48" s="99"/>
      <c r="D48" s="119" t="s">
        <v>56</v>
      </c>
      <c r="E48" s="148">
        <f>SUM(E35:E47)</f>
        <v>454989.85999999993</v>
      </c>
      <c r="F48" s="148">
        <f>SUM(F35:F47)</f>
        <v>999167.90000000014</v>
      </c>
      <c r="G48" s="148">
        <f>SUM(G35:G47)</f>
        <v>472663</v>
      </c>
      <c r="H48" s="148">
        <f>SUM(H35:H47)</f>
        <v>105945.7</v>
      </c>
      <c r="I48" s="148">
        <f>SUM(I35:I47)</f>
        <v>638596.61999999976</v>
      </c>
      <c r="J48" s="148">
        <f>SUM(J35:J47)</f>
        <v>103196.83999999998</v>
      </c>
      <c r="K48" s="120">
        <f>SUM(K35:K47)</f>
        <v>183606.76000000004</v>
      </c>
      <c r="L48" s="148">
        <f t="shared" si="9"/>
        <v>165933.61999999976</v>
      </c>
      <c r="M48" s="148">
        <f>SUM(M35:M47)</f>
        <v>-360571.28000000003</v>
      </c>
      <c r="N48" s="149">
        <f>SUM(N35:N47)</f>
        <v>-2748.8599999999988</v>
      </c>
      <c r="O48" s="121">
        <f t="shared" si="12"/>
        <v>1.4035403338439232</v>
      </c>
      <c r="P48" s="103">
        <f t="shared" si="13"/>
        <v>0.97405406731939081</v>
      </c>
      <c r="Q48" s="122">
        <f t="shared" si="14"/>
        <v>1.3510611577381766</v>
      </c>
      <c r="R48" s="104">
        <f t="shared" si="15"/>
        <v>0.63912843877390346</v>
      </c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</row>
    <row r="49" ht="17.25">
      <c r="A49" s="150" t="s">
        <v>106</v>
      </c>
      <c r="B49" s="151" t="s">
        <v>107</v>
      </c>
      <c r="C49" s="123" t="s">
        <v>108</v>
      </c>
      <c r="D49" s="152" t="s">
        <v>109</v>
      </c>
      <c r="E49" s="50">
        <v>284606.23999999999</v>
      </c>
      <c r="F49" s="108">
        <f>672351.5-9496.39</f>
        <v>662855.10999999999</v>
      </c>
      <c r="G49" s="108">
        <v>343155.94</v>
      </c>
      <c r="H49" s="51">
        <v>47749.760000000002</v>
      </c>
      <c r="I49" s="50">
        <v>324779.64000000001</v>
      </c>
      <c r="J49" s="51">
        <v>27662.709999999999</v>
      </c>
      <c r="K49" s="50">
        <f t="shared" ref="K49:K83" si="16">I49-E49</f>
        <v>40173.400000000023</v>
      </c>
      <c r="L49" s="50">
        <f t="shared" si="9"/>
        <v>-18376.299999999988</v>
      </c>
      <c r="M49" s="50">
        <f t="shared" ref="M49:M83" si="17">I49-F49</f>
        <v>-338075.46999999997</v>
      </c>
      <c r="N49" s="50">
        <f t="shared" ref="N49:N83" si="18">J49-H49</f>
        <v>-20087.050000000003</v>
      </c>
      <c r="O49" s="52">
        <f t="shared" si="12"/>
        <v>1.1411543190339046</v>
      </c>
      <c r="P49" s="52">
        <f t="shared" si="13"/>
        <v>0.57932668143253485</v>
      </c>
      <c r="Q49" s="52">
        <f t="shared" si="14"/>
        <v>0.94644912747248378</v>
      </c>
      <c r="R49" s="54">
        <f t="shared" si="15"/>
        <v>0.48997078713023728</v>
      </c>
      <c r="S49" s="1"/>
      <c r="T49" s="1"/>
      <c r="U49" s="1"/>
      <c r="V49" s="1"/>
      <c r="W49" s="1"/>
      <c r="X49" s="1"/>
      <c r="Y49" s="1"/>
    </row>
    <row r="50" ht="17.25">
      <c r="A50" s="89"/>
      <c r="B50" s="153"/>
      <c r="C50" s="57" t="s">
        <v>110</v>
      </c>
      <c r="D50" s="147" t="s">
        <v>111</v>
      </c>
      <c r="E50" s="92">
        <v>210054.92999999999</v>
      </c>
      <c r="F50" s="112">
        <f>494433.2-6983.53</f>
        <v>487449.66999999998</v>
      </c>
      <c r="G50" s="112">
        <v>260192.79000000001</v>
      </c>
      <c r="H50" s="92">
        <v>34501.650000000001</v>
      </c>
      <c r="I50" s="93">
        <v>245029.67999999999</v>
      </c>
      <c r="J50" s="92">
        <v>20761.510000000002</v>
      </c>
      <c r="K50" s="92">
        <f t="shared" si="16"/>
        <v>34974.75</v>
      </c>
      <c r="L50" s="92">
        <f t="shared" si="9"/>
        <v>-15163.110000000015</v>
      </c>
      <c r="M50" s="92">
        <f t="shared" si="17"/>
        <v>-242419.98999999999</v>
      </c>
      <c r="N50" s="93">
        <f t="shared" si="18"/>
        <v>-13740.139999999999</v>
      </c>
      <c r="O50" s="65">
        <f t="shared" si="12"/>
        <v>1.1665028761762459</v>
      </c>
      <c r="P50" s="65">
        <f t="shared" si="13"/>
        <v>0.6017541190059027</v>
      </c>
      <c r="Q50" s="65">
        <f t="shared" si="14"/>
        <v>0.94172355813548858</v>
      </c>
      <c r="R50" s="67">
        <f t="shared" si="15"/>
        <v>0.50267688149219591</v>
      </c>
      <c r="S50" s="1"/>
      <c r="T50" s="1"/>
      <c r="U50" s="1"/>
      <c r="V50" s="1"/>
      <c r="W50" s="1"/>
      <c r="X50" s="1"/>
      <c r="Y50" s="1"/>
    </row>
    <row r="51" ht="17.25">
      <c r="A51" s="89"/>
      <c r="B51" s="153"/>
      <c r="C51" s="57" t="s">
        <v>112</v>
      </c>
      <c r="D51" s="147" t="s">
        <v>113</v>
      </c>
      <c r="E51" s="92">
        <v>1761060.24</v>
      </c>
      <c r="F51" s="112">
        <f>4658773.5-65801.97</f>
        <v>4592971.5300000003</v>
      </c>
      <c r="G51" s="112">
        <v>2171834.9100000001</v>
      </c>
      <c r="H51" s="92">
        <v>385937.70000000001</v>
      </c>
      <c r="I51" s="92">
        <v>1930773.3699999999</v>
      </c>
      <c r="J51" s="92">
        <v>223932.67999999999</v>
      </c>
      <c r="K51" s="92">
        <f t="shared" si="16"/>
        <v>169713.12999999989</v>
      </c>
      <c r="L51" s="92">
        <f t="shared" si="9"/>
        <v>-241061.54000000027</v>
      </c>
      <c r="M51" s="92">
        <f t="shared" si="17"/>
        <v>-2662198.1600000001</v>
      </c>
      <c r="N51" s="92">
        <f t="shared" si="18"/>
        <v>-162005.02000000002</v>
      </c>
      <c r="O51" s="65">
        <f t="shared" si="12"/>
        <v>1.0963698606925563</v>
      </c>
      <c r="P51" s="65">
        <f t="shared" si="13"/>
        <v>0.58023012522487438</v>
      </c>
      <c r="Q51" s="65">
        <f t="shared" si="14"/>
        <v>0.88900558744587066</v>
      </c>
      <c r="R51" s="67">
        <f t="shared" si="15"/>
        <v>0.42037564513272735</v>
      </c>
      <c r="S51" s="1"/>
      <c r="T51" s="1"/>
      <c r="U51" s="1"/>
      <c r="V51" s="1"/>
      <c r="W51" s="1"/>
      <c r="X51" s="1"/>
      <c r="Y51" s="1"/>
    </row>
    <row r="52" s="1" customFormat="1" ht="17.25">
      <c r="A52" s="89"/>
      <c r="B52" s="153"/>
      <c r="C52" s="57"/>
      <c r="D52" s="154" t="s">
        <v>114</v>
      </c>
      <c r="E52" s="155">
        <f>E49+E50+E51</f>
        <v>2255721.4100000001</v>
      </c>
      <c r="F52" s="155">
        <f>F49+F50+F51</f>
        <v>5743276.3100000005</v>
      </c>
      <c r="G52" s="155">
        <f>G49+G50+G51</f>
        <v>2775183.6400000001</v>
      </c>
      <c r="H52" s="155">
        <f>H49+H50+H51</f>
        <v>468189.10999999999</v>
      </c>
      <c r="I52" s="155">
        <f>I49+I50+I51</f>
        <v>2500582.6899999999</v>
      </c>
      <c r="J52" s="155">
        <f>J49+J50+J51</f>
        <v>272356.90000000002</v>
      </c>
      <c r="K52" s="155">
        <f t="shared" si="16"/>
        <v>244861.2799999998</v>
      </c>
      <c r="L52" s="155">
        <f t="shared" si="9"/>
        <v>-274600.95000000019</v>
      </c>
      <c r="M52" s="155">
        <f t="shared" si="17"/>
        <v>-3242693.6200000006</v>
      </c>
      <c r="N52" s="155">
        <f t="shared" si="18"/>
        <v>-195832.20999999996</v>
      </c>
      <c r="O52" s="156">
        <f t="shared" si="12"/>
        <v>1.1085512062413769</v>
      </c>
      <c r="P52" s="156">
        <f t="shared" si="13"/>
        <v>0.58172412425397946</v>
      </c>
      <c r="Q52" s="156">
        <f t="shared" si="14"/>
        <v>0.90105125079218173</v>
      </c>
      <c r="R52" s="157">
        <f t="shared" si="15"/>
        <v>0.4353930674806763</v>
      </c>
      <c r="S52" s="1"/>
      <c r="T52" s="1"/>
      <c r="U52" s="1"/>
      <c r="V52" s="1"/>
      <c r="W52" s="1"/>
      <c r="X52" s="1"/>
      <c r="Y52" s="1"/>
    </row>
    <row r="53" ht="34.5">
      <c r="A53" s="150"/>
      <c r="B53" s="153"/>
      <c r="C53" s="158" t="s">
        <v>115</v>
      </c>
      <c r="D53" s="159" t="s">
        <v>116</v>
      </c>
      <c r="E53" s="92">
        <v>1133.22</v>
      </c>
      <c r="F53" s="160">
        <v>2266.5999999999999</v>
      </c>
      <c r="G53" s="160">
        <v>1120</v>
      </c>
      <c r="H53" s="93">
        <v>160</v>
      </c>
      <c r="I53" s="92">
        <v>1072.27</v>
      </c>
      <c r="J53" s="93">
        <v>174.31999999999999</v>
      </c>
      <c r="K53" s="161">
        <f t="shared" si="16"/>
        <v>-60.950000000000045</v>
      </c>
      <c r="L53" s="161">
        <f t="shared" si="9"/>
        <v>-47.730000000000018</v>
      </c>
      <c r="M53" s="161">
        <f t="shared" si="17"/>
        <v>-1194.3299999999999</v>
      </c>
      <c r="N53" s="92">
        <f t="shared" si="18"/>
        <v>14.319999999999993</v>
      </c>
      <c r="O53" s="75">
        <f t="shared" si="12"/>
        <v>0.94621520975626972</v>
      </c>
      <c r="P53" s="75">
        <f t="shared" si="13"/>
        <v>1.0894999999999999</v>
      </c>
      <c r="Q53" s="75">
        <f t="shared" si="14"/>
        <v>0.95738392857142851</v>
      </c>
      <c r="R53" s="76">
        <f t="shared" si="15"/>
        <v>0.4730742080649431</v>
      </c>
      <c r="S53" s="1"/>
      <c r="T53" s="1"/>
      <c r="U53" s="1"/>
      <c r="V53" s="1"/>
      <c r="W53" s="1"/>
      <c r="X53" s="1"/>
      <c r="Y53" s="1"/>
    </row>
    <row r="54" s="1" customFormat="1" ht="17.25">
      <c r="A54" s="9"/>
      <c r="B54" s="153"/>
      <c r="C54" s="68" t="s">
        <v>117</v>
      </c>
      <c r="D54" s="125" t="s">
        <v>118</v>
      </c>
      <c r="E54" s="92">
        <v>0</v>
      </c>
      <c r="F54" s="92">
        <v>11763.299999999999</v>
      </c>
      <c r="G54" s="92">
        <v>11763.299999999999</v>
      </c>
      <c r="H54" s="92">
        <v>0</v>
      </c>
      <c r="I54" s="92">
        <v>11728.389999999999</v>
      </c>
      <c r="J54" s="92">
        <v>0</v>
      </c>
      <c r="K54" s="92">
        <f t="shared" si="16"/>
        <v>11728.389999999999</v>
      </c>
      <c r="L54" s="92">
        <f t="shared" si="9"/>
        <v>-34.909999999999854</v>
      </c>
      <c r="M54" s="92">
        <f t="shared" si="17"/>
        <v>-34.909999999999854</v>
      </c>
      <c r="N54" s="92">
        <f t="shared" si="18"/>
        <v>0</v>
      </c>
      <c r="O54" s="65" t="str">
        <f t="shared" si="12"/>
        <v/>
      </c>
      <c r="P54" s="65" t="str">
        <f t="shared" si="13"/>
        <v/>
      </c>
      <c r="Q54" s="65">
        <f t="shared" si="14"/>
        <v>0.9970322953592955</v>
      </c>
      <c r="R54" s="67">
        <f t="shared" si="15"/>
        <v>0.9970322953592955</v>
      </c>
      <c r="S54" s="1"/>
      <c r="T54" s="1"/>
      <c r="U54" s="1"/>
      <c r="V54" s="1"/>
      <c r="W54" s="1"/>
      <c r="X54" s="1"/>
      <c r="Y54" s="1"/>
    </row>
    <row r="55" ht="17.25">
      <c r="A55" s="162"/>
      <c r="B55" s="153"/>
      <c r="C55" s="163" t="s">
        <v>119</v>
      </c>
      <c r="D55" s="125" t="s">
        <v>103</v>
      </c>
      <c r="E55" s="92">
        <v>45274.339999999997</v>
      </c>
      <c r="F55" s="164">
        <v>151922.42999999999</v>
      </c>
      <c r="G55" s="164">
        <v>66879</v>
      </c>
      <c r="H55" s="112">
        <v>13293</v>
      </c>
      <c r="I55" s="112">
        <v>55093.879999999997</v>
      </c>
      <c r="J55" s="112">
        <v>5423.4499999999998</v>
      </c>
      <c r="K55" s="49">
        <f t="shared" si="16"/>
        <v>9819.5400000000009</v>
      </c>
      <c r="L55" s="49">
        <f t="shared" si="9"/>
        <v>-11785.120000000003</v>
      </c>
      <c r="M55" s="49">
        <f t="shared" si="17"/>
        <v>-96828.549999999988</v>
      </c>
      <c r="N55" s="112">
        <f t="shared" si="18"/>
        <v>-7869.5500000000002</v>
      </c>
      <c r="O55" s="165">
        <f t="shared" si="12"/>
        <v>1.2168897437267998</v>
      </c>
      <c r="P55" s="165">
        <f t="shared" si="13"/>
        <v>0.40799292860904235</v>
      </c>
      <c r="Q55" s="165">
        <f t="shared" si="14"/>
        <v>0.82378444653777716</v>
      </c>
      <c r="R55" s="166">
        <f t="shared" si="15"/>
        <v>0.36264480498370122</v>
      </c>
      <c r="S55" s="1"/>
      <c r="T55" s="1"/>
      <c r="U55" s="1"/>
      <c r="V55" s="1"/>
      <c r="W55" s="1"/>
      <c r="X55" s="1"/>
      <c r="Y55" s="1"/>
    </row>
    <row r="56" s="96" customFormat="1" ht="17.25">
      <c r="A56" s="97"/>
      <c r="B56" s="167"/>
      <c r="C56" s="99"/>
      <c r="D56" s="100" t="s">
        <v>56</v>
      </c>
      <c r="E56" s="101">
        <f>E52+E53+E54+E55</f>
        <v>2302128.9700000002</v>
      </c>
      <c r="F56" s="101">
        <f>F52+F53+F54+F55</f>
        <v>5909228.6399999997</v>
      </c>
      <c r="G56" s="101">
        <f>G52+G53+G54+G55</f>
        <v>2854945.9399999999</v>
      </c>
      <c r="H56" s="101">
        <f>H52+H53+H54+H55</f>
        <v>481642.10999999999</v>
      </c>
      <c r="I56" s="101">
        <f>I52+I53+I54+I55</f>
        <v>2568477.23</v>
      </c>
      <c r="J56" s="101">
        <f>J52+J53+J54+J55</f>
        <v>277954.67000000004</v>
      </c>
      <c r="K56" s="101">
        <f t="shared" si="16"/>
        <v>266348.25999999978</v>
      </c>
      <c r="L56" s="120">
        <f t="shared" si="9"/>
        <v>-286468.70999999996</v>
      </c>
      <c r="M56" s="101">
        <f t="shared" si="17"/>
        <v>-3340751.4099999997</v>
      </c>
      <c r="N56" s="120">
        <f t="shared" si="18"/>
        <v>-203687.43999999994</v>
      </c>
      <c r="O56" s="103">
        <f t="shared" si="12"/>
        <v>1.1156964980984536</v>
      </c>
      <c r="P56" s="121">
        <f t="shared" si="13"/>
        <v>0.57709794104174161</v>
      </c>
      <c r="Q56" s="103">
        <f t="shared" si="14"/>
        <v>0.89965879704188023</v>
      </c>
      <c r="R56" s="104">
        <f t="shared" si="15"/>
        <v>0.4346552463063944</v>
      </c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</row>
    <row r="57" ht="17.25">
      <c r="A57" s="105">
        <v>991</v>
      </c>
      <c r="B57" s="85" t="s">
        <v>120</v>
      </c>
      <c r="C57" s="106" t="s">
        <v>69</v>
      </c>
      <c r="D57" s="107" t="s">
        <v>121</v>
      </c>
      <c r="E57" s="50">
        <v>31196.119999999999</v>
      </c>
      <c r="F57" s="108">
        <v>80120.600000000006</v>
      </c>
      <c r="G57" s="108">
        <v>38120.599999999999</v>
      </c>
      <c r="H57" s="50">
        <v>7000</v>
      </c>
      <c r="I57" s="88">
        <v>39863.440000000002</v>
      </c>
      <c r="J57" s="50">
        <v>5323.5699999999997</v>
      </c>
      <c r="K57" s="50">
        <f t="shared" si="16"/>
        <v>8667.3200000000033</v>
      </c>
      <c r="L57" s="50">
        <f t="shared" si="9"/>
        <v>1742.8400000000038</v>
      </c>
      <c r="M57" s="49">
        <f t="shared" si="17"/>
        <v>-40257.160000000003</v>
      </c>
      <c r="N57" s="49">
        <f t="shared" si="18"/>
        <v>-1676.4300000000003</v>
      </c>
      <c r="O57" s="53">
        <f t="shared" si="12"/>
        <v>1.2778332690090948</v>
      </c>
      <c r="P57" s="52">
        <f t="shared" si="13"/>
        <v>0.76050999999999991</v>
      </c>
      <c r="Q57" s="109">
        <f t="shared" si="14"/>
        <v>1.0457191125008527</v>
      </c>
      <c r="R57" s="54">
        <f t="shared" si="15"/>
        <v>0.49754295399684972</v>
      </c>
      <c r="S57" s="1"/>
      <c r="T57" s="1"/>
      <c r="U57" s="1"/>
      <c r="V57" s="1"/>
      <c r="W57" s="1"/>
      <c r="X57" s="1"/>
      <c r="Y57" s="1"/>
    </row>
    <row r="58" ht="17.25">
      <c r="A58" s="110"/>
      <c r="B58" s="90"/>
      <c r="C58" s="57" t="s">
        <v>122</v>
      </c>
      <c r="D58" s="91" t="s">
        <v>123</v>
      </c>
      <c r="E58" s="92">
        <v>1813.8399999999999</v>
      </c>
      <c r="F58" s="112">
        <v>0</v>
      </c>
      <c r="G58" s="112">
        <v>0</v>
      </c>
      <c r="H58" s="93">
        <v>0</v>
      </c>
      <c r="I58" s="92">
        <v>5149</v>
      </c>
      <c r="J58" s="93">
        <v>1698.5</v>
      </c>
      <c r="K58" s="93">
        <f t="shared" si="16"/>
        <v>3335.1599999999999</v>
      </c>
      <c r="L58" s="92">
        <f t="shared" si="9"/>
        <v>5149</v>
      </c>
      <c r="M58" s="92">
        <f t="shared" si="17"/>
        <v>5149</v>
      </c>
      <c r="N58" s="92">
        <f t="shared" si="18"/>
        <v>1698.5</v>
      </c>
      <c r="O58" s="65">
        <f t="shared" si="12"/>
        <v>2.8387288845763683</v>
      </c>
      <c r="P58" s="64" t="str">
        <f t="shared" si="13"/>
        <v/>
      </c>
      <c r="Q58" s="65" t="str">
        <f t="shared" si="14"/>
        <v/>
      </c>
      <c r="R58" s="67" t="str">
        <f t="shared" si="15"/>
        <v/>
      </c>
      <c r="S58" s="1"/>
      <c r="T58" s="1"/>
      <c r="U58" s="1"/>
      <c r="V58" s="1"/>
      <c r="W58" s="1"/>
      <c r="X58" s="1"/>
      <c r="Y58" s="1"/>
    </row>
    <row r="59" s="96" customFormat="1" ht="17.25">
      <c r="A59" s="168"/>
      <c r="B59" s="98"/>
      <c r="C59" s="118"/>
      <c r="D59" s="119" t="s">
        <v>56</v>
      </c>
      <c r="E59" s="101">
        <f>SUM(E57:E58)</f>
        <v>33009.959999999999</v>
      </c>
      <c r="F59" s="101">
        <f>SUM(F57:F58)</f>
        <v>80120.600000000006</v>
      </c>
      <c r="G59" s="101">
        <f>SUM(G57:G58)</f>
        <v>38120.599999999999</v>
      </c>
      <c r="H59" s="101">
        <f>SUM(H57:H58)</f>
        <v>7000</v>
      </c>
      <c r="I59" s="101">
        <f>SUM(I57:I58)</f>
        <v>45012.440000000002</v>
      </c>
      <c r="J59" s="101">
        <f>SUM(J57:J58)</f>
        <v>7022.0699999999997</v>
      </c>
      <c r="K59" s="101">
        <f t="shared" si="16"/>
        <v>12002.480000000003</v>
      </c>
      <c r="L59" s="120">
        <f t="shared" si="9"/>
        <v>6891.8400000000038</v>
      </c>
      <c r="M59" s="101">
        <f t="shared" si="17"/>
        <v>-35108.160000000003</v>
      </c>
      <c r="N59" s="102">
        <f t="shared" si="18"/>
        <v>22.069999999999709</v>
      </c>
      <c r="O59" s="121">
        <f t="shared" si="12"/>
        <v>1.3636017735253241</v>
      </c>
      <c r="P59" s="103">
        <f t="shared" si="13"/>
        <v>1.0031528571428572</v>
      </c>
      <c r="Q59" s="122">
        <f t="shared" si="14"/>
        <v>1.180790438765392</v>
      </c>
      <c r="R59" s="104">
        <f t="shared" si="15"/>
        <v>0.5618085735753352</v>
      </c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</row>
    <row r="60" ht="17.25">
      <c r="A60" s="150" t="s">
        <v>124</v>
      </c>
      <c r="B60" s="85" t="s">
        <v>125</v>
      </c>
      <c r="C60" s="123" t="s">
        <v>126</v>
      </c>
      <c r="D60" s="124" t="s">
        <v>127</v>
      </c>
      <c r="E60" s="50">
        <v>39110.25</v>
      </c>
      <c r="F60" s="108">
        <v>3503</v>
      </c>
      <c r="G60" s="108">
        <v>1764.5999999999999</v>
      </c>
      <c r="H60" s="51">
        <v>386.30000000000001</v>
      </c>
      <c r="I60" s="50">
        <v>1636.53</v>
      </c>
      <c r="J60" s="51">
        <v>270.32999999999998</v>
      </c>
      <c r="K60" s="50">
        <f t="shared" si="16"/>
        <v>-37473.720000000001</v>
      </c>
      <c r="L60" s="50">
        <f t="shared" si="9"/>
        <v>-128.06999999999994</v>
      </c>
      <c r="M60" s="51">
        <f t="shared" si="17"/>
        <v>-1866.47</v>
      </c>
      <c r="N60" s="50">
        <f t="shared" si="18"/>
        <v>-115.97000000000003</v>
      </c>
      <c r="O60" s="52">
        <f t="shared" si="12"/>
        <v>0.04184401787255259</v>
      </c>
      <c r="P60" s="53">
        <f t="shared" si="13"/>
        <v>0.69979290706704622</v>
      </c>
      <c r="Q60" s="52">
        <f t="shared" si="14"/>
        <v>0.92742264535872154</v>
      </c>
      <c r="R60" s="54">
        <f t="shared" si="15"/>
        <v>0.46717956037681985</v>
      </c>
      <c r="S60" s="1"/>
      <c r="T60" s="1"/>
      <c r="U60" s="1"/>
      <c r="V60" s="1"/>
      <c r="W60" s="1"/>
      <c r="X60" s="1"/>
      <c r="Y60" s="1"/>
    </row>
    <row r="61" ht="17.25">
      <c r="A61" s="89"/>
      <c r="B61" s="90"/>
      <c r="C61" s="68" t="s">
        <v>104</v>
      </c>
      <c r="D61" s="147" t="s">
        <v>128</v>
      </c>
      <c r="E61" s="92">
        <v>18666.470000000001</v>
      </c>
      <c r="F61" s="112">
        <v>62240.599999999999</v>
      </c>
      <c r="G61" s="112">
        <v>10100</v>
      </c>
      <c r="H61" s="95">
        <v>4000</v>
      </c>
      <c r="I61" s="92">
        <v>89457.970000000001</v>
      </c>
      <c r="J61" s="95">
        <v>11463.18</v>
      </c>
      <c r="K61" s="92">
        <f t="shared" si="16"/>
        <v>70791.5</v>
      </c>
      <c r="L61" s="92">
        <f t="shared" si="9"/>
        <v>79357.970000000001</v>
      </c>
      <c r="M61" s="92">
        <f t="shared" si="17"/>
        <v>27217.370000000003</v>
      </c>
      <c r="N61" s="92">
        <f t="shared" si="18"/>
        <v>7463.1800000000003</v>
      </c>
      <c r="O61" s="65">
        <f t="shared" si="12"/>
        <v>4.7924417417969218</v>
      </c>
      <c r="P61" s="65">
        <f t="shared" si="13"/>
        <v>2.8657949999999999</v>
      </c>
      <c r="Q61" s="66">
        <f t="shared" si="14"/>
        <v>8.857224752475247</v>
      </c>
      <c r="R61" s="67">
        <f t="shared" si="15"/>
        <v>1.4372928602873367</v>
      </c>
      <c r="S61" s="1"/>
      <c r="T61" s="1"/>
      <c r="U61" s="1"/>
      <c r="V61" s="1"/>
      <c r="W61" s="1"/>
      <c r="X61" s="1"/>
      <c r="Y61" s="1"/>
    </row>
    <row r="62" s="96" customFormat="1" ht="17.25">
      <c r="A62" s="97"/>
      <c r="B62" s="98"/>
      <c r="C62" s="99"/>
      <c r="D62" s="100" t="s">
        <v>56</v>
      </c>
      <c r="E62" s="101">
        <f>SUM(E60:E61)</f>
        <v>57776.720000000001</v>
      </c>
      <c r="F62" s="101">
        <f>SUM(F60:F61)</f>
        <v>65743.600000000006</v>
      </c>
      <c r="G62" s="101">
        <f>SUM(G60:G61)</f>
        <v>11864.6</v>
      </c>
      <c r="H62" s="101">
        <f>SUM(H60:H61)</f>
        <v>4386.3000000000002</v>
      </c>
      <c r="I62" s="101">
        <f>SUM(I60:I61)</f>
        <v>91094.5</v>
      </c>
      <c r="J62" s="101">
        <f>SUM(J60:J61)</f>
        <v>11733.51</v>
      </c>
      <c r="K62" s="101">
        <f t="shared" si="16"/>
        <v>33317.779999999999</v>
      </c>
      <c r="L62" s="120">
        <f t="shared" si="9"/>
        <v>79229.899999999994</v>
      </c>
      <c r="M62" s="101">
        <f t="shared" si="17"/>
        <v>25350.899999999994</v>
      </c>
      <c r="N62" s="101">
        <f t="shared" si="18"/>
        <v>7347.21</v>
      </c>
      <c r="O62" s="121">
        <f t="shared" si="12"/>
        <v>1.5766644420105538</v>
      </c>
      <c r="P62" s="103">
        <f t="shared" si="13"/>
        <v>2.6750359072566856</v>
      </c>
      <c r="Q62" s="103">
        <f t="shared" si="14"/>
        <v>7.6778399608920651</v>
      </c>
      <c r="R62" s="104">
        <f t="shared" si="15"/>
        <v>1.3856025529481195</v>
      </c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</row>
    <row r="63" ht="17.25">
      <c r="A63" s="113"/>
      <c r="B63" s="85" t="s">
        <v>129</v>
      </c>
      <c r="C63" s="45" t="s">
        <v>130</v>
      </c>
      <c r="D63" s="169" t="s">
        <v>131</v>
      </c>
      <c r="E63" s="50">
        <v>1978.3599999999999</v>
      </c>
      <c r="F63" s="108">
        <v>793.5</v>
      </c>
      <c r="G63" s="108">
        <v>158.80000000000001</v>
      </c>
      <c r="H63" s="49">
        <v>21.100000000000001</v>
      </c>
      <c r="I63" s="88">
        <v>1881.3699999999999</v>
      </c>
      <c r="J63" s="49">
        <v>256.05000000000001</v>
      </c>
      <c r="K63" s="50">
        <f t="shared" si="16"/>
        <v>-96.990000000000009</v>
      </c>
      <c r="L63" s="50">
        <f t="shared" si="9"/>
        <v>1722.5699999999999</v>
      </c>
      <c r="M63" s="49">
        <f t="shared" si="17"/>
        <v>1087.8699999999999</v>
      </c>
      <c r="N63" s="88">
        <f t="shared" si="18"/>
        <v>234.95000000000002</v>
      </c>
      <c r="O63" s="52">
        <f t="shared" si="12"/>
        <v>0.95097454457227193</v>
      </c>
      <c r="P63" s="53">
        <f t="shared" si="13"/>
        <v>12.135071090047393</v>
      </c>
      <c r="Q63" s="52">
        <f t="shared" si="14"/>
        <v>11.847418136020149</v>
      </c>
      <c r="R63" s="54">
        <f t="shared" si="15"/>
        <v>2.3709766855702581</v>
      </c>
      <c r="S63" s="1"/>
      <c r="T63" s="1"/>
      <c r="U63" s="1"/>
      <c r="V63" s="1"/>
      <c r="W63" s="1"/>
      <c r="X63" s="1"/>
      <c r="Y63" s="1"/>
    </row>
    <row r="64" ht="17.25">
      <c r="A64" s="110"/>
      <c r="B64" s="90"/>
      <c r="C64" s="57" t="s">
        <v>132</v>
      </c>
      <c r="D64" s="94" t="s">
        <v>133</v>
      </c>
      <c r="E64" s="92">
        <v>1539.8399999999999</v>
      </c>
      <c r="F64" s="170">
        <v>44.399999999999999</v>
      </c>
      <c r="G64" s="170">
        <v>44.399999999999999</v>
      </c>
      <c r="H64" s="171">
        <v>0</v>
      </c>
      <c r="I64" s="170">
        <v>1722.96</v>
      </c>
      <c r="J64" s="171">
        <v>0</v>
      </c>
      <c r="K64" s="92">
        <f t="shared" si="16"/>
        <v>183.12000000000012</v>
      </c>
      <c r="L64" s="92">
        <f t="shared" si="9"/>
        <v>1678.5599999999999</v>
      </c>
      <c r="M64" s="92">
        <f t="shared" si="17"/>
        <v>1678.5599999999999</v>
      </c>
      <c r="N64" s="170">
        <f t="shared" si="18"/>
        <v>0</v>
      </c>
      <c r="O64" s="65">
        <f t="shared" si="12"/>
        <v>1.11892144638404</v>
      </c>
      <c r="P64" s="65" t="str">
        <f t="shared" si="13"/>
        <v/>
      </c>
      <c r="Q64" s="66">
        <f t="shared" si="14"/>
        <v>38.805405405405409</v>
      </c>
      <c r="R64" s="172">
        <f t="shared" si="15"/>
        <v>38.805405405405409</v>
      </c>
      <c r="S64" s="1"/>
      <c r="T64" s="1"/>
      <c r="U64" s="1"/>
      <c r="V64" s="1"/>
      <c r="W64" s="1"/>
      <c r="X64" s="1"/>
      <c r="Y64" s="1"/>
    </row>
    <row r="65" ht="13.5">
      <c r="A65" s="110"/>
      <c r="B65" s="90"/>
      <c r="C65" s="68" t="s">
        <v>52</v>
      </c>
      <c r="D65" s="94" t="s">
        <v>53</v>
      </c>
      <c r="E65" s="92">
        <v>0</v>
      </c>
      <c r="F65" s="92">
        <v>445</v>
      </c>
      <c r="G65" s="92">
        <v>445</v>
      </c>
      <c r="H65" s="92">
        <v>0</v>
      </c>
      <c r="I65" s="92">
        <v>10906</v>
      </c>
      <c r="J65" s="92">
        <v>0</v>
      </c>
      <c r="K65" s="92">
        <f t="shared" si="16"/>
        <v>10906</v>
      </c>
      <c r="L65" s="92">
        <f t="shared" si="9"/>
        <v>10461</v>
      </c>
      <c r="M65" s="93">
        <f t="shared" si="17"/>
        <v>10461</v>
      </c>
      <c r="N65" s="92">
        <f t="shared" si="18"/>
        <v>0</v>
      </c>
      <c r="O65" s="64" t="str">
        <f t="shared" si="12"/>
        <v/>
      </c>
      <c r="P65" s="65" t="str">
        <f t="shared" si="13"/>
        <v/>
      </c>
      <c r="Q65" s="65">
        <f t="shared" si="14"/>
        <v>24.507865168539325</v>
      </c>
      <c r="R65" s="67">
        <f t="shared" si="15"/>
        <v>24.507865168539325</v>
      </c>
      <c r="S65" s="1"/>
      <c r="T65" s="1"/>
      <c r="U65" s="1"/>
      <c r="V65" s="1"/>
      <c r="W65" s="1"/>
      <c r="X65" s="1"/>
      <c r="Y65" s="1"/>
    </row>
    <row r="66" ht="13.5">
      <c r="A66" s="110"/>
      <c r="B66" s="90"/>
      <c r="C66" s="57" t="s">
        <v>134</v>
      </c>
      <c r="D66" s="94" t="s">
        <v>135</v>
      </c>
      <c r="E66" s="92">
        <v>45155.949999999691</v>
      </c>
      <c r="F66" s="92">
        <v>1508.599999999255</v>
      </c>
      <c r="G66" s="92">
        <v>526</v>
      </c>
      <c r="H66" s="92">
        <v>90</v>
      </c>
      <c r="I66" s="93">
        <v>148813.06999999992</v>
      </c>
      <c r="J66" s="92">
        <v>94428.439999999988</v>
      </c>
      <c r="K66" s="92">
        <f t="shared" si="16"/>
        <v>103657.12000000023</v>
      </c>
      <c r="L66" s="92">
        <f t="shared" si="9"/>
        <v>148287.06999999992</v>
      </c>
      <c r="M66" s="92">
        <f t="shared" si="17"/>
        <v>147304.47000000067</v>
      </c>
      <c r="N66" s="93">
        <f t="shared" si="18"/>
        <v>94338.439999999988</v>
      </c>
      <c r="O66" s="65">
        <f t="shared" si="12"/>
        <v>3.2955362471612477</v>
      </c>
      <c r="P66" s="173">
        <f t="shared" si="13"/>
        <v>1049.2048888888887</v>
      </c>
      <c r="Q66" s="174">
        <f t="shared" si="14"/>
        <v>282.91458174904926</v>
      </c>
      <c r="R66" s="172">
        <f t="shared" si="15"/>
        <v>98.643159220517973</v>
      </c>
      <c r="S66" s="1"/>
      <c r="T66" s="1"/>
      <c r="U66" s="1"/>
      <c r="V66" s="1"/>
      <c r="W66" s="1"/>
      <c r="X66" s="1"/>
      <c r="Y66" s="1"/>
    </row>
    <row r="67" ht="13.5">
      <c r="A67" s="110"/>
      <c r="B67" s="90"/>
      <c r="C67" s="68" t="s">
        <v>102</v>
      </c>
      <c r="D67" s="94" t="s">
        <v>103</v>
      </c>
      <c r="E67" s="92">
        <v>44647.610000000073</v>
      </c>
      <c r="F67" s="92">
        <v>113657.8</v>
      </c>
      <c r="G67" s="92">
        <f>51039.2+9028.6</f>
        <v>60067.799999999996</v>
      </c>
      <c r="H67" s="92">
        <f>8143+466.6</f>
        <v>8609.6000000000004</v>
      </c>
      <c r="I67" s="92">
        <v>59951.540000000001</v>
      </c>
      <c r="J67" s="92">
        <v>7946.5699999999988</v>
      </c>
      <c r="K67" s="92">
        <f t="shared" si="16"/>
        <v>15303.929999999928</v>
      </c>
      <c r="L67" s="92">
        <f t="shared" si="9"/>
        <v>-116.25999999999476</v>
      </c>
      <c r="M67" s="93">
        <f t="shared" si="17"/>
        <v>-53706.260000000002</v>
      </c>
      <c r="N67" s="92">
        <f t="shared" si="18"/>
        <v>-663.03000000000156</v>
      </c>
      <c r="O67" s="64">
        <f t="shared" si="12"/>
        <v>1.3427715391708515</v>
      </c>
      <c r="P67" s="65">
        <f t="shared" si="13"/>
        <v>0.92298945363315354</v>
      </c>
      <c r="Q67" s="66">
        <f t="shared" si="14"/>
        <v>0.99806452042525284</v>
      </c>
      <c r="R67" s="67">
        <f t="shared" si="15"/>
        <v>0.52747404929534092</v>
      </c>
      <c r="S67" s="1"/>
      <c r="T67" s="1"/>
      <c r="U67" s="1"/>
      <c r="V67" s="1"/>
      <c r="W67" s="1"/>
      <c r="X67" s="1"/>
      <c r="Y67" s="1"/>
    </row>
    <row r="68" ht="13.5">
      <c r="A68" s="110"/>
      <c r="B68" s="90"/>
      <c r="C68" s="57" t="s">
        <v>136</v>
      </c>
      <c r="D68" s="94" t="s">
        <v>137</v>
      </c>
      <c r="E68" s="92">
        <v>496.41000000000003</v>
      </c>
      <c r="F68" s="112">
        <v>0</v>
      </c>
      <c r="G68" s="112">
        <v>0</v>
      </c>
      <c r="H68" s="93">
        <v>0</v>
      </c>
      <c r="I68" s="92">
        <v>173.14999999999998</v>
      </c>
      <c r="J68" s="93">
        <v>-2030.72</v>
      </c>
      <c r="K68" s="92">
        <f t="shared" si="16"/>
        <v>-323.26000000000005</v>
      </c>
      <c r="L68" s="92">
        <f t="shared" si="9"/>
        <v>173.14999999999998</v>
      </c>
      <c r="M68" s="92">
        <f t="shared" si="17"/>
        <v>173.14999999999998</v>
      </c>
      <c r="N68" s="92">
        <f t="shared" si="18"/>
        <v>-2030.72</v>
      </c>
      <c r="O68" s="65">
        <f t="shared" si="12"/>
        <v>0.34880441570476012</v>
      </c>
      <c r="P68" s="64" t="str">
        <f t="shared" si="13"/>
        <v/>
      </c>
      <c r="Q68" s="65" t="str">
        <f t="shared" si="14"/>
        <v/>
      </c>
      <c r="R68" s="67" t="str">
        <f t="shared" si="15"/>
        <v/>
      </c>
      <c r="S68" s="1"/>
      <c r="T68" s="1"/>
      <c r="U68" s="1"/>
      <c r="V68" s="1"/>
      <c r="W68" s="1"/>
      <c r="X68" s="1"/>
      <c r="Y68" s="1"/>
    </row>
    <row r="69" ht="13.5">
      <c r="A69" s="110"/>
      <c r="B69" s="90"/>
      <c r="C69" s="68" t="s">
        <v>138</v>
      </c>
      <c r="D69" s="94" t="s">
        <v>139</v>
      </c>
      <c r="E69" s="92">
        <v>39316.419999999998</v>
      </c>
      <c r="F69" s="92">
        <v>0</v>
      </c>
      <c r="G69" s="92">
        <v>0</v>
      </c>
      <c r="H69" s="92">
        <v>0</v>
      </c>
      <c r="I69" s="93">
        <v>481.13</v>
      </c>
      <c r="J69" s="92">
        <v>139.41</v>
      </c>
      <c r="K69" s="92">
        <f t="shared" si="16"/>
        <v>-38835.290000000001</v>
      </c>
      <c r="L69" s="92">
        <f t="shared" si="9"/>
        <v>481.13</v>
      </c>
      <c r="M69" s="92">
        <f t="shared" si="17"/>
        <v>481.13</v>
      </c>
      <c r="N69" s="92">
        <f t="shared" si="18"/>
        <v>139.41</v>
      </c>
      <c r="O69" s="64">
        <f t="shared" si="12"/>
        <v>0.012237380717776442</v>
      </c>
      <c r="P69" s="65" t="str">
        <f t="shared" si="13"/>
        <v/>
      </c>
      <c r="Q69" s="66" t="str">
        <f t="shared" si="14"/>
        <v/>
      </c>
      <c r="R69" s="67" t="str">
        <f t="shared" si="15"/>
        <v/>
      </c>
      <c r="S69" s="1"/>
      <c r="T69" s="1"/>
      <c r="U69" s="1"/>
      <c r="V69" s="1"/>
      <c r="W69" s="1"/>
      <c r="X69" s="1"/>
      <c r="Y69" s="1"/>
    </row>
    <row r="70" ht="13.5">
      <c r="A70" s="110"/>
      <c r="B70" s="90"/>
      <c r="C70" s="57" t="s">
        <v>140</v>
      </c>
      <c r="D70" s="91" t="s">
        <v>141</v>
      </c>
      <c r="E70" s="92">
        <v>5852.1199999999999</v>
      </c>
      <c r="F70" s="112">
        <v>0</v>
      </c>
      <c r="G70" s="112">
        <v>0</v>
      </c>
      <c r="H70" s="93">
        <v>0</v>
      </c>
      <c r="I70" s="92">
        <v>2595.9099999999999</v>
      </c>
      <c r="J70" s="93">
        <v>-0.29999999999999999</v>
      </c>
      <c r="K70" s="92">
        <f t="shared" si="16"/>
        <v>-3256.21</v>
      </c>
      <c r="L70" s="93">
        <f t="shared" si="9"/>
        <v>2595.9099999999999</v>
      </c>
      <c r="M70" s="92">
        <f t="shared" si="17"/>
        <v>2595.9099999999999</v>
      </c>
      <c r="N70" s="92">
        <f t="shared" si="18"/>
        <v>-0.29999999999999999</v>
      </c>
      <c r="O70" s="65">
        <f t="shared" si="12"/>
        <v>0.4435845471384729</v>
      </c>
      <c r="P70" s="64" t="str">
        <f t="shared" si="13"/>
        <v/>
      </c>
      <c r="Q70" s="65" t="str">
        <f t="shared" si="14"/>
        <v/>
      </c>
      <c r="R70" s="67" t="str">
        <f t="shared" si="15"/>
        <v/>
      </c>
      <c r="S70" s="1"/>
      <c r="T70" s="1"/>
      <c r="U70" s="1"/>
      <c r="V70" s="1"/>
      <c r="W70" s="1"/>
      <c r="X70" s="1"/>
      <c r="Y70" s="1"/>
    </row>
    <row r="71" s="96" customFormat="1" ht="13.5">
      <c r="A71" s="168"/>
      <c r="B71" s="175"/>
      <c r="C71" s="176"/>
      <c r="D71" s="177" t="s">
        <v>142</v>
      </c>
      <c r="E71" s="102">
        <f>SUM(E63:E70)</f>
        <v>138986.70999999976</v>
      </c>
      <c r="F71" s="102">
        <f>SUM(F63:F70)</f>
        <v>116449.29999999926</v>
      </c>
      <c r="G71" s="102">
        <f>SUM(G63:G70)</f>
        <v>61241.999999999993</v>
      </c>
      <c r="H71" s="102">
        <f>SUM(H63:H70)</f>
        <v>8720.7000000000007</v>
      </c>
      <c r="I71" s="102">
        <f>SUM(I63:I70)</f>
        <v>226525.12999999992</v>
      </c>
      <c r="J71" s="102">
        <f>SUM(J63:J70)</f>
        <v>100739.44999999998</v>
      </c>
      <c r="K71" s="178">
        <f t="shared" si="16"/>
        <v>87538.420000000158</v>
      </c>
      <c r="L71" s="102">
        <f t="shared" si="9"/>
        <v>165283.12999999992</v>
      </c>
      <c r="M71" s="178">
        <f t="shared" si="17"/>
        <v>110075.83000000066</v>
      </c>
      <c r="N71" s="102">
        <f t="shared" si="18"/>
        <v>92018.749999999985</v>
      </c>
      <c r="O71" s="137">
        <f t="shared" si="12"/>
        <v>1.6298330250424686</v>
      </c>
      <c r="P71" s="179">
        <f t="shared" si="13"/>
        <v>11.551761899847486</v>
      </c>
      <c r="Q71" s="180">
        <f t="shared" si="14"/>
        <v>3.6988525848274052</v>
      </c>
      <c r="R71" s="181">
        <f t="shared" si="15"/>
        <v>1.9452682841374003</v>
      </c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</row>
    <row r="72" s="33" customFormat="1" ht="13.5">
      <c r="A72" s="182"/>
      <c r="B72" s="183" t="s">
        <v>143</v>
      </c>
      <c r="C72" s="184"/>
      <c r="D72" s="185"/>
      <c r="E72" s="82">
        <f>E5+E17</f>
        <v>12562652.689999999</v>
      </c>
      <c r="F72" s="82">
        <f>F5+F17</f>
        <v>37060119.939999998</v>
      </c>
      <c r="G72" s="82">
        <f>G5+G17</f>
        <v>15317101.039999999</v>
      </c>
      <c r="H72" s="82">
        <f>H5+H17</f>
        <v>2655692.5099999998</v>
      </c>
      <c r="I72" s="82">
        <f>I5+I17</f>
        <v>14081500.939999998</v>
      </c>
      <c r="J72" s="82">
        <f>J5+J17</f>
        <v>1166910.75</v>
      </c>
      <c r="K72" s="82">
        <f t="shared" si="16"/>
        <v>1518848.2499999981</v>
      </c>
      <c r="L72" s="82">
        <f t="shared" si="9"/>
        <v>-1235600.1000000015</v>
      </c>
      <c r="M72" s="82">
        <f t="shared" si="17"/>
        <v>-22978619</v>
      </c>
      <c r="N72" s="82">
        <f t="shared" si="18"/>
        <v>-1488781.7599999998</v>
      </c>
      <c r="O72" s="40">
        <f t="shared" si="12"/>
        <v>1.1209018737904788</v>
      </c>
      <c r="P72" s="39">
        <f t="shared" si="13"/>
        <v>0.43939979707967025</v>
      </c>
      <c r="Q72" s="40">
        <f t="shared" si="14"/>
        <v>0.91933198737977373</v>
      </c>
      <c r="R72" s="42">
        <f t="shared" si="15"/>
        <v>0.37996371740830365</v>
      </c>
      <c r="S72" s="33"/>
      <c r="T72" s="33"/>
      <c r="U72" s="33"/>
      <c r="V72" s="33"/>
      <c r="W72" s="33"/>
      <c r="X72" s="33"/>
      <c r="Y72" s="33"/>
    </row>
    <row r="73" s="33" customFormat="1" ht="13.5">
      <c r="A73" s="186"/>
      <c r="B73" s="187" t="s">
        <v>144</v>
      </c>
      <c r="C73" s="188"/>
      <c r="D73" s="189"/>
      <c r="E73" s="190">
        <f>SUM(E74:E82)</f>
        <v>12560528.01</v>
      </c>
      <c r="F73" s="190">
        <f>SUM(F74:F82)</f>
        <v>29604048</v>
      </c>
      <c r="G73" s="190">
        <f>SUM(G74:G82)</f>
        <v>13622519.619999999</v>
      </c>
      <c r="H73" s="190">
        <f>SUM(H74:H82)</f>
        <v>2703764.8000000003</v>
      </c>
      <c r="I73" s="190">
        <f>SUM(I74:I82)</f>
        <v>13475279.76</v>
      </c>
      <c r="J73" s="190">
        <f>SUM(J74:J82)</f>
        <v>2608126.9100000006</v>
      </c>
      <c r="K73" s="190">
        <f t="shared" si="16"/>
        <v>914751.75</v>
      </c>
      <c r="L73" s="190">
        <f t="shared" si="9"/>
        <v>-147239.8599999994</v>
      </c>
      <c r="M73" s="190">
        <f t="shared" si="17"/>
        <v>-16128768.24</v>
      </c>
      <c r="N73" s="191">
        <f t="shared" si="18"/>
        <v>-95637.889999999665</v>
      </c>
      <c r="O73" s="192">
        <f t="shared" si="12"/>
        <v>1.0728274917480958</v>
      </c>
      <c r="P73" s="193">
        <f t="shared" si="13"/>
        <v>0.96462788109379938</v>
      </c>
      <c r="Q73" s="194">
        <f t="shared" si="14"/>
        <v>0.98919143711242463</v>
      </c>
      <c r="R73" s="195">
        <f t="shared" si="15"/>
        <v>0.45518368839288464</v>
      </c>
      <c r="S73" s="33"/>
      <c r="T73" s="33"/>
      <c r="U73" s="33"/>
      <c r="V73" s="33"/>
      <c r="W73" s="33"/>
      <c r="X73" s="33"/>
      <c r="Y73" s="33"/>
    </row>
    <row r="74" ht="13.5">
      <c r="A74" s="196"/>
      <c r="B74" s="197"/>
      <c r="C74" s="57" t="s">
        <v>145</v>
      </c>
      <c r="D74" s="198" t="s">
        <v>146</v>
      </c>
      <c r="E74" s="92">
        <v>299329.59999999998</v>
      </c>
      <c r="F74" s="112">
        <v>599211.69999999995</v>
      </c>
      <c r="G74" s="112">
        <v>358222.09999999998</v>
      </c>
      <c r="H74" s="92">
        <v>0</v>
      </c>
      <c r="I74" s="170">
        <v>379470.40000000002</v>
      </c>
      <c r="J74" s="92">
        <v>0</v>
      </c>
      <c r="K74" s="92">
        <f t="shared" si="16"/>
        <v>80140.800000000047</v>
      </c>
      <c r="L74" s="92">
        <f t="shared" ref="L74:L83" si="19">I74-G74</f>
        <v>21248.300000000047</v>
      </c>
      <c r="M74" s="92">
        <f t="shared" si="17"/>
        <v>-219741.29999999993</v>
      </c>
      <c r="N74" s="92">
        <f t="shared" si="18"/>
        <v>0</v>
      </c>
      <c r="O74" s="65">
        <f t="shared" ref="O74:O83" si="20">IFERROR(I74/E74,"")</f>
        <v>1.2677342969088257</v>
      </c>
      <c r="P74" s="65" t="str">
        <f t="shared" ref="P74:P83" si="21">IFERROR(J74/H74,"")</f>
        <v/>
      </c>
      <c r="Q74" s="65">
        <f t="shared" ref="Q74:Q83" si="22">IFERROR(I74/G74,"")</f>
        <v>1.0593159941834969</v>
      </c>
      <c r="R74" s="67">
        <f t="shared" ref="R74:R83" si="23">IFERROR(I74/F74,"")</f>
        <v>0.63328269458022945</v>
      </c>
      <c r="S74" s="1"/>
      <c r="T74" s="1"/>
      <c r="U74" s="1"/>
      <c r="V74" s="1"/>
      <c r="W74" s="1"/>
      <c r="X74" s="1"/>
      <c r="Y74" s="1"/>
    </row>
    <row r="75" ht="13.5">
      <c r="A75" s="199"/>
      <c r="B75" s="200"/>
      <c r="C75" s="68" t="s">
        <v>147</v>
      </c>
      <c r="D75" s="201" t="s">
        <v>148</v>
      </c>
      <c r="E75" s="92">
        <v>1303259.6599999999</v>
      </c>
      <c r="F75" s="112">
        <v>8195040.5199999996</v>
      </c>
      <c r="G75" s="112">
        <v>1510747.6100000001</v>
      </c>
      <c r="H75" s="93">
        <v>178758.04000000001</v>
      </c>
      <c r="I75" s="170">
        <v>1510747.6100000001</v>
      </c>
      <c r="J75" s="93">
        <v>178758.04000000001</v>
      </c>
      <c r="K75" s="92">
        <f t="shared" si="16"/>
        <v>207487.95000000019</v>
      </c>
      <c r="L75" s="92">
        <f t="shared" si="19"/>
        <v>0</v>
      </c>
      <c r="M75" s="92">
        <f t="shared" si="17"/>
        <v>-6684292.9099999992</v>
      </c>
      <c r="N75" s="92">
        <f t="shared" si="18"/>
        <v>0</v>
      </c>
      <c r="O75" s="65">
        <f t="shared" si="20"/>
        <v>1.1592069150671021</v>
      </c>
      <c r="P75" s="65">
        <f t="shared" si="21"/>
        <v>1</v>
      </c>
      <c r="Q75" s="65">
        <f t="shared" si="22"/>
        <v>1</v>
      </c>
      <c r="R75" s="67">
        <f t="shared" si="23"/>
        <v>0.1843490103939108</v>
      </c>
      <c r="S75" s="1"/>
      <c r="T75" s="1"/>
      <c r="U75" s="1"/>
      <c r="V75" s="1"/>
      <c r="W75" s="1"/>
      <c r="X75" s="1"/>
      <c r="Y75" s="1"/>
    </row>
    <row r="76" ht="13.5">
      <c r="A76" s="199"/>
      <c r="B76" s="200"/>
      <c r="C76" s="57" t="s">
        <v>149</v>
      </c>
      <c r="D76" s="198" t="s">
        <v>150</v>
      </c>
      <c r="E76" s="92">
        <v>8836670.9600000009</v>
      </c>
      <c r="F76" s="112">
        <v>17821978</v>
      </c>
      <c r="G76" s="112">
        <v>9850724.9000000004</v>
      </c>
      <c r="H76" s="92">
        <v>2408330.3100000001</v>
      </c>
      <c r="I76" s="202">
        <v>9846847.9100000001</v>
      </c>
      <c r="J76" s="92">
        <v>2404456.52</v>
      </c>
      <c r="K76" s="92">
        <f t="shared" si="16"/>
        <v>1010176.9499999993</v>
      </c>
      <c r="L76" s="92">
        <f t="shared" si="19"/>
        <v>-3876.9900000002235</v>
      </c>
      <c r="M76" s="92">
        <f t="shared" si="17"/>
        <v>-7975130.0899999999</v>
      </c>
      <c r="N76" s="112">
        <f t="shared" si="18"/>
        <v>-3873.7900000000373</v>
      </c>
      <c r="O76" s="65">
        <f t="shared" si="20"/>
        <v>1.1143164608677474</v>
      </c>
      <c r="P76" s="65">
        <f t="shared" si="21"/>
        <v>0.99839150386310582</v>
      </c>
      <c r="Q76" s="65">
        <f t="shared" si="22"/>
        <v>0.99960642591896964</v>
      </c>
      <c r="R76" s="67">
        <f t="shared" si="23"/>
        <v>0.55251150629857138</v>
      </c>
      <c r="S76" s="1"/>
      <c r="T76" s="1"/>
      <c r="U76" s="1"/>
      <c r="V76" s="1"/>
      <c r="W76" s="1"/>
      <c r="X76" s="1"/>
      <c r="Y76" s="1"/>
    </row>
    <row r="77" ht="13.5">
      <c r="A77" s="199"/>
      <c r="B77" s="200"/>
      <c r="C77" s="68" t="s">
        <v>151</v>
      </c>
      <c r="D77" s="203" t="s">
        <v>152</v>
      </c>
      <c r="E77" s="92">
        <v>2112651.1600000001</v>
      </c>
      <c r="F77" s="112">
        <v>2981785.1800000002</v>
      </c>
      <c r="G77" s="112">
        <v>1896792.4099999999</v>
      </c>
      <c r="H77" s="204">
        <v>116676.45</v>
      </c>
      <c r="I77" s="170">
        <v>1896792.4099999999</v>
      </c>
      <c r="J77" s="204">
        <v>116676.45</v>
      </c>
      <c r="K77" s="92">
        <f t="shared" si="16"/>
        <v>-215858.75000000023</v>
      </c>
      <c r="L77" s="92">
        <f t="shared" si="19"/>
        <v>0</v>
      </c>
      <c r="M77" s="92">
        <f t="shared" si="17"/>
        <v>-1084992.7700000003</v>
      </c>
      <c r="N77" s="92">
        <f t="shared" si="18"/>
        <v>0</v>
      </c>
      <c r="O77" s="65">
        <f t="shared" si="20"/>
        <v>0.89782565428359684</v>
      </c>
      <c r="P77" s="65">
        <f t="shared" si="21"/>
        <v>1</v>
      </c>
      <c r="Q77" s="65">
        <f t="shared" si="22"/>
        <v>1</v>
      </c>
      <c r="R77" s="67">
        <f t="shared" si="23"/>
        <v>0.63612644623849124</v>
      </c>
      <c r="S77" s="1"/>
      <c r="T77" s="1"/>
      <c r="U77" s="1"/>
      <c r="V77" s="1"/>
      <c r="W77" s="1"/>
      <c r="X77" s="1"/>
      <c r="Y77" s="1"/>
    </row>
    <row r="78" ht="13.5">
      <c r="A78" s="199"/>
      <c r="B78" s="200"/>
      <c r="C78" s="57" t="s">
        <v>153</v>
      </c>
      <c r="D78" s="203" t="s">
        <v>154</v>
      </c>
      <c r="E78" s="92">
        <v>7164.4099999999999</v>
      </c>
      <c r="F78" s="112">
        <v>0</v>
      </c>
      <c r="G78" s="112">
        <v>0</v>
      </c>
      <c r="H78" s="92">
        <v>0</v>
      </c>
      <c r="I78" s="95">
        <v>0</v>
      </c>
      <c r="J78" s="92">
        <v>0</v>
      </c>
      <c r="K78" s="92">
        <f t="shared" si="16"/>
        <v>-7164.4099999999999</v>
      </c>
      <c r="L78" s="92">
        <f t="shared" si="19"/>
        <v>0</v>
      </c>
      <c r="M78" s="92">
        <f t="shared" si="17"/>
        <v>0</v>
      </c>
      <c r="N78" s="95">
        <f t="shared" si="18"/>
        <v>0</v>
      </c>
      <c r="O78" s="65">
        <f t="shared" si="20"/>
        <v>0</v>
      </c>
      <c r="P78" s="65" t="str">
        <f t="shared" si="21"/>
        <v/>
      </c>
      <c r="Q78" s="65" t="str">
        <f t="shared" si="22"/>
        <v/>
      </c>
      <c r="R78" s="67" t="str">
        <f t="shared" si="23"/>
        <v/>
      </c>
      <c r="S78" s="1"/>
      <c r="T78" s="1"/>
      <c r="U78" s="1"/>
      <c r="V78" s="1"/>
      <c r="W78" s="1"/>
      <c r="X78" s="1"/>
      <c r="Y78" s="1"/>
    </row>
    <row r="79" ht="13.5">
      <c r="A79" s="199"/>
      <c r="B79" s="200"/>
      <c r="C79" s="57" t="s">
        <v>155</v>
      </c>
      <c r="D79" s="203" t="s">
        <v>156</v>
      </c>
      <c r="E79" s="92">
        <v>44836.290000000001</v>
      </c>
      <c r="F79" s="112">
        <v>0</v>
      </c>
      <c r="G79" s="112">
        <v>0</v>
      </c>
      <c r="H79" s="92">
        <v>0</v>
      </c>
      <c r="I79" s="93">
        <v>155</v>
      </c>
      <c r="J79" s="92">
        <v>155</v>
      </c>
      <c r="K79" s="92">
        <f t="shared" si="16"/>
        <v>-44681.290000000001</v>
      </c>
      <c r="L79" s="92">
        <f t="shared" si="19"/>
        <v>155</v>
      </c>
      <c r="M79" s="92">
        <f t="shared" si="17"/>
        <v>155</v>
      </c>
      <c r="N79" s="93">
        <f t="shared" si="18"/>
        <v>155</v>
      </c>
      <c r="O79" s="65">
        <f t="shared" si="20"/>
        <v>0.0034570210871595307</v>
      </c>
      <c r="P79" s="65" t="str">
        <f t="shared" si="21"/>
        <v/>
      </c>
      <c r="Q79" s="65" t="str">
        <f t="shared" si="22"/>
        <v/>
      </c>
      <c r="R79" s="67" t="str">
        <f t="shared" si="23"/>
        <v/>
      </c>
      <c r="S79" s="1"/>
      <c r="T79" s="1"/>
      <c r="U79" s="1"/>
      <c r="V79" s="1"/>
      <c r="W79" s="1"/>
      <c r="X79" s="1"/>
      <c r="Y79" s="1"/>
    </row>
    <row r="80" ht="13.5">
      <c r="A80" s="205"/>
      <c r="B80" s="200"/>
      <c r="C80" s="57" t="s">
        <v>157</v>
      </c>
      <c r="D80" s="206" t="s">
        <v>158</v>
      </c>
      <c r="E80" s="59">
        <v>0</v>
      </c>
      <c r="F80" s="112">
        <v>0</v>
      </c>
      <c r="G80" s="112">
        <v>0</v>
      </c>
      <c r="H80" s="92">
        <v>0</v>
      </c>
      <c r="I80" s="95">
        <v>0</v>
      </c>
      <c r="J80" s="92">
        <v>204.47</v>
      </c>
      <c r="K80" s="92">
        <f t="shared" si="16"/>
        <v>0</v>
      </c>
      <c r="L80" s="92">
        <f t="shared" si="19"/>
        <v>0</v>
      </c>
      <c r="M80" s="92">
        <f t="shared" si="17"/>
        <v>0</v>
      </c>
      <c r="N80" s="95">
        <f t="shared" si="18"/>
        <v>204.47</v>
      </c>
      <c r="O80" s="65" t="str">
        <f t="shared" si="20"/>
        <v/>
      </c>
      <c r="P80" s="65" t="str">
        <f t="shared" si="21"/>
        <v/>
      </c>
      <c r="Q80" s="65" t="str">
        <f t="shared" si="22"/>
        <v/>
      </c>
      <c r="R80" s="67" t="str">
        <f t="shared" si="23"/>
        <v/>
      </c>
      <c r="S80" s="1"/>
      <c r="T80" s="1"/>
      <c r="U80" s="1"/>
      <c r="V80" s="1"/>
      <c r="W80" s="1"/>
      <c r="X80" s="1"/>
      <c r="Y80" s="1"/>
    </row>
    <row r="81" ht="13.5">
      <c r="A81" s="199"/>
      <c r="B81" s="200"/>
      <c r="C81" s="207" t="s">
        <v>159</v>
      </c>
      <c r="D81" s="116" t="s">
        <v>160</v>
      </c>
      <c r="E81" s="92">
        <v>26552.169999999998</v>
      </c>
      <c r="F81" s="112">
        <v>6032.6000000000004</v>
      </c>
      <c r="G81" s="112">
        <v>6032.6000000000004</v>
      </c>
      <c r="H81" s="112">
        <v>0</v>
      </c>
      <c r="I81" s="112">
        <v>107957.45000000001</v>
      </c>
      <c r="J81" s="112">
        <v>181.20999999999998</v>
      </c>
      <c r="K81" s="92">
        <f t="shared" si="16"/>
        <v>81405.280000000013</v>
      </c>
      <c r="L81" s="92">
        <f t="shared" si="19"/>
        <v>101924.85000000001</v>
      </c>
      <c r="M81" s="92">
        <f t="shared" si="17"/>
        <v>101924.85000000001</v>
      </c>
      <c r="N81" s="112">
        <f t="shared" si="18"/>
        <v>181.20999999999998</v>
      </c>
      <c r="O81" s="65">
        <f t="shared" si="20"/>
        <v>4.0658616602710822</v>
      </c>
      <c r="P81" s="65" t="str">
        <f t="shared" si="21"/>
        <v/>
      </c>
      <c r="Q81" s="65">
        <f t="shared" si="22"/>
        <v>17.895675164937174</v>
      </c>
      <c r="R81" s="67">
        <f t="shared" si="23"/>
        <v>17.895675164937174</v>
      </c>
      <c r="S81" s="1"/>
      <c r="T81" s="1"/>
      <c r="U81" s="1"/>
      <c r="V81" s="1"/>
      <c r="W81" s="1"/>
      <c r="X81" s="1"/>
      <c r="Y81" s="1"/>
    </row>
    <row r="82" ht="13.5">
      <c r="A82" s="199"/>
      <c r="B82" s="197"/>
      <c r="C82" s="208" t="s">
        <v>161</v>
      </c>
      <c r="D82" s="209" t="s">
        <v>162</v>
      </c>
      <c r="E82" s="210">
        <v>-69936.240000000005</v>
      </c>
      <c r="F82" s="211">
        <v>0</v>
      </c>
      <c r="G82" s="211">
        <v>0</v>
      </c>
      <c r="H82" s="161">
        <v>0</v>
      </c>
      <c r="I82" s="93">
        <v>-266691.02000000002</v>
      </c>
      <c r="J82" s="161">
        <v>-92304.779999999999</v>
      </c>
      <c r="K82" s="161">
        <f t="shared" si="16"/>
        <v>-196754.78000000003</v>
      </c>
      <c r="L82" s="161">
        <f t="shared" si="19"/>
        <v>-266691.02000000002</v>
      </c>
      <c r="M82" s="161">
        <f t="shared" si="17"/>
        <v>-266691.02000000002</v>
      </c>
      <c r="N82" s="93">
        <f t="shared" si="18"/>
        <v>-92304.779999999999</v>
      </c>
      <c r="O82" s="75">
        <f t="shared" si="20"/>
        <v>3.8133451269327603</v>
      </c>
      <c r="P82" s="64" t="str">
        <f t="shared" si="21"/>
        <v/>
      </c>
      <c r="Q82" s="75" t="str">
        <f t="shared" si="22"/>
        <v/>
      </c>
      <c r="R82" s="76" t="str">
        <f t="shared" si="23"/>
        <v/>
      </c>
      <c r="S82" s="1"/>
      <c r="T82" s="1"/>
      <c r="U82" s="1"/>
      <c r="V82" s="1"/>
      <c r="W82" s="1"/>
      <c r="X82" s="1"/>
      <c r="Y82" s="1"/>
    </row>
    <row r="83" s="33" customFormat="1" ht="13.5">
      <c r="A83" s="212"/>
      <c r="B83" s="183" t="s">
        <v>163</v>
      </c>
      <c r="C83" s="184"/>
      <c r="D83" s="185"/>
      <c r="E83" s="82">
        <f>E72+E73</f>
        <v>25123180.699999999</v>
      </c>
      <c r="F83" s="82">
        <f>F72+F73</f>
        <v>66664167.939999998</v>
      </c>
      <c r="G83" s="82">
        <f>G72+G73</f>
        <v>28939620.659999996</v>
      </c>
      <c r="H83" s="82">
        <f>H72+H73</f>
        <v>5359457.3100000005</v>
      </c>
      <c r="I83" s="82">
        <f>I72+I73</f>
        <v>27556780.699999996</v>
      </c>
      <c r="J83" s="82">
        <f>J72+J73</f>
        <v>3775037.6600000006</v>
      </c>
      <c r="K83" s="82">
        <f t="shared" si="16"/>
        <v>2433599.9999999963</v>
      </c>
      <c r="L83" s="82">
        <f t="shared" si="19"/>
        <v>-1382839.9600000009</v>
      </c>
      <c r="M83" s="82">
        <f t="shared" si="17"/>
        <v>-39107387.240000002</v>
      </c>
      <c r="N83" s="82">
        <f t="shared" si="18"/>
        <v>-1584419.6499999999</v>
      </c>
      <c r="O83" s="40">
        <f t="shared" si="20"/>
        <v>1.096866715606595</v>
      </c>
      <c r="P83" s="40">
        <f t="shared" si="21"/>
        <v>0.70436938698183238</v>
      </c>
      <c r="Q83" s="40">
        <f t="shared" si="22"/>
        <v>0.95221637573462237</v>
      </c>
      <c r="R83" s="42">
        <f t="shared" si="23"/>
        <v>0.41336720387483167</v>
      </c>
      <c r="S83" s="33"/>
      <c r="T83" s="33"/>
      <c r="U83" s="33"/>
      <c r="V83" s="33"/>
      <c r="W83" s="33"/>
      <c r="X83" s="33"/>
      <c r="Y83" s="33"/>
    </row>
    <row r="84" ht="13.5">
      <c r="A84" s="213"/>
      <c r="B84" s="214" t="s">
        <v>164</v>
      </c>
      <c r="C84" s="4"/>
      <c r="D84" s="215"/>
      <c r="E84" s="216"/>
      <c r="F84" s="216"/>
      <c r="G84" s="216"/>
      <c r="H84" s="216"/>
      <c r="I84" s="217"/>
      <c r="J84" s="217"/>
      <c r="K84" s="217"/>
      <c r="L84" s="217"/>
      <c r="M84" s="216"/>
      <c r="N84" s="216"/>
      <c r="O84" s="216"/>
      <c r="S84" s="1"/>
      <c r="T84" s="1"/>
      <c r="U84" s="1"/>
      <c r="V84" s="1"/>
      <c r="W84" s="1"/>
      <c r="X84" s="1"/>
      <c r="Y84" s="1"/>
    </row>
    <row r="85" ht="12.75">
      <c r="E85" s="5"/>
      <c r="F85" s="1"/>
      <c r="G85" s="1"/>
      <c r="H85" s="5"/>
      <c r="I85" s="6"/>
      <c r="J85" s="6"/>
      <c r="K85" s="6"/>
      <c r="L85" s="6"/>
      <c r="S85" s="1"/>
      <c r="T85" s="1"/>
      <c r="U85" s="1"/>
      <c r="V85" s="1"/>
      <c r="W85" s="1"/>
      <c r="X85" s="1"/>
      <c r="Y85" s="1"/>
    </row>
    <row r="86" ht="12.75">
      <c r="E86" s="5"/>
      <c r="F86" s="1"/>
      <c r="G86" s="1"/>
      <c r="H86" s="5"/>
      <c r="I86" s="6"/>
      <c r="J86" s="6"/>
      <c r="K86" s="6"/>
      <c r="L86" s="6"/>
      <c r="S86" s="1"/>
      <c r="T86" s="1"/>
      <c r="U86" s="1"/>
      <c r="V86" s="1"/>
      <c r="W86" s="1"/>
      <c r="X86" s="1"/>
      <c r="Y86" s="1"/>
    </row>
    <row r="87" ht="12.75">
      <c r="E87" s="5"/>
      <c r="H87" s="5"/>
      <c r="I87" s="6"/>
      <c r="J87" s="6"/>
      <c r="K87" s="6"/>
      <c r="L87" s="6"/>
      <c r="S87" s="1"/>
      <c r="T87" s="1"/>
      <c r="U87" s="1"/>
      <c r="V87" s="1"/>
      <c r="W87" s="1"/>
      <c r="X87" s="1"/>
      <c r="Y87" s="1"/>
    </row>
    <row r="88" ht="12.75">
      <c r="E88" s="5"/>
      <c r="H88" s="5"/>
      <c r="I88" s="6"/>
      <c r="J88" s="6"/>
      <c r="K88" s="6"/>
      <c r="L88" s="6"/>
      <c r="S88" s="1"/>
      <c r="T88" s="1"/>
      <c r="U88" s="1"/>
      <c r="V88" s="1"/>
      <c r="W88" s="1"/>
      <c r="X88" s="1"/>
      <c r="Y88" s="1"/>
    </row>
    <row r="89" ht="12.75">
      <c r="E89" s="5"/>
      <c r="H89" s="5"/>
      <c r="I89" s="6"/>
      <c r="J89" s="6"/>
      <c r="K89" s="6"/>
      <c r="S89" s="1"/>
      <c r="T89" s="1"/>
      <c r="U89" s="1"/>
      <c r="V89" s="1"/>
      <c r="W89" s="1"/>
      <c r="X89" s="1"/>
      <c r="Y89" s="1"/>
    </row>
    <row r="90" ht="12.75">
      <c r="E90" s="5"/>
      <c r="H90" s="5"/>
      <c r="I90" s="6"/>
      <c r="J90" s="6"/>
      <c r="K90" s="6"/>
      <c r="S90" s="1"/>
      <c r="T90" s="1"/>
      <c r="U90" s="1"/>
      <c r="V90" s="1"/>
      <c r="W90" s="1"/>
      <c r="X90" s="1"/>
      <c r="Y90" s="1"/>
    </row>
    <row r="91" ht="12.75">
      <c r="E91" s="5"/>
      <c r="H91" s="5"/>
      <c r="I91" s="6"/>
      <c r="J91" s="6"/>
      <c r="K91" s="6"/>
      <c r="S91" s="1"/>
      <c r="T91" s="1"/>
      <c r="U91" s="1"/>
      <c r="V91" s="1"/>
      <c r="W91" s="1"/>
      <c r="X91" s="1"/>
      <c r="Y91" s="1"/>
    </row>
    <row r="92" ht="12.75">
      <c r="E92" s="5"/>
      <c r="H92" s="5"/>
      <c r="I92" s="6"/>
      <c r="J92" s="6"/>
      <c r="K92" s="6"/>
      <c r="S92" s="1"/>
      <c r="T92" s="1"/>
      <c r="U92" s="1"/>
      <c r="V92" s="1"/>
      <c r="W92" s="1"/>
      <c r="X92" s="1"/>
      <c r="Y92" s="1"/>
    </row>
    <row r="93" ht="12.75">
      <c r="H93" s="5"/>
      <c r="I93" s="6"/>
      <c r="S93" s="1"/>
      <c r="T93" s="1"/>
      <c r="U93" s="1"/>
      <c r="V93" s="1"/>
      <c r="W93" s="1"/>
      <c r="X93" s="1"/>
      <c r="Y93" s="1"/>
    </row>
    <row r="94" ht="12.75">
      <c r="I94" s="6"/>
      <c r="S94" s="1"/>
      <c r="T94" s="1"/>
      <c r="U94" s="1"/>
      <c r="V94" s="1"/>
      <c r="W94" s="1"/>
      <c r="X94" s="1"/>
      <c r="Y94" s="1"/>
    </row>
    <row r="95" ht="12.75">
      <c r="I95" s="6"/>
      <c r="J95" s="6"/>
      <c r="S95" s="1"/>
      <c r="T95" s="1"/>
      <c r="U95" s="1"/>
      <c r="V95" s="1"/>
      <c r="W95" s="1"/>
      <c r="X95" s="1"/>
      <c r="Y95" s="1"/>
    </row>
    <row r="96" ht="12.75">
      <c r="I96" s="6"/>
      <c r="J96" s="6"/>
    </row>
    <row r="97" ht="12.75">
      <c r="I97" s="6"/>
      <c r="J97" s="6"/>
    </row>
    <row r="98" ht="12.75">
      <c r="I98" s="6"/>
      <c r="J98" s="6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yuryeva-oi</cp:lastModifiedBy>
  <cp:revision>315</cp:revision>
  <dcterms:created xsi:type="dcterms:W3CDTF">2015-02-26T11:08:47Z</dcterms:created>
  <dcterms:modified xsi:type="dcterms:W3CDTF">2026-06-22T07:07:27Z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