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20.07." sheetId="1" state="visible" r:id="rId1"/>
  </sheets>
  <definedNames>
    <definedName name="_xlnm._FilterDatabase" localSheetId="0" hidden="1">'на 20.07.'!$A$4:$R$84</definedName>
    <definedName name="_xlnm.Print_Area" localSheetId="0" hidden="0">'на 20.07.'!$A$1:$R$84</definedName>
    <definedName name="Print_Titles" localSheetId="0" hidden="0">'на 20.07.'!$3:$4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20.07.'!$A$4:$R$84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<sst xmlns="http://schemas.openxmlformats.org/spreadsheetml/2006/main" count="165" uniqueCount="165">
  <si>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</si>
  <si>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</si>
  <si>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</si>
  <si>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</si>
  <si>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</si>
  <si>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</si>
  <si>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с нач. 2025 года по 17.07.2025 вкл.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</si>
  <si>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</si>
  <si>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</si>
  <si>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</si>
  <si>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</si>
  <si>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</si>
  <si>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</si>
  <si>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</si>
  <si>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</si>
  <si>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июль</t>
  </si>
  <si>
    <t>июль</t>
  </si>
  <si>
    <t xml:space="preserve">с нач. года на 20.07.2026 (по 17.07.2026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</si>
  <si>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</si>
  <si>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</si>
  <si>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</si>
  <si>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июль от плана июля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</si>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</sst>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7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b/>
      <sz val="16.000000"/>
      <color indexed="2"/>
      <name val="Times New Roman"/>
    </font>
    <font>
      <sz val="12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26">
    <xf fontId="0" fillId="0" borderId="0" numFmtId="0" xfId="0"/>
    <xf fontId="5" fillId="0" borderId="0" numFmtId="0" xfId="0" applyFont="1" applyAlignment="1">
      <alignment vertical="center"/>
    </xf>
    <xf fontId="6" fillId="0" borderId="1" numFmtId="0" xfId="0" applyFont="1" applyBorder="1" applyAlignment="1">
      <alignment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horizontal="left" vertical="center"/>
    </xf>
    <xf fontId="6" fillId="0" borderId="0" numFmtId="162" xfId="0" applyNumberFormat="1" applyFont="1" applyAlignment="1">
      <alignment vertical="center"/>
    </xf>
    <xf fontId="6" fillId="0" borderId="0" numFmtId="0" xfId="0" applyFont="1" applyAlignment="1">
      <alignment vertical="center"/>
    </xf>
    <xf fontId="5" fillId="0" borderId="0" numFmtId="163" xfId="0" applyNumberFormat="1" applyFont="1" applyAlignment="1">
      <alignment vertical="center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left" vertical="center"/>
    </xf>
    <xf fontId="11" fillId="0" borderId="0" numFmtId="0" xfId="0" applyFont="1" applyAlignment="1">
      <alignment horizontal="center" vertical="center" wrapText="1"/>
    </xf>
    <xf fontId="6" fillId="0" borderId="1" numFmtId="4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6" fillId="0" borderId="0" numFmtId="162" xfId="0" applyNumberFormat="1" applyFont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12" fillId="0" borderId="0" numFmtId="0" xfId="0" applyFont="1" applyAlignment="1">
      <alignment horizontal="right" vertical="center" wrapText="1"/>
    </xf>
    <xf fontId="5" fillId="0" borderId="0" numFmtId="163" xfId="0" applyNumberFormat="1" applyFont="1" applyAlignment="1">
      <alignment horizontal="center" vertical="center" wrapText="1"/>
    </xf>
    <xf fontId="13" fillId="0" borderId="0" numFmtId="0" xfId="0" applyFont="1" applyAlignment="1">
      <alignment horizontal="right" vertical="center" wrapText="1"/>
    </xf>
    <xf fontId="13" fillId="0" borderId="0" numFmtId="0" xfId="0" applyFont="1" applyAlignment="1">
      <alignment horizontal="right" vertical="center"/>
    </xf>
    <xf fontId="14" fillId="0" borderId="0" numFmtId="0" xfId="0" applyFont="1" applyAlignment="1">
      <alignment vertical="center"/>
    </xf>
    <xf fontId="15" fillId="0" borderId="2" numFmtId="49" xfId="0" applyNumberFormat="1" applyFont="1" applyBorder="1" applyAlignment="1">
      <alignment horizontal="center" vertical="center" wrapText="1"/>
    </xf>
    <xf fontId="14" fillId="0" borderId="3" numFmtId="0" xfId="0" applyFont="1" applyBorder="1" applyAlignment="1">
      <alignment horizontal="center" vertical="center" wrapText="1"/>
    </xf>
    <xf fontId="16" fillId="0" borderId="4" numFmtId="49" xfId="0" applyNumberFormat="1" applyFont="1" applyBorder="1" applyAlignment="1">
      <alignment horizontal="center" vertical="center" wrapText="1"/>
    </xf>
    <xf fontId="14" fillId="0" borderId="4" numFmtId="0" xfId="0" applyFont="1" applyBorder="1" applyAlignment="1">
      <alignment horizontal="center" vertical="center" wrapText="1"/>
    </xf>
    <xf fontId="17" fillId="0" borderId="4" numFmtId="162" xfId="0" applyNumberFormat="1" applyFont="1" applyBorder="1" applyAlignment="1">
      <alignment horizontal="center" vertical="center" wrapText="1"/>
    </xf>
    <xf fontId="14" fillId="0" borderId="5" numFmtId="162" xfId="0" applyNumberFormat="1" applyFont="1" applyBorder="1" applyAlignment="1">
      <alignment horizontal="center" vertical="center" wrapText="1"/>
    </xf>
    <xf fontId="15" fillId="0" borderId="6" numFmtId="162" xfId="0" applyNumberFormat="1" applyFont="1" applyBorder="1" applyAlignment="1">
      <alignment horizontal="center" vertical="center" wrapText="1"/>
    </xf>
    <xf fontId="15" fillId="0" borderId="7" numFmtId="162" xfId="0" applyNumberFormat="1" applyFont="1" applyBorder="1" applyAlignment="1">
      <alignment horizontal="center" vertical="center" wrapText="1"/>
    </xf>
    <xf fontId="14" fillId="0" borderId="5" numFmtId="163" xfId="0" applyNumberFormat="1" applyFont="1" applyBorder="1" applyAlignment="1">
      <alignment horizontal="center" vertical="center" wrapText="1"/>
    </xf>
    <xf fontId="14" fillId="0" borderId="7" numFmtId="163" xfId="0" applyNumberFormat="1" applyFont="1" applyBorder="1" applyAlignment="1">
      <alignment horizontal="center" vertical="center" wrapText="1"/>
    </xf>
    <xf fontId="14" fillId="0" borderId="6" numFmtId="162" xfId="0" applyNumberFormat="1" applyFont="1" applyBorder="1" applyAlignment="1">
      <alignment horizontal="center" vertical="center" wrapText="1"/>
    </xf>
    <xf fontId="14" fillId="0" borderId="7" numFmtId="162" xfId="0" applyNumberFormat="1" applyFont="1" applyBorder="1" applyAlignment="1">
      <alignment horizontal="center" vertical="center" wrapText="1"/>
    </xf>
    <xf fontId="14" fillId="0" borderId="4" numFmtId="164" xfId="105" applyNumberFormat="1" applyFont="1" applyBorder="1" applyAlignment="1" applyProtection="1">
      <alignment horizontal="center" vertical="center" wrapText="1"/>
    </xf>
    <xf fontId="14" fillId="0" borderId="4" numFmtId="163" xfId="0" applyNumberFormat="1" applyFont="1" applyBorder="1" applyAlignment="1">
      <alignment horizontal="center" vertical="center" wrapText="1"/>
    </xf>
    <xf fontId="14" fillId="0" borderId="0" numFmtId="163" xfId="0" applyNumberFormat="1" applyFont="1" applyAlignment="1">
      <alignment horizontal="center" vertical="center" wrapText="1"/>
    </xf>
    <xf fontId="17" fillId="0" borderId="4" numFmtId="163" xfId="0" applyNumberFormat="1" applyFont="1" applyBorder="1" applyAlignment="1">
      <alignment horizontal="center" vertical="center" wrapText="1"/>
    </xf>
    <xf fontId="14" fillId="0" borderId="4" numFmtId="162" xfId="0" applyNumberFormat="1" applyFont="1" applyBorder="1" applyAlignment="1">
      <alignment horizontal="center" vertical="center" wrapText="1"/>
    </xf>
    <xf fontId="14" fillId="0" borderId="0" numFmtId="162" xfId="0" applyNumberFormat="1" applyFont="1" applyAlignment="1">
      <alignment horizontal="center" vertical="center" wrapText="1"/>
    </xf>
    <xf fontId="18" fillId="0" borderId="0" numFmtId="0" xfId="0" applyFont="1" applyAlignment="1">
      <alignment vertical="center"/>
    </xf>
    <xf fontId="19" fillId="0" borderId="8" numFmtId="49" xfId="0" applyNumberFormat="1" applyFont="1" applyBorder="1" applyAlignment="1">
      <alignment horizontal="center" vertical="center" wrapText="1"/>
    </xf>
    <xf fontId="18" fillId="0" borderId="9" numFmtId="0" xfId="0" applyFont="1" applyBorder="1" applyAlignment="1">
      <alignment horizontal="center" vertical="center" wrapText="1"/>
    </xf>
    <xf fontId="16" fillId="0" borderId="10" numFmtId="0" xfId="0" applyFont="1" applyBorder="1" applyAlignment="1">
      <alignment horizontal="left" vertical="center"/>
    </xf>
    <xf fontId="18" fillId="0" borderId="11" numFmtId="0" xfId="0" applyFont="1" applyBorder="1" applyAlignment="1">
      <alignment horizontal="center" vertical="center" wrapText="1"/>
    </xf>
    <xf fontId="18" fillId="0" borderId="12" numFmtId="162" xfId="0" applyNumberFormat="1" applyFont="1" applyBorder="1" applyAlignment="1">
      <alignment vertical="center" wrapText="1"/>
    </xf>
    <xf fontId="18" fillId="0" borderId="10" numFmtId="164" xfId="0" applyNumberFormat="1" applyFont="1" applyBorder="1" applyAlignment="1">
      <alignment horizontal="right" vertical="center" wrapText="1"/>
    </xf>
    <xf fontId="18" fillId="0" borderId="12" numFmtId="164" xfId="0" applyNumberFormat="1" applyFont="1" applyBorder="1" applyAlignment="1">
      <alignment horizontal="right" vertical="center" wrapText="1"/>
    </xf>
    <xf fontId="18" fillId="0" borderId="11" numFmtId="164" xfId="0" applyNumberFormat="1" applyFont="1" applyBorder="1" applyAlignment="1">
      <alignment horizontal="right" vertical="center" wrapText="1"/>
    </xf>
    <xf fontId="18" fillId="0" borderId="13" numFmtId="164" xfId="0" applyNumberFormat="1" applyFont="1" applyBorder="1" applyAlignment="1">
      <alignment horizontal="right" vertical="center" wrapText="1"/>
    </xf>
    <xf fontId="6" fillId="0" borderId="14" numFmtId="49" xfId="0" applyNumberFormat="1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8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1" numFmtId="162" xfId="0" applyNumberFormat="1" applyFont="1" applyBorder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6" fillId="0" borderId="21" numFmtId="49" xfId="0" applyNumberFormat="1" applyFont="1" applyBorder="1" applyAlignment="1">
      <alignment horizontal="center" vertical="center" wrapText="1"/>
    </xf>
    <xf fontId="7" fillId="0" borderId="21" numFmtId="0" xfId="0" applyFont="1" applyBorder="1" applyAlignment="1">
      <alignment horizontal="center" vertical="center" wrapText="1"/>
    </xf>
    <xf fontId="8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17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8" fillId="0" borderId="0" numFmtId="49" xfId="0" applyNumberFormat="1" applyFont="1" applyAlignment="1">
      <alignment horizontal="left" vertical="center"/>
    </xf>
    <xf fontId="6" fillId="0" borderId="4" numFmtId="49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5" fillId="0" borderId="24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5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6" numFmtId="164" xfId="0" applyNumberFormat="1" applyFont="1" applyBorder="1" applyAlignment="1">
      <alignment horizontal="right" vertical="center" wrapText="1"/>
    </xf>
    <xf fontId="18" fillId="0" borderId="27" numFmtId="165" xfId="0" applyNumberFormat="1" applyFont="1" applyBorder="1" applyAlignment="1">
      <alignment horizontal="center" vertical="center" wrapText="1"/>
    </xf>
    <xf fontId="18" fillId="0" borderId="10" numFmtId="165" xfId="0" applyNumberFormat="1" applyFont="1" applyBorder="1" applyAlignment="1">
      <alignment horizontal="center" vertical="center" wrapText="1"/>
    </xf>
    <xf fontId="10" fillId="0" borderId="10" numFmtId="165" xfId="0" applyNumberFormat="1" applyFont="1" applyBorder="1" applyAlignment="1">
      <alignment horizontal="left" vertical="center"/>
    </xf>
    <xf fontId="18" fillId="0" borderId="11" numFmtId="165" xfId="0" applyNumberFormat="1" applyFont="1" applyBorder="1" applyAlignment="1">
      <alignment horizontal="center" vertical="center" wrapText="1"/>
    </xf>
    <xf fontId="18" fillId="0" borderId="12" numFmtId="162" xfId="0" applyNumberFormat="1" applyFont="1" applyBorder="1" applyAlignment="1">
      <alignment horizontal="right" vertical="center" wrapText="1"/>
    </xf>
    <xf fontId="18" fillId="0" borderId="10" numFmtId="162" xfId="0" applyNumberFormat="1" applyFont="1" applyBorder="1" applyAlignment="1">
      <alignment horizontal="right" vertical="center" wrapText="1"/>
    </xf>
    <xf fontId="6" fillId="0" borderId="28" numFmtId="49" xfId="0" applyNumberFormat="1" applyFont="1" applyBorder="1" applyAlignment="1">
      <alignment horizontal="center" vertical="center" wrapText="1"/>
    </xf>
    <xf fontId="7" fillId="0" borderId="29" numFmtId="0" xfId="0" applyFont="1" applyBorder="1" applyAlignment="1">
      <alignment horizontal="center" vertical="center" wrapText="1"/>
    </xf>
    <xf fontId="8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30" numFmtId="162" xfId="0" applyNumberFormat="1" applyFont="1" applyBorder="1" applyAlignment="1">
      <alignment horizontal="right" vertical="center" wrapText="1"/>
    </xf>
    <xf fontId="5" fillId="0" borderId="31" numFmtId="162" xfId="0" applyNumberFormat="1" applyFont="1" applyBorder="1" applyAlignment="1">
      <alignment horizontal="right" vertical="center" wrapText="1"/>
    </xf>
    <xf fontId="6" fillId="0" borderId="23" numFmtId="49" xfId="0" applyNumberFormat="1" applyFont="1" applyBorder="1" applyAlignment="1">
      <alignment horizontal="center" vertical="center" wrapText="1"/>
    </xf>
    <xf fontId="7" fillId="0" borderId="32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20" fillId="0" borderId="0" numFmtId="0" xfId="0" applyFont="1" applyAlignment="1">
      <alignment vertical="center"/>
    </xf>
    <xf fontId="21" fillId="0" borderId="23" numFmtId="49" xfId="0" applyNumberFormat="1" applyFont="1" applyBorder="1" applyAlignment="1">
      <alignment horizontal="center" vertical="center" wrapText="1"/>
    </xf>
    <xf fontId="20" fillId="0" borderId="33" numFmtId="0" xfId="0" applyFont="1" applyBorder="1" applyAlignment="1">
      <alignment horizontal="center" vertical="center" wrapText="1"/>
    </xf>
    <xf fontId="22" fillId="0" borderId="34" numFmtId="49" xfId="0" applyNumberFormat="1" applyFont="1" applyBorder="1" applyAlignment="1">
      <alignment horizontal="left" vertical="center"/>
    </xf>
    <xf fontId="20" fillId="0" borderId="35" numFmtId="0" xfId="0" applyFont="1" applyBorder="1" applyAlignment="1">
      <alignment vertical="center" wrapText="1"/>
    </xf>
    <xf fontId="20" fillId="0" borderId="34" numFmtId="162" xfId="0" applyNumberFormat="1" applyFont="1" applyBorder="1" applyAlignment="1">
      <alignment horizontal="right" vertical="center" wrapText="1"/>
    </xf>
    <xf fontId="20" fillId="0" borderId="4" numFmtId="162" xfId="0" applyNumberFormat="1" applyFont="1" applyBorder="1" applyAlignment="1">
      <alignment horizontal="right" vertical="center" wrapText="1"/>
    </xf>
    <xf fontId="20" fillId="0" borderId="34" numFmtId="164" xfId="0" applyNumberFormat="1" applyFont="1" applyBorder="1" applyAlignment="1">
      <alignment horizontal="right" vertical="center" wrapText="1"/>
    </xf>
    <xf fontId="20" fillId="0" borderId="36" numFmtId="164" xfId="0" applyNumberFormat="1" applyFont="1" applyBorder="1" applyAlignment="1">
      <alignment horizontal="right" vertical="center" wrapText="1"/>
    </xf>
    <xf fontId="6" fillId="0" borderId="26" numFmtId="1" xfId="0" applyNumberFormat="1" applyFont="1" applyBorder="1" applyAlignment="1">
      <alignment horizontal="center" vertical="center" wrapText="1"/>
    </xf>
    <xf fontId="8" fillId="0" borderId="16" numFmtId="0" xfId="0" applyFont="1" applyBorder="1" applyAlignment="1">
      <alignment horizontal="left" vertical="center"/>
    </xf>
    <xf fontId="5" fillId="0" borderId="37" numFmtId="0" xfId="0" applyFont="1" applyBorder="1" applyAlignment="1">
      <alignment horizontal="left" vertical="center" wrapText="1"/>
    </xf>
    <xf fontId="5" fillId="0" borderId="38" numFmtId="164" xfId="0" applyNumberFormat="1" applyFont="1" applyBorder="1" applyAlignment="1">
      <alignment horizontal="right" vertical="center" wrapText="1"/>
    </xf>
    <xf fontId="6" fillId="0" borderId="23" numFmtId="0" xfId="0" applyFont="1" applyBorder="1" applyAlignment="1">
      <alignment horizontal="center" vertical="center" wrapText="1"/>
    </xf>
    <xf fontId="8" fillId="0" borderId="21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6" fillId="0" borderId="26" numFmtId="0" xfId="0" applyFont="1" applyBorder="1" applyAlignment="1">
      <alignment horizontal="center" vertical="center" wrapText="1"/>
    </xf>
    <xf fontId="7" fillId="0" borderId="39" numFmtId="0" xfId="0" applyFont="1" applyBorder="1" applyAlignment="1">
      <alignment horizontal="center" vertical="center" wrapText="1"/>
    </xf>
    <xf fontId="8" fillId="0" borderId="21" numFmtId="166" xfId="0" applyNumberFormat="1" applyFont="1" applyBorder="1" applyAlignment="1">
      <alignment vertical="center"/>
    </xf>
    <xf fontId="23" fillId="0" borderId="5" numFmtId="165" xfId="0" applyNumberFormat="1" applyFont="1" applyBorder="1" applyAlignment="1">
      <alignment vertical="center" wrapText="1"/>
    </xf>
    <xf fontId="21" fillId="0" borderId="26" numFmtId="0" xfId="0" applyFont="1" applyBorder="1" applyAlignment="1">
      <alignment horizontal="center" vertical="center" wrapText="1"/>
    </xf>
    <xf fontId="22" fillId="0" borderId="35" numFmtId="49" xfId="0" applyNumberFormat="1" applyFont="1" applyBorder="1" applyAlignment="1">
      <alignment horizontal="left" vertical="center"/>
    </xf>
    <xf fontId="20" fillId="0" borderId="34" numFmtId="0" xfId="0" applyFont="1" applyBorder="1" applyAlignment="1">
      <alignment vertical="center" wrapText="1"/>
    </xf>
    <xf fontId="20" fillId="0" borderId="35" numFmtId="162" xfId="0" applyNumberFormat="1" applyFont="1" applyBorder="1" applyAlignment="1">
      <alignment horizontal="right" vertical="center" wrapText="1"/>
    </xf>
    <xf fontId="20" fillId="0" borderId="35" numFmtId="164" xfId="0" applyNumberFormat="1" applyFont="1" applyBorder="1" applyAlignment="1">
      <alignment horizontal="right" vertical="center" wrapText="1"/>
    </xf>
    <xf fontId="20" fillId="0" borderId="40" numFmtId="164" xfId="0" applyNumberFormat="1" applyFont="1" applyBorder="1" applyAlignment="1">
      <alignment horizontal="right" vertical="center" wrapText="1"/>
    </xf>
    <xf fontId="8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24" fillId="0" borderId="0" numFmtId="0" xfId="0" applyFont="1" applyAlignment="1">
      <alignment vertical="center"/>
    </xf>
    <xf fontId="21" fillId="0" borderId="28" numFmtId="49" xfId="0" applyNumberFormat="1" applyFont="1" applyBorder="1" applyAlignment="1">
      <alignment horizontal="center" vertical="center" wrapText="1"/>
    </xf>
    <xf fontId="25" fillId="0" borderId="32" numFmtId="0" xfId="0" applyFont="1" applyBorder="1" applyAlignment="1">
      <alignment horizontal="center" vertical="center" wrapText="1"/>
    </xf>
    <xf fontId="22" fillId="0" borderId="0" numFmtId="0" xfId="0" applyFont="1" applyAlignment="1">
      <alignment horizontal="left" vertical="center"/>
    </xf>
    <xf fontId="24" fillId="0" borderId="5" numFmtId="0" xfId="0" applyFont="1" applyBorder="1" applyAlignment="1">
      <alignment horizontal="left" vertical="center" wrapText="1"/>
    </xf>
    <xf fontId="24" fillId="0" borderId="21" numFmtId="162" xfId="0" applyNumberFormat="1" applyFont="1" applyBorder="1" applyAlignment="1">
      <alignment horizontal="right" vertical="center" wrapText="1"/>
    </xf>
    <xf fontId="24" fillId="0" borderId="7" numFmtId="162" xfId="0" applyNumberFormat="1" applyFont="1" applyBorder="1" applyAlignment="1">
      <alignment horizontal="right" vertical="center" wrapText="1"/>
    </xf>
    <xf fontId="24" fillId="0" borderId="6" numFmtId="162" xfId="0" applyNumberFormat="1" applyFont="1" applyBorder="1" applyAlignment="1">
      <alignment horizontal="right" vertical="center" wrapText="1"/>
    </xf>
    <xf fontId="24" fillId="0" borderId="0" numFmtId="162" xfId="0" applyNumberFormat="1" applyFont="1" applyAlignment="1">
      <alignment horizontal="right" vertical="center" wrapText="1"/>
    </xf>
    <xf fontId="20" fillId="0" borderId="0" numFmtId="164" xfId="0" applyNumberFormat="1" applyFont="1" applyAlignment="1">
      <alignment horizontal="right" vertical="center" wrapText="1"/>
    </xf>
    <xf fontId="24" fillId="0" borderId="21" numFmtId="164" xfId="0" applyNumberFormat="1" applyFont="1" applyBorder="1" applyAlignment="1">
      <alignment horizontal="right" vertical="center" wrapText="1"/>
    </xf>
    <xf fontId="24" fillId="0" borderId="17" numFmtId="164" xfId="0" applyNumberFormat="1" applyFont="1" applyBorder="1" applyAlignment="1">
      <alignment horizontal="right" vertical="center" wrapText="1"/>
    </xf>
    <xf fontId="24" fillId="0" borderId="23" numFmtId="164" xfId="0" applyNumberFormat="1" applyFont="1" applyBorder="1" applyAlignment="1">
      <alignment horizontal="right" vertical="center" wrapText="1"/>
    </xf>
    <xf fontId="22" fillId="0" borderId="21" numFmtId="0" xfId="0" applyFont="1" applyBorder="1" applyAlignment="1">
      <alignment horizontal="left" vertical="center"/>
    </xf>
    <xf fontId="24" fillId="0" borderId="21" numFmtId="0" xfId="0" applyFont="1" applyBorder="1" applyAlignment="1">
      <alignment horizontal="left" vertical="center" wrapText="1"/>
    </xf>
    <xf fontId="20" fillId="0" borderId="21" numFmtId="164" xfId="0" applyNumberFormat="1" applyFont="1" applyBorder="1" applyAlignment="1">
      <alignment horizontal="right" vertical="center" wrapText="1"/>
    </xf>
    <xf fontId="24" fillId="0" borderId="0" numFmtId="164" xfId="0" applyNumberFormat="1" applyFont="1" applyAlignment="1">
      <alignment horizontal="right" vertical="center" wrapText="1"/>
    </xf>
    <xf fontId="24" fillId="0" borderId="41" numFmtId="162" xfId="0" applyNumberFormat="1" applyFont="1" applyBorder="1" applyAlignment="1">
      <alignment horizontal="right" vertical="center" wrapText="1"/>
    </xf>
    <xf fontId="20" fillId="0" borderId="33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20" fillId="0" borderId="34" numFmtId="162" xfId="0" applyNumberFormat="1" applyFont="1" applyBorder="1" applyAlignment="1">
      <alignment vertical="center" wrapText="1"/>
    </xf>
    <xf fontId="20" fillId="0" borderId="35" numFmtId="162" xfId="0" applyNumberFormat="1" applyFont="1" applyBorder="1" applyAlignment="1">
      <alignment vertical="center" wrapText="1"/>
    </xf>
    <xf fontId="6" fillId="0" borderId="26" numFmtId="49" xfId="0" applyNumberFormat="1" applyFont="1" applyBorder="1" applyAlignment="1">
      <alignment horizontal="center" vertical="center" wrapText="1"/>
    </xf>
    <xf fontId="7" fillId="0" borderId="42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vertical="center" wrapText="1"/>
    </xf>
    <xf fontId="7" fillId="0" borderId="43" numFmtId="0" xfId="0" applyFont="1" applyBorder="1" applyAlignment="1">
      <alignment horizontal="center" vertical="center" wrapText="1"/>
    </xf>
    <xf fontId="26" fillId="0" borderId="21" numFmtId="165" xfId="0" applyNumberFormat="1" applyFont="1" applyBorder="1" applyAlignment="1">
      <alignment horizontal="right" vertical="center" wrapText="1"/>
    </xf>
    <xf fontId="18" fillId="0" borderId="21" numFmtId="162" xfId="0" applyNumberFormat="1" applyFont="1" applyBorder="1" applyAlignment="1">
      <alignment horizontal="right" vertical="center" wrapText="1"/>
    </xf>
    <xf fontId="18" fillId="0" borderId="21" numFmtId="164" xfId="0" applyNumberFormat="1" applyFont="1" applyBorder="1" applyAlignment="1">
      <alignment horizontal="right" vertical="center" wrapText="1"/>
    </xf>
    <xf fontId="18" fillId="0" borderId="23" numFmtId="164" xfId="0" applyNumberFormat="1" applyFont="1" applyBorder="1" applyAlignment="1">
      <alignment horizontal="right" vertical="center" wrapText="1"/>
    </xf>
    <xf fontId="8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4" numFmtId="162" xfId="0" applyNumberFormat="1" applyFont="1" applyBorder="1" applyAlignment="1">
      <alignment horizontal="right" vertical="center" wrapText="1"/>
    </xf>
    <xf fontId="6" fillId="0" borderId="44" numFmtId="49" xfId="0" applyNumberFormat="1" applyFont="1" applyBorder="1" applyAlignment="1">
      <alignment horizontal="center" vertical="center" wrapText="1"/>
    </xf>
    <xf fontId="8" fillId="0" borderId="19" numFmtId="166" xfId="0" applyNumberFormat="1" applyFont="1" applyBorder="1" applyAlignment="1">
      <alignment vertical="center"/>
    </xf>
    <xf fontId="5" fillId="0" borderId="19" numFmtId="164" xfId="0" applyNumberFormat="1" applyFont="1" applyBorder="1" applyAlignment="1">
      <alignment horizontal="right" vertical="center" wrapText="1"/>
    </xf>
    <xf fontId="5" fillId="0" borderId="44" numFmtId="164" xfId="0" applyNumberFormat="1" applyFont="1" applyBorder="1" applyAlignment="1">
      <alignment horizontal="right" vertical="center" wrapText="1"/>
    </xf>
    <xf fontId="25" fillId="0" borderId="45" numFmtId="0" xfId="0" applyFont="1" applyBorder="1" applyAlignment="1">
      <alignment horizontal="center" vertical="center" wrapText="1"/>
    </xf>
    <xf fontId="21" fillId="0" borderId="23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horizontal="left" vertical="center" wrapText="1"/>
    </xf>
    <xf fontId="5" fillId="0" borderId="21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13" fillId="0" borderId="23" numFmtId="164" xfId="0" applyNumberFormat="1" applyFont="1" applyBorder="1" applyAlignment="1">
      <alignment horizontal="right" vertical="center" wrapText="1"/>
    </xf>
    <xf fontId="13" fillId="0" borderId="0" numFmtId="164" xfId="0" applyNumberFormat="1" applyFont="1" applyAlignment="1">
      <alignment horizontal="right" vertical="center" wrapText="1"/>
    </xf>
    <xf fontId="13" fillId="0" borderId="21" numFmtId="164" xfId="0" applyNumberFormat="1" applyFont="1" applyBorder="1" applyAlignment="1">
      <alignment horizontal="right" vertical="center" wrapText="1"/>
    </xf>
    <xf fontId="5" fillId="3" borderId="21" numFmtId="162" xfId="0" applyNumberFormat="1" applyFont="1" applyFill="1" applyBorder="1" applyAlignment="1">
      <alignment horizontal="right" vertical="center" wrapText="1"/>
    </xf>
    <xf fontId="5" fillId="3" borderId="0" numFmtId="162" xfId="0" applyNumberFormat="1" applyFont="1" applyFill="1" applyAlignment="1">
      <alignment horizontal="right" vertical="center" wrapText="1"/>
    </xf>
    <xf fontId="20" fillId="0" borderId="39" numFmtId="0" xfId="0" applyFont="1" applyBorder="1" applyAlignment="1">
      <alignment horizontal="center" vertical="center" wrapText="1"/>
    </xf>
    <xf fontId="22" fillId="0" borderId="0" numFmtId="49" xfId="0" applyNumberFormat="1" applyFont="1" applyAlignment="1">
      <alignment horizontal="left" vertical="center"/>
    </xf>
    <xf fontId="20" fillId="0" borderId="4" numFmtId="0" xfId="0" applyFont="1" applyBorder="1" applyAlignment="1">
      <alignment vertical="center" wrapText="1"/>
    </xf>
    <xf fontId="20" fillId="0" borderId="0" numFmtId="162" xfId="0" applyNumberFormat="1" applyFont="1" applyAlignment="1">
      <alignment horizontal="right" vertical="center" wrapText="1"/>
    </xf>
    <xf fontId="20" fillId="0" borderId="4" numFmtId="164" xfId="0" applyNumberFormat="1" applyFont="1" applyBorder="1" applyAlignment="1">
      <alignment horizontal="right" vertical="center" wrapText="1"/>
    </xf>
    <xf fontId="20" fillId="0" borderId="17" numFmtId="164" xfId="0" applyNumberFormat="1" applyFont="1" applyBorder="1" applyAlignment="1">
      <alignment horizontal="right" vertical="center" wrapText="1"/>
    </xf>
    <xf fontId="20" fillId="0" borderId="26" numFmtId="164" xfId="0" applyNumberFormat="1" applyFont="1" applyBorder="1" applyAlignment="1">
      <alignment horizontal="right" vertical="center" wrapText="1"/>
    </xf>
    <xf fontId="19" fillId="0" borderId="5" numFmtId="0" xfId="0" applyFont="1" applyBorder="1" applyAlignment="1">
      <alignment vertical="center"/>
    </xf>
    <xf fontId="18" fillId="0" borderId="9" numFmtId="167" xfId="0" applyNumberFormat="1" applyFont="1" applyBorder="1" applyAlignment="1">
      <alignment horizontal="center" vertical="center" wrapText="1"/>
    </xf>
    <xf fontId="16" fillId="0" borderId="10" numFmtId="167" xfId="0" applyNumberFormat="1" applyFont="1" applyBorder="1" applyAlignment="1">
      <alignment horizontal="left" vertical="center"/>
    </xf>
    <xf fontId="18" fillId="0" borderId="11" numFmtId="167" xfId="0" applyNumberFormat="1" applyFont="1" applyBorder="1" applyAlignment="1">
      <alignment horizontal="center" vertical="center" wrapText="1"/>
    </xf>
    <xf fontId="19" fillId="0" borderId="23" numFmtId="49" xfId="0" applyNumberFormat="1" applyFont="1" applyBorder="1" applyAlignment="1">
      <alignment vertical="center" wrapText="1"/>
    </xf>
    <xf fontId="18" fillId="0" borderId="46" numFmtId="165" xfId="0" applyNumberFormat="1" applyFont="1" applyBorder="1" applyAlignment="1">
      <alignment horizontal="center" vertical="center" wrapText="1"/>
    </xf>
    <xf fontId="16" fillId="0" borderId="47" numFmtId="165" xfId="0" applyNumberFormat="1" applyFont="1" applyBorder="1" applyAlignment="1">
      <alignment horizontal="left" vertical="center"/>
    </xf>
    <xf fontId="18" fillId="0" borderId="18" numFmtId="165" xfId="0" applyNumberFormat="1" applyFont="1" applyBorder="1" applyAlignment="1">
      <alignment horizontal="center" vertical="center" wrapText="1"/>
    </xf>
    <xf fontId="18" fillId="0" borderId="19" numFmtId="162" xfId="0" applyNumberFormat="1" applyFont="1" applyBorder="1" applyAlignment="1">
      <alignment horizontal="right" vertical="center" wrapText="1"/>
    </xf>
    <xf fontId="18" fillId="0" borderId="0" numFmtId="162" xfId="0" applyNumberFormat="1" applyFont="1" applyAlignment="1">
      <alignment horizontal="right" vertical="center" wrapText="1"/>
    </xf>
    <xf fontId="18" fillId="0" borderId="0" numFmtId="164" xfId="0" applyNumberFormat="1" applyFont="1" applyAlignment="1">
      <alignment horizontal="right" vertical="center" wrapText="1"/>
    </xf>
    <xf fontId="18" fillId="0" borderId="19" numFmtId="164" xfId="0" applyNumberFormat="1" applyFont="1" applyBorder="1" applyAlignment="1">
      <alignment horizontal="right" vertical="center" wrapText="1"/>
    </xf>
    <xf fontId="18" fillId="0" borderId="17" numFmtId="164" xfId="0" applyNumberFormat="1" applyFont="1" applyBorder="1" applyAlignment="1">
      <alignment horizontal="right" vertical="center" wrapText="1"/>
    </xf>
    <xf fontId="18" fillId="0" borderId="44" numFmtId="164" xfId="0" applyNumberFormat="1" applyFont="1" applyBorder="1" applyAlignment="1">
      <alignment horizontal="right" vertical="center" wrapText="1"/>
    </xf>
    <xf fontId="6" fillId="0" borderId="24" numFmtId="49" xfId="0" applyNumberFormat="1" applyFont="1" applyBorder="1" applyAlignment="1">
      <alignment horizontal="center" vertical="center" wrapText="1"/>
    </xf>
    <xf fontId="17" fillId="0" borderId="39" numFmtId="0" xfId="0" applyFont="1" applyBorder="1" applyAlignment="1">
      <alignment horizontal="center" vertical="center" wrapText="1"/>
    </xf>
    <xf fontId="23" fillId="0" borderId="0" numFmtId="162" xfId="0" applyNumberFormat="1" applyFont="1" applyAlignment="1">
      <alignment vertical="center" wrapText="1"/>
    </xf>
    <xf fontId="6" fillId="0" borderId="5" numFmtId="49" xfId="0" applyNumberFormat="1" applyFont="1" applyBorder="1" applyAlignment="1">
      <alignment horizontal="center" vertical="center" wrapText="1"/>
    </xf>
    <xf fontId="17" fillId="0" borderId="32" numFmtId="0" xfId="0" applyFont="1" applyBorder="1" applyAlignment="1">
      <alignment horizontal="center" vertical="center" wrapText="1"/>
    </xf>
    <xf fontId="23" fillId="0" borderId="5" numFmtId="162" xfId="0" applyNumberFormat="1" applyFont="1" applyBorder="1" applyAlignment="1">
      <alignment vertical="center" wrapText="1"/>
    </xf>
    <xf fontId="5" fillId="3" borderId="7" numFmtId="162" xfId="0" applyNumberFormat="1" applyFont="1" applyFill="1" applyBorder="1" applyAlignment="1">
      <alignment horizontal="right" vertical="center" wrapText="1"/>
    </xf>
    <xf fontId="23" fillId="0" borderId="5" numFmtId="0" xfId="0" applyFont="1" applyBorder="1" applyAlignment="1">
      <alignment horizontal="left" vertical="center" wrapText="1"/>
    </xf>
    <xf fontId="5" fillId="0" borderId="24" numFmtId="162" xfId="0" applyNumberFormat="1" applyFont="1" applyBorder="1" applyAlignment="1">
      <alignment horizontal="right" vertical="center" wrapText="1"/>
    </xf>
    <xf fontId="5" fillId="3" borderId="24" numFmtId="162" xfId="0" applyNumberFormat="1" applyFont="1" applyFill="1" applyBorder="1" applyAlignment="1">
      <alignment horizontal="right" vertical="center" wrapText="1"/>
    </xf>
    <xf fontId="19" fillId="0" borderId="5" numFmtId="49" xfId="0" applyNumberFormat="1" applyFont="1" applyBorder="1" applyAlignment="1">
      <alignment horizontal="center" vertical="center" wrapText="1"/>
    </xf>
    <xf fontId="23" fillId="0" borderId="0" numFmtId="0" xfId="0" applyFont="1" applyAlignment="1">
      <alignment horizontal="left" vertical="center" wrapText="1"/>
    </xf>
    <xf fontId="8" fillId="0" borderId="18" numFmtId="49" xfId="0" applyNumberFormat="1" applyFont="1" applyBorder="1" applyAlignment="1">
      <alignment horizontal="left" vertical="center"/>
    </xf>
    <xf fontId="8" fillId="0" borderId="17" numFmtId="49" xfId="0" applyNumberFormat="1" applyFont="1" applyBorder="1" applyAlignment="1">
      <alignment horizontal="left" vertical="center"/>
    </xf>
    <xf fontId="23" fillId="0" borderId="0" numFmtId="165" xfId="0" applyNumberFormat="1" applyFont="1" applyAlignment="1">
      <alignment vertical="center" wrapText="1"/>
    </xf>
    <xf fontId="5" fillId="0" borderId="34" numFmtId="162" xfId="0" applyNumberFormat="1" applyFont="1" applyBorder="1" applyAlignment="1">
      <alignment horizontal="right" vertical="center" wrapText="1"/>
    </xf>
    <xf fontId="5" fillId="0" borderId="48" numFmtId="162" xfId="0" applyNumberFormat="1" applyFont="1" applyBorder="1" applyAlignment="1">
      <alignment horizontal="right" vertical="center" wrapText="1"/>
    </xf>
    <xf fontId="19" fillId="0" borderId="49" numFmtId="0" xfId="0" applyFont="1" applyBorder="1" applyAlignment="1">
      <alignment vertical="center"/>
    </xf>
    <xf fontId="6" fillId="0" borderId="1" numFmtId="167" xfId="0" applyNumberFormat="1" applyFont="1" applyBorder="1" applyAlignment="1">
      <alignment horizontal="left" vertical="center"/>
    </xf>
    <xf fontId="13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6" fillId="0" borderId="0" numFmtId="162" xfId="0" applyNumberFormat="1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3.421875"/>
    <col customWidth="1" min="4" max="4" style="1" width="74.140625"/>
    <col customWidth="1" min="5" max="5" style="5" width="16.8515625"/>
    <col customWidth="1" min="6" max="6" style="1" width="16.140625"/>
    <col customWidth="1" min="7" max="7" style="6" width="15.8515625"/>
    <col customWidth="1" min="8" max="8" style="5" width="14.8515625"/>
    <col customWidth="1" min="9" max="9" style="7" width="16.28125"/>
    <col customWidth="1" min="10" max="10" style="7" width="15.28515625"/>
    <col customWidth="1" min="11" max="11" style="7" width="14.421875"/>
    <col customWidth="1" min="12" max="12" style="7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22" style="1" width="9.140625"/>
    <col min="23" max="16384" style="1" width="9.140625"/>
  </cols>
  <sheetData>
    <row r="1" ht="23.25" customHeight="1">
      <c r="A1" s="8" t="s">
        <v>0</v>
      </c>
      <c r="B1" s="8"/>
      <c r="C1" s="9"/>
      <c r="D1" s="8"/>
      <c r="E1" s="10"/>
      <c r="F1" s="8"/>
      <c r="G1" s="10"/>
      <c r="H1" s="10"/>
      <c r="I1" s="8"/>
      <c r="J1" s="8"/>
      <c r="K1" s="8"/>
      <c r="L1" s="8"/>
      <c r="M1" s="8"/>
      <c r="N1" s="8"/>
      <c r="O1" s="8"/>
      <c r="P1" s="8"/>
      <c r="Q1" s="8"/>
      <c r="R1" s="8"/>
      <c r="S1" s="1"/>
      <c r="T1" s="1"/>
      <c r="U1" s="1"/>
      <c r="V1" s="1"/>
      <c r="W1" s="1"/>
      <c r="X1" s="1"/>
      <c r="Y1" s="1"/>
      <c r="Z1" s="1"/>
    </row>
    <row r="2" ht="15">
      <c r="A2" s="11"/>
      <c r="B2" s="12"/>
      <c r="C2" s="4"/>
      <c r="D2" s="13"/>
      <c r="E2" s="14"/>
      <c r="F2" s="13"/>
      <c r="G2" s="15"/>
      <c r="H2" s="16"/>
      <c r="I2" s="17"/>
      <c r="J2" s="17"/>
      <c r="K2" s="17"/>
      <c r="L2" s="17"/>
      <c r="M2" s="13"/>
      <c r="N2" s="13"/>
      <c r="O2" s="13"/>
      <c r="P2" s="18"/>
      <c r="Q2" s="18"/>
      <c r="R2" s="19" t="s">
        <v>1</v>
      </c>
      <c r="S2" s="1"/>
      <c r="T2" s="1"/>
      <c r="U2" s="1"/>
      <c r="V2" s="1"/>
      <c r="W2" s="1"/>
      <c r="X2" s="1"/>
      <c r="Y2" s="1"/>
      <c r="Z2" s="1"/>
    </row>
    <row r="3" s="20" customFormat="1" ht="18.75" customHeight="1">
      <c r="A3" s="21" t="s">
        <v>2</v>
      </c>
      <c r="B3" s="22" t="s">
        <v>3</v>
      </c>
      <c r="C3" s="23" t="s">
        <v>4</v>
      </c>
      <c r="D3" s="24" t="s">
        <v>5</v>
      </c>
      <c r="E3" s="25" t="s">
        <v>6</v>
      </c>
      <c r="F3" s="26" t="s">
        <v>7</v>
      </c>
      <c r="G3" s="27"/>
      <c r="H3" s="28"/>
      <c r="I3" s="29" t="s">
        <v>8</v>
      </c>
      <c r="J3" s="30"/>
      <c r="K3" s="26" t="s">
        <v>9</v>
      </c>
      <c r="L3" s="31"/>
      <c r="M3" s="31"/>
      <c r="N3" s="32"/>
      <c r="O3" s="24" t="s">
        <v>10</v>
      </c>
      <c r="P3" s="33" t="s">
        <v>11</v>
      </c>
      <c r="Q3" s="33" t="s">
        <v>12</v>
      </c>
      <c r="R3" s="24" t="s">
        <v>13</v>
      </c>
      <c r="S3" s="20"/>
      <c r="T3" s="20"/>
      <c r="U3" s="20"/>
      <c r="V3" s="20"/>
      <c r="W3" s="20"/>
      <c r="X3" s="20"/>
      <c r="Y3" s="20"/>
      <c r="Z3" s="20"/>
    </row>
    <row r="4" s="20" customFormat="1" ht="62.25" customHeight="1">
      <c r="A4" s="21"/>
      <c r="B4" s="22"/>
      <c r="C4" s="23"/>
      <c r="D4" s="24"/>
      <c r="E4" s="25"/>
      <c r="F4" s="34" t="s">
        <v>14</v>
      </c>
      <c r="G4" s="34" t="s">
        <v>15</v>
      </c>
      <c r="H4" s="35" t="s">
        <v>16</v>
      </c>
      <c r="I4" s="36" t="s">
        <v>17</v>
      </c>
      <c r="J4" s="36" t="s">
        <v>16</v>
      </c>
      <c r="K4" s="37" t="s">
        <v>18</v>
      </c>
      <c r="L4" s="38" t="s">
        <v>19</v>
      </c>
      <c r="M4" s="37" t="s">
        <v>20</v>
      </c>
      <c r="N4" s="38" t="s">
        <v>21</v>
      </c>
      <c r="O4" s="24"/>
      <c r="P4" s="33"/>
      <c r="Q4" s="33"/>
      <c r="R4" s="24"/>
      <c r="S4" s="20"/>
      <c r="T4" s="20"/>
      <c r="U4" s="20"/>
      <c r="V4" s="20"/>
      <c r="W4" s="20"/>
      <c r="X4" s="20"/>
      <c r="Y4" s="20"/>
      <c r="Z4" s="20"/>
    </row>
    <row r="5" s="39" customFormat="1" ht="23.25" customHeight="1">
      <c r="A5" s="40"/>
      <c r="B5" s="41" t="s">
        <v>22</v>
      </c>
      <c r="C5" s="42"/>
      <c r="D5" s="43"/>
      <c r="E5" s="44">
        <f>SUM(E6:E16)</f>
        <v>10953495.84</v>
      </c>
      <c r="F5" s="44">
        <f>SUM(F6:F16)</f>
        <v>28873554.000000004</v>
      </c>
      <c r="G5" s="44">
        <f>SUM(G6:G16)</f>
        <v>14638346.4</v>
      </c>
      <c r="H5" s="44">
        <f>SUM(H6:H16)</f>
        <v>3236523.3999999999</v>
      </c>
      <c r="I5" s="44">
        <f>SUM(I6:I16)</f>
        <v>12166538.799999999</v>
      </c>
      <c r="J5" s="44">
        <f>SUM(J6:J16)</f>
        <v>877672.79000000004</v>
      </c>
      <c r="K5" s="44">
        <f>SUM(K6:K16)</f>
        <v>1213042.9600000002</v>
      </c>
      <c r="L5" s="44">
        <f>SUM(L6:L16)</f>
        <v>-2471807.6000000001</v>
      </c>
      <c r="M5" s="44">
        <f>SUM(M6:M16)</f>
        <v>-16707015.199999999</v>
      </c>
      <c r="N5" s="44">
        <f>SUM(N6:N16)</f>
        <v>-2358850.6100000003</v>
      </c>
      <c r="O5" s="45">
        <f t="shared" ref="O5:O9" si="0">IFERROR(I5/E5,"")</f>
        <v>1.1107448231796653</v>
      </c>
      <c r="P5" s="46">
        <f t="shared" ref="P5:P9" si="1">IFERROR(J5/H5,"")</f>
        <v>0.2711776438878829</v>
      </c>
      <c r="Q5" s="47">
        <f t="shared" ref="Q5:Q9" si="2">IFERROR(I5/G5,"")</f>
        <v>0.83114161036659162</v>
      </c>
      <c r="R5" s="48">
        <f t="shared" ref="R5:R9" si="3">IFERROR(I5/F5,"")</f>
        <v>0.4213730945625882</v>
      </c>
      <c r="S5" s="39"/>
      <c r="T5" s="39"/>
      <c r="U5" s="39"/>
      <c r="V5" s="39"/>
      <c r="W5" s="39"/>
      <c r="X5" s="39"/>
      <c r="Y5" s="39"/>
      <c r="Z5" s="39"/>
    </row>
    <row r="6" ht="18.75" customHeight="1">
      <c r="A6" s="49"/>
      <c r="B6" s="50" t="s">
        <v>23</v>
      </c>
      <c r="C6" s="51" t="s">
        <v>24</v>
      </c>
      <c r="D6" s="52" t="s">
        <v>25</v>
      </c>
      <c r="E6" s="53">
        <v>8347348.9000000004</v>
      </c>
      <c r="F6" s="54">
        <f>22841274.9-1013674.9</f>
        <v>21827600</v>
      </c>
      <c r="G6" s="55">
        <v>11269558.800000001</v>
      </c>
      <c r="H6" s="56">
        <v>2353907.3999999999</v>
      </c>
      <c r="I6" s="56">
        <v>9604925.5500000007</v>
      </c>
      <c r="J6" s="56">
        <v>795481.01000000001</v>
      </c>
      <c r="K6" s="57">
        <f t="shared" ref="K6:K9" si="4">I6-E6</f>
        <v>1257576.6500000004</v>
      </c>
      <c r="L6" s="58">
        <f t="shared" ref="L6:L9" si="5">I6-G6</f>
        <v>-1664633.25</v>
      </c>
      <c r="M6" s="56">
        <f t="shared" ref="M6:M9" si="6">I6-F6</f>
        <v>-12222674.449999999</v>
      </c>
      <c r="N6" s="56">
        <f t="shared" ref="N6:N9" si="7">J6-H6</f>
        <v>-1558426.3899999999</v>
      </c>
      <c r="O6" s="59">
        <f t="shared" si="0"/>
        <v>1.1506558148060637</v>
      </c>
      <c r="P6" s="60">
        <f t="shared" si="1"/>
        <v>0.33794065560947728</v>
      </c>
      <c r="Q6" s="59">
        <f t="shared" si="2"/>
        <v>0.85228940373424378</v>
      </c>
      <c r="R6" s="61">
        <f t="shared" si="3"/>
        <v>0.44003580558558891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62"/>
      <c r="B7" s="63" t="s">
        <v>26</v>
      </c>
      <c r="C7" s="64" t="s">
        <v>27</v>
      </c>
      <c r="D7" s="65" t="s">
        <v>28</v>
      </c>
      <c r="E7" s="66">
        <v>41236.75</v>
      </c>
      <c r="F7" s="67">
        <v>58676</v>
      </c>
      <c r="G7" s="67">
        <v>34000.5</v>
      </c>
      <c r="H7" s="66">
        <v>4914.5</v>
      </c>
      <c r="I7" s="68">
        <v>30576.91</v>
      </c>
      <c r="J7" s="66">
        <v>0.67000000000000004</v>
      </c>
      <c r="K7" s="69">
        <f t="shared" si="4"/>
        <v>-10659.84</v>
      </c>
      <c r="L7" s="66">
        <f t="shared" si="5"/>
        <v>-3423.5900000000001</v>
      </c>
      <c r="M7" s="70">
        <f t="shared" si="6"/>
        <v>-28099.09</v>
      </c>
      <c r="N7" s="66">
        <f t="shared" si="7"/>
        <v>-4913.8299999999999</v>
      </c>
      <c r="O7" s="71">
        <f t="shared" si="0"/>
        <v>0.74149660193880462</v>
      </c>
      <c r="P7" s="72">
        <f t="shared" si="1"/>
        <v>0.00013633126462508902</v>
      </c>
      <c r="Q7" s="73">
        <f t="shared" si="2"/>
        <v>0.89930765724033468</v>
      </c>
      <c r="R7" s="74">
        <f t="shared" si="3"/>
        <v>0.52111442497784444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62"/>
      <c r="B8" s="63" t="s">
        <v>23</v>
      </c>
      <c r="C8" s="75" t="s">
        <v>29</v>
      </c>
      <c r="D8" s="65" t="s">
        <v>30</v>
      </c>
      <c r="E8" s="66">
        <v>8522.2099999999991</v>
      </c>
      <c r="F8" s="67">
        <v>38381</v>
      </c>
      <c r="G8" s="67">
        <v>26500</v>
      </c>
      <c r="H8" s="66">
        <v>9900</v>
      </c>
      <c r="I8" s="69">
        <v>20090.68</v>
      </c>
      <c r="J8" s="66">
        <v>531.10000000000002</v>
      </c>
      <c r="K8" s="66">
        <f t="shared" si="4"/>
        <v>11568.470000000001</v>
      </c>
      <c r="L8" s="66">
        <f t="shared" si="5"/>
        <v>-6409.3199999999997</v>
      </c>
      <c r="M8" s="66">
        <f t="shared" si="6"/>
        <v>-18290.32</v>
      </c>
      <c r="N8" s="69">
        <f t="shared" si="7"/>
        <v>-9368.8999999999996</v>
      </c>
      <c r="O8" s="72">
        <f t="shared" si="0"/>
        <v>2.3574495348037661</v>
      </c>
      <c r="P8" s="71">
        <f t="shared" si="1"/>
        <v>0.053646464646464651</v>
      </c>
      <c r="Q8" s="72">
        <f t="shared" si="2"/>
        <v>0.75813886792452834</v>
      </c>
      <c r="R8" s="74">
        <f t="shared" si="3"/>
        <v>0.52345379224095256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62"/>
      <c r="B9" s="63" t="s">
        <v>23</v>
      </c>
      <c r="C9" s="64" t="s">
        <v>31</v>
      </c>
      <c r="D9" s="65" t="s">
        <v>32</v>
      </c>
      <c r="E9" s="66">
        <v>680351.91000000003</v>
      </c>
      <c r="F9" s="67">
        <v>1319195.1000000001</v>
      </c>
      <c r="G9" s="67">
        <v>957500</v>
      </c>
      <c r="H9" s="66">
        <v>242300</v>
      </c>
      <c r="I9" s="66">
        <v>698509.27000000002</v>
      </c>
      <c r="J9" s="66">
        <v>6134.1400000000003</v>
      </c>
      <c r="K9" s="66">
        <f t="shared" si="4"/>
        <v>18157.359999999986</v>
      </c>
      <c r="L9" s="66">
        <f t="shared" si="5"/>
        <v>-258990.72999999998</v>
      </c>
      <c r="M9" s="70">
        <f t="shared" si="6"/>
        <v>-620685.83000000007</v>
      </c>
      <c r="N9" s="66">
        <f t="shared" si="7"/>
        <v>-236165.85999999999</v>
      </c>
      <c r="O9" s="71">
        <f t="shared" si="0"/>
        <v>1.0266881884699934</v>
      </c>
      <c r="P9" s="72">
        <f t="shared" si="1"/>
        <v>0.025316302104828724</v>
      </c>
      <c r="Q9" s="73">
        <f t="shared" si="2"/>
        <v>0.72951359791122716</v>
      </c>
      <c r="R9" s="74">
        <f t="shared" si="3"/>
        <v>0.52949656195660522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62"/>
      <c r="B10" s="63" t="s">
        <v>23</v>
      </c>
      <c r="C10" s="75" t="s">
        <v>33</v>
      </c>
      <c r="D10" s="65" t="s">
        <v>34</v>
      </c>
      <c r="E10" s="66">
        <v>182.69</v>
      </c>
      <c r="F10" s="67">
        <v>0</v>
      </c>
      <c r="G10" s="67">
        <v>0</v>
      </c>
      <c r="H10" s="66">
        <v>0</v>
      </c>
      <c r="I10" s="69">
        <v>179.92000000000002</v>
      </c>
      <c r="J10" s="66">
        <v>8.6400000000000006</v>
      </c>
      <c r="K10" s="66">
        <f t="shared" ref="K10:K47" si="8">I10-E10</f>
        <v>-2.7699999999999818</v>
      </c>
      <c r="L10" s="66">
        <f t="shared" ref="L10:L73" si="9">I10-G10</f>
        <v>179.92000000000002</v>
      </c>
      <c r="M10" s="66">
        <f t="shared" ref="M10:M47" si="10">I10-F10</f>
        <v>179.92000000000002</v>
      </c>
      <c r="N10" s="69">
        <f t="shared" ref="N10:N47" si="11">J10-H10</f>
        <v>8.6400000000000006</v>
      </c>
      <c r="O10" s="72">
        <f t="shared" ref="O10:O73" si="12">IFERROR(I10/E10,"")</f>
        <v>0.98483770321309327</v>
      </c>
      <c r="P10" s="71" t="str">
        <f t="shared" ref="P10:P73" si="13">IFERROR(J10/H10,"")</f>
        <v/>
      </c>
      <c r="Q10" s="72" t="str">
        <f t="shared" ref="Q10:Q73" si="14">IFERROR(I10/G10,"")</f>
        <v/>
      </c>
      <c r="R10" s="74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62"/>
      <c r="B11" s="63" t="s">
        <v>23</v>
      </c>
      <c r="C11" s="64" t="s">
        <v>35</v>
      </c>
      <c r="D11" s="65" t="s">
        <v>36</v>
      </c>
      <c r="E11" s="66">
        <v>1095.8199999999999</v>
      </c>
      <c r="F11" s="67">
        <v>1515.3</v>
      </c>
      <c r="G11" s="67">
        <v>1431</v>
      </c>
      <c r="H11" s="66">
        <v>378</v>
      </c>
      <c r="I11" s="66">
        <v>313.37</v>
      </c>
      <c r="J11" s="66">
        <v>0</v>
      </c>
      <c r="K11" s="66">
        <f t="shared" si="8"/>
        <v>-782.44999999999993</v>
      </c>
      <c r="L11" s="66">
        <f t="shared" si="9"/>
        <v>-1117.6300000000001</v>
      </c>
      <c r="M11" s="70">
        <f t="shared" si="10"/>
        <v>-1201.9299999999998</v>
      </c>
      <c r="N11" s="66">
        <f t="shared" si="11"/>
        <v>-378</v>
      </c>
      <c r="O11" s="71">
        <f t="shared" si="12"/>
        <v>0.28596849847602712</v>
      </c>
      <c r="P11" s="72">
        <f t="shared" si="13"/>
        <v>0</v>
      </c>
      <c r="Q11" s="73">
        <f t="shared" si="14"/>
        <v>0.21898672257162824</v>
      </c>
      <c r="R11" s="74">
        <f t="shared" si="15"/>
        <v>0.20680393321454499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62"/>
      <c r="B12" s="63" t="s">
        <v>23</v>
      </c>
      <c r="C12" s="75" t="s">
        <v>37</v>
      </c>
      <c r="D12" s="65" t="s">
        <v>38</v>
      </c>
      <c r="E12" s="66">
        <v>332984.66999999998</v>
      </c>
      <c r="F12" s="67">
        <v>446509.79999999999</v>
      </c>
      <c r="G12" s="67">
        <v>170215.60000000001</v>
      </c>
      <c r="H12" s="66">
        <v>10000</v>
      </c>
      <c r="I12" s="69">
        <v>161547.36000000002</v>
      </c>
      <c r="J12" s="66">
        <v>24235.68</v>
      </c>
      <c r="K12" s="66">
        <f t="shared" si="8"/>
        <v>-171437.30999999997</v>
      </c>
      <c r="L12" s="66">
        <f t="shared" si="9"/>
        <v>-8668.2399999999907</v>
      </c>
      <c r="M12" s="66">
        <f t="shared" si="10"/>
        <v>-284962.43999999994</v>
      </c>
      <c r="N12" s="69">
        <f t="shared" si="11"/>
        <v>14235.68</v>
      </c>
      <c r="O12" s="72">
        <f t="shared" si="12"/>
        <v>0.48514954156898582</v>
      </c>
      <c r="P12" s="71">
        <f t="shared" si="13"/>
        <v>2.4235679999999999</v>
      </c>
      <c r="Q12" s="72">
        <f t="shared" si="14"/>
        <v>0.94907493790228403</v>
      </c>
      <c r="R12" s="74">
        <f t="shared" si="15"/>
        <v>0.36180025611979855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62"/>
      <c r="B13" s="63" t="s">
        <v>39</v>
      </c>
      <c r="C13" s="64" t="s">
        <v>40</v>
      </c>
      <c r="D13" s="65" t="s">
        <v>41</v>
      </c>
      <c r="E13" s="66">
        <v>79476.779999999999</v>
      </c>
      <c r="F13" s="67">
        <v>1866643.8</v>
      </c>
      <c r="G13" s="67">
        <v>94000</v>
      </c>
      <c r="H13" s="66">
        <v>8000</v>
      </c>
      <c r="I13" s="66">
        <v>98109.25</v>
      </c>
      <c r="J13" s="66">
        <v>8561.6200000000008</v>
      </c>
      <c r="K13" s="66">
        <f t="shared" si="8"/>
        <v>18632.470000000001</v>
      </c>
      <c r="L13" s="66">
        <f t="shared" si="9"/>
        <v>4109.25</v>
      </c>
      <c r="M13" s="70">
        <f t="shared" si="10"/>
        <v>-1768534.55</v>
      </c>
      <c r="N13" s="66">
        <f t="shared" si="11"/>
        <v>561.6200000000008</v>
      </c>
      <c r="O13" s="71">
        <f t="shared" si="12"/>
        <v>1.2344391657538214</v>
      </c>
      <c r="P13" s="72">
        <f t="shared" si="13"/>
        <v>1.0702025000000002</v>
      </c>
      <c r="Q13" s="73">
        <f t="shared" si="14"/>
        <v>1.043715425531915</v>
      </c>
      <c r="R13" s="74">
        <f t="shared" si="15"/>
        <v>0.05255917063555457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62"/>
      <c r="B14" s="63" t="s">
        <v>39</v>
      </c>
      <c r="C14" s="75" t="s">
        <v>42</v>
      </c>
      <c r="D14" s="65" t="s">
        <v>43</v>
      </c>
      <c r="E14" s="66">
        <v>1116627.3200000001</v>
      </c>
      <c r="F14" s="67">
        <v>2628818</v>
      </c>
      <c r="G14" s="67">
        <v>1704500</v>
      </c>
      <c r="H14" s="66">
        <v>548000</v>
      </c>
      <c r="I14" s="69">
        <v>1180503.6500000001</v>
      </c>
      <c r="J14" s="66">
        <v>5954.1099999999997</v>
      </c>
      <c r="K14" s="66">
        <f t="shared" si="8"/>
        <v>63876.330000000075</v>
      </c>
      <c r="L14" s="66">
        <f t="shared" si="9"/>
        <v>-523996.34999999986</v>
      </c>
      <c r="M14" s="66">
        <f t="shared" si="10"/>
        <v>-1448314.3499999999</v>
      </c>
      <c r="N14" s="69">
        <f t="shared" si="11"/>
        <v>-542045.89000000001</v>
      </c>
      <c r="O14" s="72">
        <f t="shared" si="12"/>
        <v>1.0572046992366262</v>
      </c>
      <c r="P14" s="71">
        <f t="shared" si="13"/>
        <v>0.010865164233576642</v>
      </c>
      <c r="Q14" s="72">
        <f t="shared" si="14"/>
        <v>0.69258061014960404</v>
      </c>
      <c r="R14" s="74">
        <f t="shared" si="15"/>
        <v>0.44906252543918984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62"/>
      <c r="B15" s="63"/>
      <c r="C15" s="64" t="s">
        <v>44</v>
      </c>
      <c r="D15" s="65" t="s">
        <v>45</v>
      </c>
      <c r="E15" s="66">
        <v>345668.78999999998</v>
      </c>
      <c r="F15" s="67">
        <v>686215</v>
      </c>
      <c r="G15" s="67">
        <v>380640.5</v>
      </c>
      <c r="H15" s="66">
        <v>59123.5</v>
      </c>
      <c r="I15" s="66">
        <v>371782.83999999997</v>
      </c>
      <c r="J15" s="66">
        <v>36765.82</v>
      </c>
      <c r="K15" s="66">
        <f t="shared" si="8"/>
        <v>26114.049999999988</v>
      </c>
      <c r="L15" s="66">
        <f t="shared" si="9"/>
        <v>-8857.6600000000326</v>
      </c>
      <c r="M15" s="66">
        <f t="shared" si="10"/>
        <v>-314432.16000000003</v>
      </c>
      <c r="N15" s="66">
        <f t="shared" si="11"/>
        <v>-22357.68</v>
      </c>
      <c r="O15" s="72">
        <f t="shared" si="12"/>
        <v>1.0755464501148628</v>
      </c>
      <c r="P15" s="72">
        <f t="shared" si="13"/>
        <v>0.62184782700618202</v>
      </c>
      <c r="Q15" s="72">
        <f t="shared" si="14"/>
        <v>0.97672959130728332</v>
      </c>
      <c r="R15" s="74">
        <f t="shared" si="15"/>
        <v>0.54178769044687158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76"/>
      <c r="B16" s="77" t="s">
        <v>39</v>
      </c>
      <c r="C16" s="75" t="s">
        <v>46</v>
      </c>
      <c r="D16" s="78" t="s">
        <v>47</v>
      </c>
      <c r="E16" s="70">
        <v>0</v>
      </c>
      <c r="F16" s="79">
        <v>0</v>
      </c>
      <c r="G16" s="79">
        <v>0</v>
      </c>
      <c r="H16" s="80">
        <v>0</v>
      </c>
      <c r="I16" s="81">
        <v>0</v>
      </c>
      <c r="J16" s="81">
        <v>0</v>
      </c>
      <c r="K16" s="79">
        <f t="shared" si="8"/>
        <v>0</v>
      </c>
      <c r="L16" s="69">
        <f t="shared" si="9"/>
        <v>0</v>
      </c>
      <c r="M16" s="79">
        <f t="shared" si="10"/>
        <v>0</v>
      </c>
      <c r="N16" s="80">
        <f t="shared" si="11"/>
        <v>0</v>
      </c>
      <c r="O16" s="82" t="str">
        <f t="shared" si="12"/>
        <v/>
      </c>
      <c r="P16" s="71" t="str">
        <f t="shared" si="13"/>
        <v/>
      </c>
      <c r="Q16" s="82" t="str">
        <f t="shared" si="14"/>
        <v/>
      </c>
      <c r="R16" s="83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9" customFormat="1" ht="24" customHeight="1">
      <c r="A17" s="84" t="s">
        <v>48</v>
      </c>
      <c r="B17" s="85"/>
      <c r="C17" s="86"/>
      <c r="D17" s="87"/>
      <c r="E17" s="44">
        <f>E21+E25+E34+E48+E56+E59+E62+E71</f>
        <v>3961691.310000001</v>
      </c>
      <c r="F17" s="44">
        <f>F21+F25+F34+F48+F56+F59+F62+F71</f>
        <v>8186565.9399999976</v>
      </c>
      <c r="G17" s="44">
        <f>G21+G25+G34+G48+G56+G59+G62+G71</f>
        <v>4574846.1599999992</v>
      </c>
      <c r="H17" s="44">
        <f>H21+H25+H34+H48+H56+H59+H62+H71</f>
        <v>659568.10999999999</v>
      </c>
      <c r="I17" s="44">
        <f>I21+I25+I34+I48+I56+I59+I62+I71</f>
        <v>4656500.1099999994</v>
      </c>
      <c r="J17" s="44">
        <f>J21+J25+J34+J48+J56+J59+J62+J71</f>
        <v>334197.44</v>
      </c>
      <c r="K17" s="44">
        <f t="shared" si="8"/>
        <v>694808.79999999842</v>
      </c>
      <c r="L17" s="88">
        <f t="shared" si="9"/>
        <v>81653.950000000186</v>
      </c>
      <c r="M17" s="89">
        <f t="shared" si="10"/>
        <v>-3530065.8299999982</v>
      </c>
      <c r="N17" s="44">
        <f t="shared" si="11"/>
        <v>-325370.66999999998</v>
      </c>
      <c r="O17" s="45">
        <f t="shared" si="12"/>
        <v>1.1753818623490879</v>
      </c>
      <c r="P17" s="46">
        <f t="shared" si="13"/>
        <v>0.50669132563125285</v>
      </c>
      <c r="Q17" s="47">
        <f t="shared" si="14"/>
        <v>1.0178484580998457</v>
      </c>
      <c r="R17" s="48">
        <f t="shared" si="15"/>
        <v>0.56879772839159481</v>
      </c>
      <c r="S17" s="39"/>
      <c r="T17" s="39"/>
      <c r="U17" s="39"/>
      <c r="V17" s="39"/>
      <c r="W17" s="39"/>
      <c r="X17" s="39"/>
      <c r="Y17" s="39"/>
      <c r="Z17" s="39"/>
    </row>
    <row r="18" ht="17.25">
      <c r="A18" s="90" t="s">
        <v>49</v>
      </c>
      <c r="B18" s="91" t="s">
        <v>26</v>
      </c>
      <c r="C18" s="92" t="s">
        <v>50</v>
      </c>
      <c r="D18" s="93" t="s">
        <v>51</v>
      </c>
      <c r="E18" s="94">
        <v>147545.82000000001</v>
      </c>
      <c r="F18" s="57">
        <f>295538.8+75672.2</f>
        <v>371211</v>
      </c>
      <c r="G18" s="57">
        <v>206211</v>
      </c>
      <c r="H18" s="57">
        <v>33000</v>
      </c>
      <c r="I18" s="95">
        <v>204827.75</v>
      </c>
      <c r="J18" s="57">
        <v>19672.440000000002</v>
      </c>
      <c r="K18" s="58">
        <f t="shared" si="8"/>
        <v>57281.929999999993</v>
      </c>
      <c r="L18" s="57">
        <f t="shared" si="9"/>
        <v>-1383.25</v>
      </c>
      <c r="M18" s="57">
        <f t="shared" si="10"/>
        <v>-166383.25</v>
      </c>
      <c r="N18" s="95">
        <f t="shared" si="11"/>
        <v>-13327.559999999998</v>
      </c>
      <c r="O18" s="59">
        <f t="shared" si="12"/>
        <v>1.3882314659947668</v>
      </c>
      <c r="P18" s="60">
        <f t="shared" si="13"/>
        <v>0.59613454545454547</v>
      </c>
      <c r="Q18" s="59">
        <f t="shared" si="14"/>
        <v>0.99329206492379163</v>
      </c>
      <c r="R18" s="61">
        <f t="shared" si="15"/>
        <v>0.5517825441595211</v>
      </c>
      <c r="S18" s="1"/>
      <c r="T18" s="1"/>
      <c r="U18" s="1"/>
      <c r="V18" s="1"/>
      <c r="W18" s="1"/>
      <c r="X18" s="1"/>
      <c r="Y18" s="1"/>
      <c r="Z18" s="1"/>
    </row>
    <row r="19" ht="17.25">
      <c r="A19" s="96"/>
      <c r="B19" s="97"/>
      <c r="C19" s="64" t="s">
        <v>52</v>
      </c>
      <c r="D19" s="98" t="s">
        <v>53</v>
      </c>
      <c r="E19" s="99">
        <v>647</v>
      </c>
      <c r="F19" s="99">
        <v>0</v>
      </c>
      <c r="G19" s="99">
        <v>0</v>
      </c>
      <c r="H19" s="100">
        <v>0</v>
      </c>
      <c r="I19" s="99">
        <v>0</v>
      </c>
      <c r="J19" s="100">
        <v>0</v>
      </c>
      <c r="K19" s="99">
        <f t="shared" si="8"/>
        <v>-647</v>
      </c>
      <c r="L19" s="100">
        <f t="shared" si="9"/>
        <v>0</v>
      </c>
      <c r="M19" s="99">
        <f t="shared" si="10"/>
        <v>0</v>
      </c>
      <c r="N19" s="99">
        <f t="shared" si="11"/>
        <v>0</v>
      </c>
      <c r="O19" s="71">
        <f t="shared" si="12"/>
        <v>0</v>
      </c>
      <c r="P19" s="72" t="str">
        <f t="shared" si="13"/>
        <v/>
      </c>
      <c r="Q19" s="73" t="str">
        <f t="shared" si="14"/>
        <v/>
      </c>
      <c r="R19" s="74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96"/>
      <c r="B20" s="97"/>
      <c r="C20" s="75" t="s">
        <v>54</v>
      </c>
      <c r="D20" s="101" t="s">
        <v>55</v>
      </c>
      <c r="E20" s="99">
        <v>126167.23</v>
      </c>
      <c r="F20" s="99">
        <v>365019.5</v>
      </c>
      <c r="G20" s="99">
        <v>212219.5</v>
      </c>
      <c r="H20" s="102">
        <v>30600</v>
      </c>
      <c r="I20" s="99">
        <v>212886.39000000001</v>
      </c>
      <c r="J20" s="102">
        <v>21559.939999999999</v>
      </c>
      <c r="K20" s="99">
        <f t="shared" si="8"/>
        <v>86719.160000000018</v>
      </c>
      <c r="L20" s="99">
        <f t="shared" si="9"/>
        <v>666.89000000001397</v>
      </c>
      <c r="M20" s="99">
        <f t="shared" si="10"/>
        <v>-152133.10999999999</v>
      </c>
      <c r="N20" s="99">
        <f t="shared" si="11"/>
        <v>-9040.0600000000013</v>
      </c>
      <c r="O20" s="72">
        <f t="shared" si="12"/>
        <v>1.687335055227891</v>
      </c>
      <c r="P20" s="71">
        <f t="shared" si="13"/>
        <v>0.70457320261437906</v>
      </c>
      <c r="Q20" s="72">
        <f t="shared" si="14"/>
        <v>1.0031424539215295</v>
      </c>
      <c r="R20" s="74">
        <f t="shared" si="15"/>
        <v>0.58321922527426617</v>
      </c>
      <c r="S20" s="1"/>
      <c r="T20" s="1"/>
      <c r="U20" s="1"/>
      <c r="V20" s="1"/>
      <c r="W20" s="1"/>
      <c r="X20" s="1"/>
      <c r="Y20" s="1"/>
      <c r="Z20" s="1"/>
    </row>
    <row r="21" s="103" customFormat="1" ht="17.25">
      <c r="A21" s="104"/>
      <c r="B21" s="105"/>
      <c r="C21" s="106"/>
      <c r="D21" s="107" t="s">
        <v>56</v>
      </c>
      <c r="E21" s="108">
        <f>SUM(E18:E20)</f>
        <v>274360.04999999999</v>
      </c>
      <c r="F21" s="108">
        <f>SUM(F18:F20)</f>
        <v>736230.5</v>
      </c>
      <c r="G21" s="108">
        <f>SUM(G18:G20)</f>
        <v>418430.5</v>
      </c>
      <c r="H21" s="108">
        <f>SUM(H18:H20)</f>
        <v>63600</v>
      </c>
      <c r="I21" s="108">
        <f>SUM(I18:I20)</f>
        <v>417714.14000000001</v>
      </c>
      <c r="J21" s="108">
        <f>SUM(J18:J20)</f>
        <v>41232.380000000005</v>
      </c>
      <c r="K21" s="108">
        <f t="shared" si="8"/>
        <v>143354.09000000003</v>
      </c>
      <c r="L21" s="108">
        <f t="shared" si="9"/>
        <v>-716.35999999998603</v>
      </c>
      <c r="M21" s="109">
        <f t="shared" si="10"/>
        <v>-318516.35999999999</v>
      </c>
      <c r="N21" s="109">
        <f t="shared" si="11"/>
        <v>-22367.619999999995</v>
      </c>
      <c r="O21" s="110">
        <f t="shared" si="12"/>
        <v>1.5225035131754789</v>
      </c>
      <c r="P21" s="110">
        <f t="shared" si="13"/>
        <v>0.64830786163522025</v>
      </c>
      <c r="Q21" s="110">
        <f t="shared" si="14"/>
        <v>0.9982879833090561</v>
      </c>
      <c r="R21" s="111">
        <f t="shared" si="15"/>
        <v>0.5673686977108392</v>
      </c>
      <c r="S21" s="103"/>
      <c r="T21" s="103"/>
      <c r="U21" s="103"/>
      <c r="V21" s="103"/>
      <c r="W21" s="103"/>
      <c r="X21" s="103"/>
      <c r="Y21" s="103"/>
      <c r="Z21" s="103"/>
    </row>
    <row r="22" ht="17.25">
      <c r="A22" s="112">
        <v>951</v>
      </c>
      <c r="B22" s="91" t="s">
        <v>23</v>
      </c>
      <c r="C22" s="113" t="s">
        <v>57</v>
      </c>
      <c r="D22" s="114" t="s">
        <v>58</v>
      </c>
      <c r="E22" s="94">
        <v>57263.830000000002</v>
      </c>
      <c r="F22" s="94">
        <v>119058.5</v>
      </c>
      <c r="G22" s="94">
        <v>60245.900000000001</v>
      </c>
      <c r="H22" s="57">
        <v>9357.6000000000004</v>
      </c>
      <c r="I22" s="95">
        <v>67588</v>
      </c>
      <c r="J22" s="57">
        <v>9837.8899999999994</v>
      </c>
      <c r="K22" s="57">
        <f t="shared" si="8"/>
        <v>10324.169999999998</v>
      </c>
      <c r="L22" s="57">
        <f t="shared" si="9"/>
        <v>7342.0999999999985</v>
      </c>
      <c r="M22" s="57">
        <f t="shared" si="10"/>
        <v>-51470.5</v>
      </c>
      <c r="N22" s="57">
        <f t="shared" si="11"/>
        <v>480.28999999999905</v>
      </c>
      <c r="O22" s="60">
        <f t="shared" si="12"/>
        <v>1.1802912938236929</v>
      </c>
      <c r="P22" s="59">
        <f t="shared" si="13"/>
        <v>1.0513261947507906</v>
      </c>
      <c r="Q22" s="115">
        <f t="shared" si="14"/>
        <v>1.1218688740644591</v>
      </c>
      <c r="R22" s="61">
        <f t="shared" si="15"/>
        <v>0.56768731337955713</v>
      </c>
      <c r="S22" s="1"/>
      <c r="T22" s="1"/>
      <c r="U22" s="1"/>
      <c r="V22" s="1"/>
      <c r="W22" s="1"/>
      <c r="X22" s="1"/>
      <c r="Y22" s="1"/>
      <c r="Z22" s="1"/>
    </row>
    <row r="23" ht="17.25">
      <c r="A23" s="116"/>
      <c r="B23" s="97"/>
      <c r="C23" s="117" t="s">
        <v>59</v>
      </c>
      <c r="D23" s="98" t="s">
        <v>60</v>
      </c>
      <c r="E23" s="99">
        <v>9467.2800000000007</v>
      </c>
      <c r="F23" s="118">
        <v>10589.6</v>
      </c>
      <c r="G23" s="118">
        <v>6136.8000000000002</v>
      </c>
      <c r="H23" s="99">
        <v>1222.7</v>
      </c>
      <c r="I23" s="100">
        <v>8403.8899999999994</v>
      </c>
      <c r="J23" s="99">
        <v>491.82999999999998</v>
      </c>
      <c r="K23" s="99">
        <f t="shared" si="8"/>
        <v>-1063.3900000000012</v>
      </c>
      <c r="L23" s="99">
        <f t="shared" si="9"/>
        <v>2267.0899999999992</v>
      </c>
      <c r="M23" s="99">
        <f t="shared" si="10"/>
        <v>-2185.7100000000009</v>
      </c>
      <c r="N23" s="100">
        <f t="shared" si="11"/>
        <v>-730.87000000000012</v>
      </c>
      <c r="O23" s="72">
        <f t="shared" si="12"/>
        <v>0.88767734766479911</v>
      </c>
      <c r="P23" s="72">
        <f t="shared" si="13"/>
        <v>0.40224912079823338</v>
      </c>
      <c r="Q23" s="72">
        <f t="shared" si="14"/>
        <v>1.3694254334506581</v>
      </c>
      <c r="R23" s="74">
        <f t="shared" si="15"/>
        <v>0.79359843620155612</v>
      </c>
      <c r="S23" s="1"/>
      <c r="T23" s="1"/>
      <c r="U23" s="1"/>
      <c r="V23" s="1"/>
      <c r="W23" s="1"/>
      <c r="X23" s="1"/>
      <c r="Y23" s="1"/>
      <c r="Z23" s="1"/>
    </row>
    <row r="24" ht="17.25">
      <c r="A24" s="119"/>
      <c r="B24" s="120"/>
      <c r="C24" s="121" t="s">
        <v>61</v>
      </c>
      <c r="D24" s="122" t="s">
        <v>62</v>
      </c>
      <c r="E24" s="99">
        <v>1582.3499999999999</v>
      </c>
      <c r="F24" s="118">
        <v>2512.1999999999998</v>
      </c>
      <c r="G24" s="118">
        <v>1420</v>
      </c>
      <c r="H24" s="118">
        <v>160</v>
      </c>
      <c r="I24" s="118">
        <v>1312.26</v>
      </c>
      <c r="J24" s="118">
        <v>152.11000000000001</v>
      </c>
      <c r="K24" s="99">
        <f t="shared" si="8"/>
        <v>-270.08999999999992</v>
      </c>
      <c r="L24" s="99">
        <f t="shared" si="9"/>
        <v>-107.74000000000001</v>
      </c>
      <c r="M24" s="99">
        <f t="shared" si="10"/>
        <v>-1199.9399999999998</v>
      </c>
      <c r="N24" s="118">
        <f t="shared" si="11"/>
        <v>-7.8899999999999864</v>
      </c>
      <c r="O24" s="72">
        <f t="shared" si="12"/>
        <v>0.82931083515025128</v>
      </c>
      <c r="P24" s="71">
        <f t="shared" si="13"/>
        <v>0.95068750000000013</v>
      </c>
      <c r="Q24" s="72">
        <f t="shared" si="14"/>
        <v>0.92412676056338028</v>
      </c>
      <c r="R24" s="74">
        <f t="shared" si="15"/>
        <v>0.52235490804872231</v>
      </c>
      <c r="S24" s="1"/>
      <c r="T24" s="1"/>
      <c r="U24" s="1"/>
      <c r="V24" s="1"/>
      <c r="W24" s="1"/>
      <c r="X24" s="1"/>
      <c r="Y24" s="1"/>
      <c r="Z24" s="1"/>
    </row>
    <row r="25" s="103" customFormat="1" ht="17.25">
      <c r="A25" s="123"/>
      <c r="B25" s="105"/>
      <c r="C25" s="124"/>
      <c r="D25" s="125" t="s">
        <v>56</v>
      </c>
      <c r="E25" s="108">
        <f>E22+E23+E24</f>
        <v>68313.460000000006</v>
      </c>
      <c r="F25" s="108">
        <f>F22+F23+F24</f>
        <v>132160.30000000002</v>
      </c>
      <c r="G25" s="108">
        <f>G22+G23+G24</f>
        <v>67802.699999999997</v>
      </c>
      <c r="H25" s="108">
        <f>H22+H23+H24</f>
        <v>10740.300000000001</v>
      </c>
      <c r="I25" s="108">
        <f>I22+I23+I24</f>
        <v>77304.149999999994</v>
      </c>
      <c r="J25" s="108">
        <f>J22+J23+J24</f>
        <v>10481.83</v>
      </c>
      <c r="K25" s="108">
        <f t="shared" si="8"/>
        <v>8990.6899999999878</v>
      </c>
      <c r="L25" s="108">
        <f t="shared" si="9"/>
        <v>9501.4499999999971</v>
      </c>
      <c r="M25" s="126">
        <f t="shared" si="10"/>
        <v>-54856.150000000023</v>
      </c>
      <c r="N25" s="108">
        <f t="shared" si="11"/>
        <v>-258.47000000000116</v>
      </c>
      <c r="O25" s="127">
        <f t="shared" si="12"/>
        <v>1.1316093490214079</v>
      </c>
      <c r="P25" s="110">
        <f t="shared" si="13"/>
        <v>0.97593456421142788</v>
      </c>
      <c r="Q25" s="128">
        <f t="shared" si="14"/>
        <v>1.1401337999814167</v>
      </c>
      <c r="R25" s="111">
        <f t="shared" si="15"/>
        <v>0.58492716799220323</v>
      </c>
      <c r="S25" s="103"/>
      <c r="T25" s="103"/>
      <c r="U25" s="103"/>
      <c r="V25" s="103"/>
      <c r="W25" s="103"/>
      <c r="X25" s="103"/>
      <c r="Y25" s="103"/>
      <c r="Z25" s="103"/>
    </row>
    <row r="26" ht="17.25">
      <c r="A26" s="90" t="s">
        <v>63</v>
      </c>
      <c r="B26" s="91" t="s">
        <v>64</v>
      </c>
      <c r="C26" s="129" t="s">
        <v>65</v>
      </c>
      <c r="D26" s="130" t="s">
        <v>66</v>
      </c>
      <c r="E26" s="57">
        <v>0</v>
      </c>
      <c r="F26" s="57">
        <v>66</v>
      </c>
      <c r="G26" s="57">
        <v>0</v>
      </c>
      <c r="H26" s="57">
        <v>0</v>
      </c>
      <c r="I26" s="57">
        <v>24.66</v>
      </c>
      <c r="J26" s="57">
        <v>0</v>
      </c>
      <c r="K26" s="57">
        <f t="shared" si="8"/>
        <v>24.66</v>
      </c>
      <c r="L26" s="58">
        <f t="shared" si="9"/>
        <v>24.66</v>
      </c>
      <c r="M26" s="57">
        <f t="shared" si="10"/>
        <v>-41.340000000000003</v>
      </c>
      <c r="N26" s="57">
        <f t="shared" si="11"/>
        <v>0</v>
      </c>
      <c r="O26" s="59" t="str">
        <f t="shared" si="12"/>
        <v/>
      </c>
      <c r="P26" s="60" t="str">
        <f t="shared" si="13"/>
        <v/>
      </c>
      <c r="Q26" s="59" t="str">
        <f t="shared" si="14"/>
        <v/>
      </c>
      <c r="R26" s="61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90"/>
      <c r="B27" s="97"/>
      <c r="C27" s="75" t="s">
        <v>67</v>
      </c>
      <c r="D27" s="131" t="s">
        <v>68</v>
      </c>
      <c r="E27" s="99">
        <v>42301.209999999999</v>
      </c>
      <c r="F27" s="118">
        <v>85184</v>
      </c>
      <c r="G27" s="118">
        <v>43900</v>
      </c>
      <c r="H27" s="99">
        <v>6400</v>
      </c>
      <c r="I27" s="102">
        <v>39650.459999999999</v>
      </c>
      <c r="J27" s="99">
        <v>1845.6600000000001</v>
      </c>
      <c r="K27" s="99">
        <f t="shared" si="8"/>
        <v>-2650.75</v>
      </c>
      <c r="L27" s="99">
        <f t="shared" si="9"/>
        <v>-4249.5400000000009</v>
      </c>
      <c r="M27" s="100">
        <f t="shared" si="10"/>
        <v>-45533.540000000001</v>
      </c>
      <c r="N27" s="99">
        <f t="shared" si="11"/>
        <v>-4554.3400000000001</v>
      </c>
      <c r="O27" s="71">
        <f t="shared" si="12"/>
        <v>0.93733630787393551</v>
      </c>
      <c r="P27" s="72">
        <f t="shared" si="13"/>
        <v>0.28838437500000003</v>
      </c>
      <c r="Q27" s="73">
        <f t="shared" si="14"/>
        <v>0.90319954441913441</v>
      </c>
      <c r="R27" s="74">
        <f t="shared" si="15"/>
        <v>0.46546839782118704</v>
      </c>
      <c r="S27" s="1"/>
      <c r="T27" s="1"/>
      <c r="U27" s="1"/>
      <c r="V27" s="1"/>
      <c r="W27" s="1"/>
      <c r="X27" s="1"/>
      <c r="Y27" s="1"/>
      <c r="Z27" s="1"/>
    </row>
    <row r="28" ht="17.25">
      <c r="A28" s="90"/>
      <c r="B28" s="97"/>
      <c r="C28" s="117" t="s">
        <v>69</v>
      </c>
      <c r="D28" s="132" t="s">
        <v>70</v>
      </c>
      <c r="E28" s="99">
        <v>533.90999999999997</v>
      </c>
      <c r="F28" s="118">
        <v>557</v>
      </c>
      <c r="G28" s="118">
        <v>324.89999999999998</v>
      </c>
      <c r="H28" s="100">
        <v>46.399999999999999</v>
      </c>
      <c r="I28" s="99">
        <v>355.38</v>
      </c>
      <c r="J28" s="100">
        <v>31.579999999999998</v>
      </c>
      <c r="K28" s="99">
        <f t="shared" si="8"/>
        <v>-178.52999999999997</v>
      </c>
      <c r="L28" s="100">
        <f t="shared" si="9"/>
        <v>30.480000000000018</v>
      </c>
      <c r="M28" s="99">
        <f t="shared" si="10"/>
        <v>-201.62</v>
      </c>
      <c r="N28" s="99">
        <f t="shared" si="11"/>
        <v>-14.82</v>
      </c>
      <c r="O28" s="72">
        <f t="shared" si="12"/>
        <v>0.66561780075293597</v>
      </c>
      <c r="P28" s="71">
        <f t="shared" si="13"/>
        <v>0.68060344827586206</v>
      </c>
      <c r="Q28" s="72">
        <f t="shared" si="14"/>
        <v>1.0938134810710989</v>
      </c>
      <c r="R28" s="74">
        <f t="shared" si="15"/>
        <v>0.63802513464991017</v>
      </c>
      <c r="S28" s="1"/>
      <c r="T28" s="1"/>
      <c r="U28" s="1"/>
      <c r="V28" s="1"/>
      <c r="W28" s="1"/>
      <c r="X28" s="1"/>
      <c r="Y28" s="1"/>
      <c r="Z28" s="1"/>
    </row>
    <row r="29" ht="17.25">
      <c r="A29" s="90"/>
      <c r="B29" s="97"/>
      <c r="C29" s="4" t="s">
        <v>71</v>
      </c>
      <c r="D29" s="132" t="s">
        <v>72</v>
      </c>
      <c r="E29" s="99">
        <v>0</v>
      </c>
      <c r="F29" s="99">
        <v>11082.299999999999</v>
      </c>
      <c r="G29" s="99">
        <v>0</v>
      </c>
      <c r="H29" s="102">
        <v>0</v>
      </c>
      <c r="I29" s="99">
        <v>0</v>
      </c>
      <c r="J29" s="102">
        <v>0</v>
      </c>
      <c r="K29" s="99">
        <f t="shared" si="8"/>
        <v>0</v>
      </c>
      <c r="L29" s="99">
        <f t="shared" si="9"/>
        <v>0</v>
      </c>
      <c r="M29" s="100">
        <f t="shared" si="10"/>
        <v>-11082.299999999999</v>
      </c>
      <c r="N29" s="99">
        <f t="shared" si="11"/>
        <v>0</v>
      </c>
      <c r="O29" s="71" t="str">
        <f t="shared" si="12"/>
        <v/>
      </c>
      <c r="P29" s="72" t="str">
        <f t="shared" si="13"/>
        <v/>
      </c>
      <c r="Q29" s="73" t="str">
        <f t="shared" si="14"/>
        <v/>
      </c>
      <c r="R29" s="74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1" customFormat="1" ht="17.25">
      <c r="A30" s="90"/>
      <c r="B30" s="97"/>
      <c r="C30" s="117" t="s">
        <v>73</v>
      </c>
      <c r="D30" s="133" t="s">
        <v>74</v>
      </c>
      <c r="E30" s="99">
        <f>E31+E33+E32</f>
        <v>33772.889999999999</v>
      </c>
      <c r="F30" s="99">
        <f>F31+F33+F32</f>
        <v>50575.799999999996</v>
      </c>
      <c r="G30" s="99">
        <f>G31+G33+G32</f>
        <v>29334.299999999999</v>
      </c>
      <c r="H30" s="99">
        <f>H31+H33+H32</f>
        <v>2563.7999999999997</v>
      </c>
      <c r="I30" s="99">
        <f>I31+I33+I32</f>
        <v>43094.459999999999</v>
      </c>
      <c r="J30" s="99">
        <f>J31+J33+J32</f>
        <v>2446.6900000000001</v>
      </c>
      <c r="K30" s="99">
        <f t="shared" si="8"/>
        <v>9321.5699999999997</v>
      </c>
      <c r="L30" s="100">
        <f t="shared" si="9"/>
        <v>13760.16</v>
      </c>
      <c r="M30" s="99">
        <f t="shared" si="10"/>
        <v>-7481.3399999999965</v>
      </c>
      <c r="N30" s="100">
        <f t="shared" si="11"/>
        <v>-117.10999999999967</v>
      </c>
      <c r="O30" s="72">
        <f t="shared" si="12"/>
        <v>1.2760074722654768</v>
      </c>
      <c r="P30" s="71">
        <f t="shared" si="13"/>
        <v>0.95432170996177557</v>
      </c>
      <c r="Q30" s="72">
        <f t="shared" si="14"/>
        <v>1.4690809052883484</v>
      </c>
      <c r="R30" s="74">
        <f t="shared" si="15"/>
        <v>0.85207668489672928</v>
      </c>
      <c r="S30" s="1"/>
      <c r="T30" s="1"/>
      <c r="U30" s="1"/>
      <c r="V30" s="1"/>
      <c r="W30" s="1"/>
      <c r="X30" s="1"/>
      <c r="Y30" s="1"/>
      <c r="Z30" s="1"/>
    </row>
    <row r="31" s="134" customFormat="1" ht="17.25">
      <c r="A31" s="135"/>
      <c r="B31" s="136"/>
      <c r="C31" s="137" t="s">
        <v>75</v>
      </c>
      <c r="D31" s="138" t="s">
        <v>76</v>
      </c>
      <c r="E31" s="139">
        <v>13546.389999999999</v>
      </c>
      <c r="F31" s="140">
        <v>21192.900000000001</v>
      </c>
      <c r="G31" s="140">
        <v>11681.299999999999</v>
      </c>
      <c r="H31" s="141">
        <v>130.59999999999999</v>
      </c>
      <c r="I31" s="139">
        <v>23462.66</v>
      </c>
      <c r="J31" s="141">
        <v>0</v>
      </c>
      <c r="K31" s="139">
        <f t="shared" si="8"/>
        <v>9916.2700000000004</v>
      </c>
      <c r="L31" s="139">
        <f t="shared" si="9"/>
        <v>11781.360000000001</v>
      </c>
      <c r="M31" s="142">
        <f t="shared" si="10"/>
        <v>2269.7599999999984</v>
      </c>
      <c r="N31" s="139">
        <f t="shared" si="11"/>
        <v>-130.59999999999999</v>
      </c>
      <c r="O31" s="143">
        <f t="shared" si="12"/>
        <v>1.732023070353061</v>
      </c>
      <c r="P31" s="144">
        <f t="shared" si="13"/>
        <v>0</v>
      </c>
      <c r="Q31" s="145">
        <f t="shared" si="14"/>
        <v>2.0085658274335905</v>
      </c>
      <c r="R31" s="146">
        <f t="shared" si="15"/>
        <v>1.1071000193461016</v>
      </c>
      <c r="S31" s="134"/>
      <c r="T31" s="134"/>
      <c r="U31" s="134"/>
      <c r="V31" s="134"/>
      <c r="W31" s="134"/>
      <c r="X31" s="134"/>
      <c r="Y31" s="134"/>
      <c r="Z31" s="134"/>
    </row>
    <row r="32" s="134" customFormat="1" ht="17.25">
      <c r="A32" s="135"/>
      <c r="B32" s="136"/>
      <c r="C32" s="147" t="s">
        <v>77</v>
      </c>
      <c r="D32" s="148" t="s">
        <v>78</v>
      </c>
      <c r="E32" s="139">
        <v>0</v>
      </c>
      <c r="F32" s="140">
        <v>159.09999999999999</v>
      </c>
      <c r="G32" s="140">
        <v>159.09999999999999</v>
      </c>
      <c r="H32" s="139">
        <v>0</v>
      </c>
      <c r="I32" s="142">
        <v>1216.04</v>
      </c>
      <c r="J32" s="139">
        <v>0</v>
      </c>
      <c r="K32" s="139">
        <f t="shared" si="8"/>
        <v>1216.04</v>
      </c>
      <c r="L32" s="142">
        <f t="shared" si="9"/>
        <v>1056.9400000000001</v>
      </c>
      <c r="M32" s="139">
        <f t="shared" si="10"/>
        <v>1056.9400000000001</v>
      </c>
      <c r="N32" s="142">
        <f t="shared" si="11"/>
        <v>0</v>
      </c>
      <c r="O32" s="149" t="str">
        <f t="shared" si="12"/>
        <v/>
      </c>
      <c r="P32" s="150" t="str">
        <f t="shared" si="13"/>
        <v/>
      </c>
      <c r="Q32" s="144">
        <f t="shared" si="14"/>
        <v>7.6432432432432433</v>
      </c>
      <c r="R32" s="146">
        <f t="shared" si="15"/>
        <v>7.6432432432432433</v>
      </c>
      <c r="S32" s="134"/>
      <c r="T32" s="134"/>
      <c r="U32" s="134"/>
      <c r="V32" s="134"/>
      <c r="W32" s="134"/>
      <c r="X32" s="134"/>
      <c r="Y32" s="134"/>
      <c r="Z32" s="134"/>
    </row>
    <row r="33" s="134" customFormat="1" ht="17.25">
      <c r="A33" s="135"/>
      <c r="B33" s="136"/>
      <c r="C33" s="137" t="s">
        <v>79</v>
      </c>
      <c r="D33" s="148" t="s">
        <v>80</v>
      </c>
      <c r="E33" s="139">
        <v>20226.5</v>
      </c>
      <c r="F33" s="140">
        <v>29223.799999999999</v>
      </c>
      <c r="G33" s="140">
        <v>17493.900000000001</v>
      </c>
      <c r="H33" s="139">
        <v>2433.1999999999998</v>
      </c>
      <c r="I33" s="151">
        <v>18415.759999999998</v>
      </c>
      <c r="J33" s="139">
        <v>2446.6900000000001</v>
      </c>
      <c r="K33" s="139">
        <f t="shared" si="8"/>
        <v>-1810.7400000000016</v>
      </c>
      <c r="L33" s="139">
        <f t="shared" si="9"/>
        <v>921.85999999999694</v>
      </c>
      <c r="M33" s="139">
        <f t="shared" si="10"/>
        <v>-10808.040000000001</v>
      </c>
      <c r="N33" s="139">
        <f t="shared" si="11"/>
        <v>13.490000000000236</v>
      </c>
      <c r="O33" s="143">
        <f t="shared" si="12"/>
        <v>0.91047684967740328</v>
      </c>
      <c r="P33" s="144">
        <f t="shared" si="13"/>
        <v>1.005544139404899</v>
      </c>
      <c r="Q33" s="145">
        <f t="shared" si="14"/>
        <v>1.0526960826345182</v>
      </c>
      <c r="R33" s="146">
        <f t="shared" si="15"/>
        <v>0.63016308625161677</v>
      </c>
      <c r="S33" s="134"/>
      <c r="T33" s="134"/>
      <c r="U33" s="134"/>
      <c r="V33" s="134"/>
      <c r="W33" s="134"/>
      <c r="X33" s="134"/>
      <c r="Y33" s="134"/>
      <c r="Z33" s="134"/>
    </row>
    <row r="34" s="103" customFormat="1" ht="17.25">
      <c r="A34" s="135"/>
      <c r="B34" s="152"/>
      <c r="C34" s="106"/>
      <c r="D34" s="107" t="s">
        <v>56</v>
      </c>
      <c r="E34" s="108">
        <f>SUM(E26:E30)</f>
        <v>76608.010000000009</v>
      </c>
      <c r="F34" s="108">
        <f>SUM(F26:F30)</f>
        <v>147465.10000000001</v>
      </c>
      <c r="G34" s="108">
        <f>SUM(G26:G30)</f>
        <v>73559.199999999997</v>
      </c>
      <c r="H34" s="108">
        <f>SUM(H26:H30)</f>
        <v>9010.1999999999989</v>
      </c>
      <c r="I34" s="108">
        <f>SUM(I26:I30)</f>
        <v>83124.959999999992</v>
      </c>
      <c r="J34" s="108">
        <f>SUM(J26:J30)</f>
        <v>4323.9300000000003</v>
      </c>
      <c r="K34" s="108">
        <f t="shared" si="8"/>
        <v>6516.9499999999825</v>
      </c>
      <c r="L34" s="126">
        <f t="shared" si="9"/>
        <v>9565.7599999999948</v>
      </c>
      <c r="M34" s="108">
        <f t="shared" si="10"/>
        <v>-64340.140000000014</v>
      </c>
      <c r="N34" s="108">
        <f t="shared" si="11"/>
        <v>-4686.2699999999986</v>
      </c>
      <c r="O34" s="110">
        <f t="shared" si="12"/>
        <v>1.085068780666669</v>
      </c>
      <c r="P34" s="127">
        <f t="shared" si="13"/>
        <v>0.47989278817340358</v>
      </c>
      <c r="Q34" s="110">
        <f t="shared" si="14"/>
        <v>1.1300416535253237</v>
      </c>
      <c r="R34" s="111">
        <f t="shared" si="15"/>
        <v>0.56369242620796367</v>
      </c>
      <c r="S34" s="103"/>
      <c r="T34" s="103"/>
      <c r="U34" s="103"/>
      <c r="V34" s="103"/>
      <c r="W34" s="103"/>
      <c r="X34" s="103"/>
      <c r="Y34" s="103"/>
      <c r="Z34" s="103"/>
    </row>
    <row r="35" ht="17.25">
      <c r="A35" s="90" t="s">
        <v>81</v>
      </c>
      <c r="B35" s="91" t="s">
        <v>39</v>
      </c>
      <c r="C35" s="113" t="s">
        <v>82</v>
      </c>
      <c r="D35" s="114" t="s">
        <v>83</v>
      </c>
      <c r="E35" s="94">
        <v>154786.48999999999</v>
      </c>
      <c r="F35" s="94">
        <v>306696.20000000001</v>
      </c>
      <c r="G35" s="94">
        <v>171340</v>
      </c>
      <c r="H35" s="57">
        <v>17600</v>
      </c>
      <c r="I35" s="95">
        <v>146899.98000000001</v>
      </c>
      <c r="J35" s="57">
        <v>4551.6900000000005</v>
      </c>
      <c r="K35" s="57">
        <f t="shared" si="8"/>
        <v>-7886.5099999999802</v>
      </c>
      <c r="L35" s="57">
        <f t="shared" si="9"/>
        <v>-24440.01999999999</v>
      </c>
      <c r="M35" s="58">
        <f t="shared" si="10"/>
        <v>-159796.22</v>
      </c>
      <c r="N35" s="57">
        <f t="shared" si="11"/>
        <v>-13048.309999999999</v>
      </c>
      <c r="O35" s="60">
        <f t="shared" si="12"/>
        <v>0.94904910628828154</v>
      </c>
      <c r="P35" s="59">
        <f t="shared" si="13"/>
        <v>0.25861875000000001</v>
      </c>
      <c r="Q35" s="115">
        <f t="shared" si="14"/>
        <v>0.85735951908486052</v>
      </c>
      <c r="R35" s="61">
        <f t="shared" si="15"/>
        <v>0.47897554648541457</v>
      </c>
      <c r="S35" s="1"/>
      <c r="T35" s="1"/>
      <c r="U35" s="1"/>
      <c r="V35" s="1"/>
      <c r="W35" s="1"/>
      <c r="X35" s="1"/>
      <c r="Y35" s="1"/>
      <c r="Z35" s="1"/>
    </row>
    <row r="36" ht="34.5">
      <c r="A36" s="96"/>
      <c r="B36" s="97"/>
      <c r="C36" s="64" t="s">
        <v>84</v>
      </c>
      <c r="D36" s="132" t="s">
        <v>85</v>
      </c>
      <c r="E36" s="99">
        <v>98515.529999999999</v>
      </c>
      <c r="F36" s="118">
        <v>106559.10000000001</v>
      </c>
      <c r="G36" s="118">
        <v>77237.899999999994</v>
      </c>
      <c r="H36" s="99">
        <v>9452.7999999999993</v>
      </c>
      <c r="I36" s="99">
        <v>134733.39999999999</v>
      </c>
      <c r="J36" s="99">
        <v>8812.6599999999999</v>
      </c>
      <c r="K36" s="99">
        <f t="shared" si="8"/>
        <v>36217.869999999995</v>
      </c>
      <c r="L36" s="100">
        <f t="shared" si="9"/>
        <v>57495.5</v>
      </c>
      <c r="M36" s="99">
        <f t="shared" si="10"/>
        <v>28174.299999999988</v>
      </c>
      <c r="N36" s="99">
        <f t="shared" si="11"/>
        <v>-640.13999999999942</v>
      </c>
      <c r="O36" s="72">
        <f t="shared" si="12"/>
        <v>1.367636148331131</v>
      </c>
      <c r="P36" s="71">
        <f t="shared" si="13"/>
        <v>0.93228038253215983</v>
      </c>
      <c r="Q36" s="72">
        <f t="shared" si="14"/>
        <v>1.7443949149316593</v>
      </c>
      <c r="R36" s="74">
        <f t="shared" si="15"/>
        <v>1.2644006940749311</v>
      </c>
      <c r="S36" s="1"/>
      <c r="T36" s="1"/>
      <c r="U36" s="1"/>
      <c r="V36" s="1"/>
      <c r="W36" s="1"/>
      <c r="X36" s="1"/>
      <c r="Y36" s="1"/>
      <c r="Z36" s="1"/>
    </row>
    <row r="37" ht="34.5">
      <c r="A37" s="96"/>
      <c r="B37" s="97"/>
      <c r="C37" s="75" t="s">
        <v>86</v>
      </c>
      <c r="D37" s="101" t="s">
        <v>87</v>
      </c>
      <c r="E37" s="99">
        <v>35900.690000000002</v>
      </c>
      <c r="F37" s="118">
        <v>58127.599999999999</v>
      </c>
      <c r="G37" s="118">
        <v>34665</v>
      </c>
      <c r="H37" s="99">
        <v>4700</v>
      </c>
      <c r="I37" s="102">
        <v>43583.800000000003</v>
      </c>
      <c r="J37" s="99">
        <v>513.75999999999999</v>
      </c>
      <c r="K37" s="99">
        <f t="shared" si="8"/>
        <v>7683.1100000000006</v>
      </c>
      <c r="L37" s="99">
        <f t="shared" si="9"/>
        <v>8918.8000000000029</v>
      </c>
      <c r="M37" s="99">
        <f t="shared" si="10"/>
        <v>-14543.799999999996</v>
      </c>
      <c r="N37" s="99">
        <f t="shared" si="11"/>
        <v>-4186.2399999999998</v>
      </c>
      <c r="O37" s="71">
        <f t="shared" si="12"/>
        <v>1.2140100928422266</v>
      </c>
      <c r="P37" s="72">
        <f t="shared" si="13"/>
        <v>0.10931063829787234</v>
      </c>
      <c r="Q37" s="73">
        <f t="shared" si="14"/>
        <v>1.2572854464156931</v>
      </c>
      <c r="R37" s="74">
        <f t="shared" si="15"/>
        <v>0.74979527797466272</v>
      </c>
      <c r="S37" s="1"/>
      <c r="T37" s="1"/>
      <c r="U37" s="1"/>
      <c r="V37" s="1"/>
      <c r="W37" s="1"/>
      <c r="X37" s="1"/>
      <c r="Y37" s="1"/>
      <c r="Z37" s="1"/>
    </row>
    <row r="38" ht="34.5">
      <c r="A38" s="96"/>
      <c r="B38" s="97"/>
      <c r="C38" s="64" t="s">
        <v>88</v>
      </c>
      <c r="D38" s="132" t="s">
        <v>89</v>
      </c>
      <c r="E38" s="99">
        <v>10778.75</v>
      </c>
      <c r="F38" s="118">
        <v>86367.300000000003</v>
      </c>
      <c r="G38" s="118">
        <v>57056.5</v>
      </c>
      <c r="H38" s="99">
        <v>45359.099999999999</v>
      </c>
      <c r="I38" s="99">
        <v>12141.469999999999</v>
      </c>
      <c r="J38" s="99">
        <v>181.41</v>
      </c>
      <c r="K38" s="99">
        <f t="shared" si="8"/>
        <v>1362.7199999999993</v>
      </c>
      <c r="L38" s="99">
        <f t="shared" si="9"/>
        <v>-44915.029999999999</v>
      </c>
      <c r="M38" s="99">
        <f t="shared" si="10"/>
        <v>-74225.830000000002</v>
      </c>
      <c r="N38" s="99">
        <f t="shared" si="11"/>
        <v>-45177.689999999995</v>
      </c>
      <c r="O38" s="72">
        <f t="shared" si="12"/>
        <v>1.1264265336889714</v>
      </c>
      <c r="P38" s="72">
        <f t="shared" si="13"/>
        <v>0.0039994179778699316</v>
      </c>
      <c r="Q38" s="72">
        <f t="shared" si="14"/>
        <v>0.21279731494220641</v>
      </c>
      <c r="R38" s="74">
        <f t="shared" si="15"/>
        <v>0.14057947857580355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96"/>
      <c r="B39" s="97"/>
      <c r="C39" s="75" t="s">
        <v>90</v>
      </c>
      <c r="D39" s="101" t="s">
        <v>91</v>
      </c>
      <c r="E39" s="99">
        <v>2530.96</v>
      </c>
      <c r="F39" s="99">
        <v>3217.3000000000002</v>
      </c>
      <c r="G39" s="99">
        <v>2454.1999999999998</v>
      </c>
      <c r="H39" s="99">
        <v>0</v>
      </c>
      <c r="I39" s="102">
        <v>3182.25</v>
      </c>
      <c r="J39" s="99">
        <v>201.59</v>
      </c>
      <c r="K39" s="99">
        <f t="shared" si="8"/>
        <v>651.28999999999996</v>
      </c>
      <c r="L39" s="99">
        <f t="shared" si="9"/>
        <v>728.05000000000018</v>
      </c>
      <c r="M39" s="99">
        <f t="shared" si="10"/>
        <v>-35.050000000000182</v>
      </c>
      <c r="N39" s="99">
        <f t="shared" si="11"/>
        <v>201.59</v>
      </c>
      <c r="O39" s="71">
        <f t="shared" si="12"/>
        <v>1.2573292347567722</v>
      </c>
      <c r="P39" s="72" t="str">
        <f t="shared" si="13"/>
        <v/>
      </c>
      <c r="Q39" s="73">
        <f t="shared" si="14"/>
        <v>1.2966547143672074</v>
      </c>
      <c r="R39" s="74">
        <f t="shared" si="15"/>
        <v>0.98910577192055449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96"/>
      <c r="B40" s="97"/>
      <c r="C40" s="64" t="s">
        <v>92</v>
      </c>
      <c r="D40" s="101" t="s">
        <v>93</v>
      </c>
      <c r="E40" s="99">
        <v>300.89999999999998</v>
      </c>
      <c r="F40" s="99">
        <v>0</v>
      </c>
      <c r="G40" s="99"/>
      <c r="H40" s="99"/>
      <c r="I40" s="100">
        <v>2178.3200000000002</v>
      </c>
      <c r="J40" s="99">
        <v>1.5900000000000001</v>
      </c>
      <c r="K40" s="99">
        <f t="shared" si="8"/>
        <v>1877.4200000000001</v>
      </c>
      <c r="L40" s="99">
        <f t="shared" si="9"/>
        <v>2178.3200000000002</v>
      </c>
      <c r="M40" s="99">
        <f t="shared" si="10"/>
        <v>2178.3200000000002</v>
      </c>
      <c r="N40" s="100">
        <f t="shared" si="11"/>
        <v>1.5900000000000001</v>
      </c>
      <c r="O40" s="72">
        <f t="shared" si="12"/>
        <v>7.2393486208042548</v>
      </c>
      <c r="P40" s="72" t="str">
        <f t="shared" si="13"/>
        <v/>
      </c>
      <c r="Q40" s="72" t="str">
        <f t="shared" si="14"/>
        <v/>
      </c>
      <c r="R40" s="74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96"/>
      <c r="B41" s="97"/>
      <c r="C41" s="117" t="s">
        <v>69</v>
      </c>
      <c r="D41" s="132" t="s">
        <v>70</v>
      </c>
      <c r="E41" s="99">
        <v>1695.46</v>
      </c>
      <c r="F41" s="118">
        <v>3460.9000000000001</v>
      </c>
      <c r="G41" s="118">
        <v>1111</v>
      </c>
      <c r="H41" s="99">
        <v>107</v>
      </c>
      <c r="I41" s="99">
        <v>2932.3499999999999</v>
      </c>
      <c r="J41" s="99">
        <v>453.75</v>
      </c>
      <c r="K41" s="99">
        <f t="shared" si="8"/>
        <v>1236.8899999999999</v>
      </c>
      <c r="L41" s="100">
        <f t="shared" si="9"/>
        <v>1821.3499999999999</v>
      </c>
      <c r="M41" s="99">
        <f t="shared" si="10"/>
        <v>-528.55000000000018</v>
      </c>
      <c r="N41" s="99">
        <f t="shared" si="11"/>
        <v>346.75</v>
      </c>
      <c r="O41" s="72">
        <f t="shared" si="12"/>
        <v>1.7295306288558856</v>
      </c>
      <c r="P41" s="72">
        <f t="shared" si="13"/>
        <v>4.240654205607477</v>
      </c>
      <c r="Q41" s="72">
        <f t="shared" si="14"/>
        <v>2.6393789378937891</v>
      </c>
      <c r="R41" s="74">
        <f t="shared" si="15"/>
        <v>0.84727960935016899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96"/>
      <c r="B42" s="97"/>
      <c r="C42" s="4" t="s">
        <v>94</v>
      </c>
      <c r="D42" s="132" t="s">
        <v>95</v>
      </c>
      <c r="E42" s="99">
        <v>87505.520000000004</v>
      </c>
      <c r="F42" s="118">
        <v>216854</v>
      </c>
      <c r="G42" s="118">
        <v>112753.8</v>
      </c>
      <c r="H42" s="99">
        <v>20100</v>
      </c>
      <c r="I42" s="99">
        <v>141401.08000000002</v>
      </c>
      <c r="J42" s="99">
        <v>4067.2799999999997</v>
      </c>
      <c r="K42" s="99">
        <f t="shared" si="8"/>
        <v>53895.560000000012</v>
      </c>
      <c r="L42" s="99">
        <f t="shared" si="9"/>
        <v>28647.280000000013</v>
      </c>
      <c r="M42" s="99">
        <f t="shared" si="10"/>
        <v>-75452.919999999984</v>
      </c>
      <c r="N42" s="99">
        <f t="shared" si="11"/>
        <v>-16032.720000000001</v>
      </c>
      <c r="O42" s="71">
        <f t="shared" si="12"/>
        <v>1.6159104019952113</v>
      </c>
      <c r="P42" s="72">
        <f t="shared" si="13"/>
        <v>0.20235223880597014</v>
      </c>
      <c r="Q42" s="73">
        <f t="shared" si="14"/>
        <v>1.2540693085288479</v>
      </c>
      <c r="R42" s="74">
        <f t="shared" si="15"/>
        <v>0.65205659107048985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96"/>
      <c r="B43" s="97"/>
      <c r="C43" s="117" t="s">
        <v>96</v>
      </c>
      <c r="D43" s="132" t="s">
        <v>97</v>
      </c>
      <c r="E43" s="99">
        <v>12263.459999999999</v>
      </c>
      <c r="F43" s="118">
        <v>30375.900000000001</v>
      </c>
      <c r="G43" s="118">
        <v>30375.900000000001</v>
      </c>
      <c r="H43" s="118">
        <v>0</v>
      </c>
      <c r="I43" s="99">
        <v>30375.900000000001</v>
      </c>
      <c r="J43" s="99">
        <v>0</v>
      </c>
      <c r="K43" s="99">
        <f t="shared" si="8"/>
        <v>18112.440000000002</v>
      </c>
      <c r="L43" s="99">
        <f t="shared" si="9"/>
        <v>0</v>
      </c>
      <c r="M43" s="99">
        <f t="shared" si="10"/>
        <v>0</v>
      </c>
      <c r="N43" s="100">
        <f t="shared" si="11"/>
        <v>0</v>
      </c>
      <c r="O43" s="72">
        <f t="shared" si="12"/>
        <v>2.4769437010435884</v>
      </c>
      <c r="P43" s="72" t="str">
        <f t="shared" si="13"/>
        <v/>
      </c>
      <c r="Q43" s="72">
        <f t="shared" si="14"/>
        <v>1</v>
      </c>
      <c r="R43" s="74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96"/>
      <c r="B44" s="97"/>
      <c r="C44" s="4" t="s">
        <v>98</v>
      </c>
      <c r="D44" s="132" t="s">
        <v>99</v>
      </c>
      <c r="E44" s="99">
        <v>45654.519999999997</v>
      </c>
      <c r="F44" s="118">
        <v>101764.89999999999</v>
      </c>
      <c r="G44" s="118">
        <v>47700</v>
      </c>
      <c r="H44" s="99">
        <v>9200</v>
      </c>
      <c r="I44" s="99">
        <v>49475.18</v>
      </c>
      <c r="J44" s="99">
        <v>965.27999999999997</v>
      </c>
      <c r="K44" s="99">
        <f t="shared" si="8"/>
        <v>3820.6600000000035</v>
      </c>
      <c r="L44" s="99">
        <f t="shared" si="9"/>
        <v>1775.1800000000003</v>
      </c>
      <c r="M44" s="99">
        <f t="shared" si="10"/>
        <v>-52289.719999999994</v>
      </c>
      <c r="N44" s="99">
        <f t="shared" si="11"/>
        <v>-8234.7199999999993</v>
      </c>
      <c r="O44" s="72">
        <f t="shared" si="12"/>
        <v>1.0836863469378279</v>
      </c>
      <c r="P44" s="72">
        <f t="shared" si="13"/>
        <v>0.10492173913043477</v>
      </c>
      <c r="Q44" s="73">
        <f t="shared" si="14"/>
        <v>1.0372155136268344</v>
      </c>
      <c r="R44" s="74">
        <f t="shared" si="15"/>
        <v>0.48617136163844316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96"/>
      <c r="B45" s="97"/>
      <c r="C45" s="117" t="s">
        <v>100</v>
      </c>
      <c r="D45" s="133" t="s">
        <v>101</v>
      </c>
      <c r="E45" s="99">
        <v>3764.7399999999998</v>
      </c>
      <c r="F45" s="118">
        <v>0</v>
      </c>
      <c r="G45" s="118">
        <v>0</v>
      </c>
      <c r="H45" s="99">
        <v>0</v>
      </c>
      <c r="I45" s="99">
        <v>418.31</v>
      </c>
      <c r="J45" s="99">
        <v>0</v>
      </c>
      <c r="K45" s="99">
        <f t="shared" si="8"/>
        <v>-3346.4299999999998</v>
      </c>
      <c r="L45" s="99">
        <f t="shared" si="9"/>
        <v>418.31</v>
      </c>
      <c r="M45" s="99">
        <f t="shared" si="10"/>
        <v>418.31</v>
      </c>
      <c r="N45" s="99">
        <f t="shared" si="11"/>
        <v>0</v>
      </c>
      <c r="O45" s="72">
        <f t="shared" si="12"/>
        <v>0.11111258679218221</v>
      </c>
      <c r="P45" s="72" t="str">
        <f t="shared" si="13"/>
        <v/>
      </c>
      <c r="Q45" s="72" t="str">
        <f t="shared" si="14"/>
        <v/>
      </c>
      <c r="R45" s="74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96"/>
      <c r="B46" s="97"/>
      <c r="C46" s="75" t="s">
        <v>102</v>
      </c>
      <c r="D46" s="153" t="s">
        <v>103</v>
      </c>
      <c r="E46" s="118">
        <v>4701.25</v>
      </c>
      <c r="F46" s="118">
        <v>8380.6000000000004</v>
      </c>
      <c r="G46" s="118">
        <v>4187.6000000000004</v>
      </c>
      <c r="H46" s="99">
        <v>0</v>
      </c>
      <c r="I46" s="102">
        <v>16765.189999999999</v>
      </c>
      <c r="J46" s="99">
        <v>646.72000000000003</v>
      </c>
      <c r="K46" s="99">
        <f t="shared" si="8"/>
        <v>12063.939999999999</v>
      </c>
      <c r="L46" s="99">
        <f t="shared" si="9"/>
        <v>12577.589999999998</v>
      </c>
      <c r="M46" s="99">
        <f t="shared" si="10"/>
        <v>8384.5899999999983</v>
      </c>
      <c r="N46" s="99">
        <f t="shared" si="11"/>
        <v>646.72000000000003</v>
      </c>
      <c r="O46" s="71">
        <f t="shared" si="12"/>
        <v>3.566113267747939</v>
      </c>
      <c r="P46" s="72" t="str">
        <f t="shared" si="13"/>
        <v/>
      </c>
      <c r="Q46" s="72">
        <f t="shared" si="14"/>
        <v>4.0035318559556776</v>
      </c>
      <c r="R46" s="74">
        <f t="shared" si="15"/>
        <v>2.0004760995632767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96"/>
      <c r="B47" s="97"/>
      <c r="C47" s="75" t="s">
        <v>104</v>
      </c>
      <c r="D47" s="98" t="s">
        <v>105</v>
      </c>
      <c r="E47" s="99">
        <v>37876.839999999997</v>
      </c>
      <c r="F47" s="118">
        <v>77364.100000000006</v>
      </c>
      <c r="G47" s="118">
        <v>45200</v>
      </c>
      <c r="H47" s="100">
        <v>4900</v>
      </c>
      <c r="I47" s="99">
        <v>92862.760000000009</v>
      </c>
      <c r="J47" s="100">
        <v>6669.0699999999997</v>
      </c>
      <c r="K47" s="99">
        <f t="shared" si="8"/>
        <v>54985.920000000013</v>
      </c>
      <c r="L47" s="100">
        <f t="shared" si="9"/>
        <v>47662.760000000009</v>
      </c>
      <c r="M47" s="99">
        <f t="shared" si="10"/>
        <v>15498.660000000003</v>
      </c>
      <c r="N47" s="99">
        <f t="shared" si="11"/>
        <v>1769.0699999999997</v>
      </c>
      <c r="O47" s="72">
        <f t="shared" si="12"/>
        <v>2.4517029403720061</v>
      </c>
      <c r="P47" s="71">
        <f t="shared" si="13"/>
        <v>1.361034693877551</v>
      </c>
      <c r="Q47" s="72">
        <f t="shared" si="14"/>
        <v>2.0544858407079647</v>
      </c>
      <c r="R47" s="74">
        <f t="shared" si="15"/>
        <v>1.2003340050488533</v>
      </c>
      <c r="S47" s="1"/>
      <c r="T47" s="1"/>
      <c r="U47" s="1"/>
      <c r="V47" s="1"/>
      <c r="W47" s="1"/>
      <c r="X47" s="1"/>
      <c r="Y47" s="1"/>
      <c r="Z47" s="1"/>
    </row>
    <row r="48" s="103" customFormat="1" ht="17.25">
      <c r="A48" s="104"/>
      <c r="B48" s="152"/>
      <c r="C48" s="106"/>
      <c r="D48" s="125" t="s">
        <v>56</v>
      </c>
      <c r="E48" s="154">
        <f>SUM(E35:E47)</f>
        <v>496275.1100000001</v>
      </c>
      <c r="F48" s="154">
        <f>SUM(F35:F47)</f>
        <v>999167.90000000014</v>
      </c>
      <c r="G48" s="154">
        <f>SUM(G35:G47)</f>
        <v>584081.90000000002</v>
      </c>
      <c r="H48" s="154">
        <f>SUM(H35:H47)</f>
        <v>111418.89999999999</v>
      </c>
      <c r="I48" s="154">
        <f>SUM(I35:I47)</f>
        <v>676949.98999999999</v>
      </c>
      <c r="J48" s="154">
        <f>SUM(J35:J47)</f>
        <v>27064.799999999999</v>
      </c>
      <c r="K48" s="126">
        <f>SUM(K35:K47)</f>
        <v>180674.88000000006</v>
      </c>
      <c r="L48" s="154">
        <f t="shared" si="9"/>
        <v>92868.089999999967</v>
      </c>
      <c r="M48" s="154">
        <f>SUM(M35:M47)</f>
        <v>-322217.90999999992</v>
      </c>
      <c r="N48" s="155">
        <f>SUM(N35:N47)</f>
        <v>-84354.100000000006</v>
      </c>
      <c r="O48" s="127">
        <f t="shared" si="12"/>
        <v>1.364061941369576</v>
      </c>
      <c r="P48" s="110">
        <f t="shared" si="13"/>
        <v>0.2429103141388041</v>
      </c>
      <c r="Q48" s="128">
        <f t="shared" si="14"/>
        <v>1.1589984041621559</v>
      </c>
      <c r="R48" s="111">
        <f t="shared" si="15"/>
        <v>0.67751374919070151</v>
      </c>
      <c r="S48" s="103"/>
      <c r="T48" s="103"/>
      <c r="U48" s="103"/>
      <c r="V48" s="103"/>
      <c r="W48" s="103"/>
      <c r="X48" s="103"/>
      <c r="Y48" s="103"/>
      <c r="Z48" s="103"/>
    </row>
    <row r="49" ht="17.25">
      <c r="A49" s="156" t="s">
        <v>106</v>
      </c>
      <c r="B49" s="157" t="s">
        <v>107</v>
      </c>
      <c r="C49" s="129" t="s">
        <v>108</v>
      </c>
      <c r="D49" s="158" t="s">
        <v>109</v>
      </c>
      <c r="E49" s="57">
        <v>326217.19</v>
      </c>
      <c r="F49" s="94">
        <f>672351.5-9496.39</f>
        <v>662855.10999999999</v>
      </c>
      <c r="G49" s="94">
        <v>373765.90999999997</v>
      </c>
      <c r="H49" s="58">
        <v>30609.959999999999</v>
      </c>
      <c r="I49" s="57">
        <v>363295.53999999998</v>
      </c>
      <c r="J49" s="58">
        <v>19353.210000000003</v>
      </c>
      <c r="K49" s="57">
        <f t="shared" ref="K49:K83" si="16">I49-E49</f>
        <v>37078.349999999977</v>
      </c>
      <c r="L49" s="57">
        <f t="shared" si="9"/>
        <v>-10470.369999999995</v>
      </c>
      <c r="M49" s="57">
        <f t="shared" ref="M49:M83" si="17">I49-F49</f>
        <v>-299559.57000000001</v>
      </c>
      <c r="N49" s="57">
        <f t="shared" ref="N49:N83" si="18">J49-H49</f>
        <v>-11256.749999999996</v>
      </c>
      <c r="O49" s="59">
        <f t="shared" si="12"/>
        <v>1.1136615455488412</v>
      </c>
      <c r="P49" s="59">
        <f t="shared" si="13"/>
        <v>0.63225205129310857</v>
      </c>
      <c r="Q49" s="59">
        <f t="shared" si="14"/>
        <v>0.97198682458761421</v>
      </c>
      <c r="R49" s="61">
        <f t="shared" si="15"/>
        <v>0.54807684895119835</v>
      </c>
      <c r="S49" s="1"/>
      <c r="T49" s="1"/>
      <c r="U49" s="1"/>
      <c r="V49" s="1"/>
      <c r="W49" s="1"/>
      <c r="X49" s="1"/>
      <c r="Y49" s="1"/>
      <c r="Z49" s="1"/>
    </row>
    <row r="50" ht="17.25">
      <c r="A50" s="96"/>
      <c r="B50" s="159"/>
      <c r="C50" s="64" t="s">
        <v>110</v>
      </c>
      <c r="D50" s="153" t="s">
        <v>111</v>
      </c>
      <c r="E50" s="99">
        <v>244619.17999999999</v>
      </c>
      <c r="F50" s="118">
        <f>494433.2-6983.53</f>
        <v>487449.66999999998</v>
      </c>
      <c r="G50" s="118">
        <v>292976.22999999998</v>
      </c>
      <c r="H50" s="99">
        <v>32783.449999999997</v>
      </c>
      <c r="I50" s="100">
        <v>277350.62</v>
      </c>
      <c r="J50" s="99">
        <v>18156.32</v>
      </c>
      <c r="K50" s="99">
        <f t="shared" si="16"/>
        <v>32731.440000000002</v>
      </c>
      <c r="L50" s="99">
        <f t="shared" si="9"/>
        <v>-15625.609999999986</v>
      </c>
      <c r="M50" s="99">
        <f t="shared" si="17"/>
        <v>-210099.04999999999</v>
      </c>
      <c r="N50" s="100">
        <f t="shared" si="18"/>
        <v>-14627.129999999997</v>
      </c>
      <c r="O50" s="72">
        <f t="shared" si="12"/>
        <v>1.1338056974927313</v>
      </c>
      <c r="P50" s="72">
        <f t="shared" si="13"/>
        <v>0.55382578709684316</v>
      </c>
      <c r="Q50" s="72">
        <f t="shared" si="14"/>
        <v>0.94666594624417144</v>
      </c>
      <c r="R50" s="74">
        <f t="shared" si="15"/>
        <v>0.56898309111584788</v>
      </c>
      <c r="S50" s="1"/>
      <c r="T50" s="1"/>
      <c r="U50" s="1"/>
      <c r="V50" s="1"/>
      <c r="W50" s="1"/>
      <c r="X50" s="1"/>
      <c r="Y50" s="1"/>
      <c r="Z50" s="1"/>
    </row>
    <row r="51" ht="17.25">
      <c r="A51" s="96"/>
      <c r="B51" s="159"/>
      <c r="C51" s="64" t="s">
        <v>112</v>
      </c>
      <c r="D51" s="153" t="s">
        <v>113</v>
      </c>
      <c r="E51" s="99">
        <v>2125079.3900000001</v>
      </c>
      <c r="F51" s="118">
        <f>4658773.5-65801.97</f>
        <v>4592971.5300000003</v>
      </c>
      <c r="G51" s="118">
        <v>2536175.6200000001</v>
      </c>
      <c r="H51" s="99">
        <v>364340.70000000001</v>
      </c>
      <c r="I51" s="99">
        <v>2281683.5600000001</v>
      </c>
      <c r="J51" s="99">
        <v>187357.92000000001</v>
      </c>
      <c r="K51" s="99">
        <f t="shared" si="16"/>
        <v>156604.16999999993</v>
      </c>
      <c r="L51" s="99">
        <f t="shared" si="9"/>
        <v>-254492.06000000006</v>
      </c>
      <c r="M51" s="99">
        <f t="shared" si="17"/>
        <v>-2311287.9700000002</v>
      </c>
      <c r="N51" s="99">
        <f t="shared" si="18"/>
        <v>-176982.78</v>
      </c>
      <c r="O51" s="72">
        <f t="shared" si="12"/>
        <v>1.0736933268173101</v>
      </c>
      <c r="P51" s="72">
        <f t="shared" si="13"/>
        <v>0.51423823909873367</v>
      </c>
      <c r="Q51" s="72">
        <f t="shared" si="14"/>
        <v>0.89965519028213037</v>
      </c>
      <c r="R51" s="74">
        <f t="shared" si="15"/>
        <v>0.49677720514849349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96"/>
      <c r="B52" s="159"/>
      <c r="C52" s="64"/>
      <c r="D52" s="160" t="s">
        <v>114</v>
      </c>
      <c r="E52" s="161">
        <f>E49+E50+E51</f>
        <v>2695915.7600000002</v>
      </c>
      <c r="F52" s="161">
        <f>F49+F50+F51</f>
        <v>5743276.3100000005</v>
      </c>
      <c r="G52" s="161">
        <f>G49+G50+G51</f>
        <v>3202917.7599999998</v>
      </c>
      <c r="H52" s="161">
        <f>H49+H50+H51</f>
        <v>427734.10999999999</v>
      </c>
      <c r="I52" s="161">
        <f>I49+I50+I51</f>
        <v>2922329.7199999997</v>
      </c>
      <c r="J52" s="161">
        <f>J49+J50+J51</f>
        <v>224867.45000000001</v>
      </c>
      <c r="K52" s="161">
        <f t="shared" si="16"/>
        <v>226413.9599999995</v>
      </c>
      <c r="L52" s="161">
        <f t="shared" si="9"/>
        <v>-280588.04000000004</v>
      </c>
      <c r="M52" s="161">
        <f t="shared" si="17"/>
        <v>-2820946.5900000008</v>
      </c>
      <c r="N52" s="161">
        <f t="shared" si="18"/>
        <v>-202866.65999999997</v>
      </c>
      <c r="O52" s="162">
        <f t="shared" si="12"/>
        <v>1.0839840633596056</v>
      </c>
      <c r="P52" s="162">
        <f t="shared" si="13"/>
        <v>0.52571783438080266</v>
      </c>
      <c r="Q52" s="162">
        <f t="shared" si="14"/>
        <v>0.91239611472259596</v>
      </c>
      <c r="R52" s="163">
        <f t="shared" si="15"/>
        <v>0.50882624520637065</v>
      </c>
      <c r="S52" s="1"/>
      <c r="T52" s="1"/>
      <c r="U52" s="1"/>
      <c r="V52" s="1"/>
      <c r="W52" s="1"/>
      <c r="X52" s="1"/>
      <c r="Y52" s="1"/>
      <c r="Z52" s="1"/>
    </row>
    <row r="53" ht="34.5">
      <c r="A53" s="156"/>
      <c r="B53" s="159"/>
      <c r="C53" s="164" t="s">
        <v>115</v>
      </c>
      <c r="D53" s="165" t="s">
        <v>116</v>
      </c>
      <c r="E53" s="99">
        <v>1550.0799999999999</v>
      </c>
      <c r="F53" s="53">
        <v>2266.5999999999999</v>
      </c>
      <c r="G53" s="53">
        <v>1280</v>
      </c>
      <c r="H53" s="100">
        <v>160</v>
      </c>
      <c r="I53" s="99">
        <v>1257.96</v>
      </c>
      <c r="J53" s="100">
        <v>185.69</v>
      </c>
      <c r="K53" s="166">
        <f t="shared" si="16"/>
        <v>-292.11999999999989</v>
      </c>
      <c r="L53" s="166">
        <f t="shared" si="9"/>
        <v>-22.039999999999964</v>
      </c>
      <c r="M53" s="166">
        <f t="shared" si="17"/>
        <v>-1008.6399999999999</v>
      </c>
      <c r="N53" s="99">
        <f t="shared" si="18"/>
        <v>25.689999999999998</v>
      </c>
      <c r="O53" s="82">
        <f t="shared" si="12"/>
        <v>0.81154521056977713</v>
      </c>
      <c r="P53" s="82">
        <f t="shared" si="13"/>
        <v>1.1605624999999999</v>
      </c>
      <c r="Q53" s="82">
        <f t="shared" si="14"/>
        <v>0.98278125000000005</v>
      </c>
      <c r="R53" s="83">
        <f t="shared" si="15"/>
        <v>0.55499867643165979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11"/>
      <c r="B54" s="159"/>
      <c r="C54" s="75" t="s">
        <v>117</v>
      </c>
      <c r="D54" s="131" t="s">
        <v>118</v>
      </c>
      <c r="E54" s="99">
        <v>0</v>
      </c>
      <c r="F54" s="99">
        <v>11763.299999999999</v>
      </c>
      <c r="G54" s="99">
        <v>11763.299999999999</v>
      </c>
      <c r="H54" s="99">
        <v>0</v>
      </c>
      <c r="I54" s="99">
        <v>13863.82</v>
      </c>
      <c r="J54" s="99">
        <v>2135.4299999999998</v>
      </c>
      <c r="K54" s="99">
        <f t="shared" si="16"/>
        <v>13863.82</v>
      </c>
      <c r="L54" s="99">
        <f t="shared" si="9"/>
        <v>2100.5200000000004</v>
      </c>
      <c r="M54" s="99">
        <f t="shared" si="17"/>
        <v>2100.5200000000004</v>
      </c>
      <c r="N54" s="99">
        <f t="shared" si="18"/>
        <v>2135.4299999999998</v>
      </c>
      <c r="O54" s="72" t="str">
        <f t="shared" si="12"/>
        <v/>
      </c>
      <c r="P54" s="72" t="str">
        <f t="shared" si="13"/>
        <v/>
      </c>
      <c r="Q54" s="72">
        <f t="shared" si="14"/>
        <v>1.1785655385818605</v>
      </c>
      <c r="R54" s="74">
        <f t="shared" si="15"/>
        <v>1.1785655385818605</v>
      </c>
      <c r="S54" s="1"/>
      <c r="T54" s="1"/>
      <c r="U54" s="1"/>
      <c r="V54" s="1"/>
      <c r="W54" s="1"/>
      <c r="X54" s="1"/>
      <c r="Y54" s="1"/>
      <c r="Z54" s="1"/>
    </row>
    <row r="55" ht="17.25">
      <c r="A55" s="167"/>
      <c r="B55" s="159"/>
      <c r="C55" s="168" t="s">
        <v>119</v>
      </c>
      <c r="D55" s="131" t="s">
        <v>103</v>
      </c>
      <c r="E55" s="99">
        <v>53526.339999999997</v>
      </c>
      <c r="F55" s="55">
        <v>151922.42999999999</v>
      </c>
      <c r="G55" s="55">
        <v>81672</v>
      </c>
      <c r="H55" s="118">
        <v>14793</v>
      </c>
      <c r="I55" s="118">
        <v>64128.490000000005</v>
      </c>
      <c r="J55" s="118">
        <v>3778.4699999999998</v>
      </c>
      <c r="K55" s="56">
        <f t="shared" si="16"/>
        <v>10602.150000000009</v>
      </c>
      <c r="L55" s="56">
        <f t="shared" si="9"/>
        <v>-17543.509999999995</v>
      </c>
      <c r="M55" s="56">
        <f t="shared" si="17"/>
        <v>-87793.939999999988</v>
      </c>
      <c r="N55" s="118">
        <f t="shared" si="18"/>
        <v>-11014.530000000001</v>
      </c>
      <c r="O55" s="169">
        <f t="shared" si="12"/>
        <v>1.198073509229288</v>
      </c>
      <c r="P55" s="169">
        <f t="shared" si="13"/>
        <v>0.25542283512472114</v>
      </c>
      <c r="Q55" s="169">
        <f t="shared" si="14"/>
        <v>0.78519553825056332</v>
      </c>
      <c r="R55" s="170">
        <f t="shared" si="15"/>
        <v>0.42211337720177333</v>
      </c>
      <c r="S55" s="1"/>
      <c r="T55" s="1"/>
      <c r="U55" s="1"/>
      <c r="V55" s="1"/>
      <c r="W55" s="1"/>
      <c r="X55" s="1"/>
      <c r="Y55" s="1"/>
      <c r="Z55" s="1"/>
    </row>
    <row r="56" s="103" customFormat="1" ht="17.25">
      <c r="A56" s="104"/>
      <c r="B56" s="171"/>
      <c r="C56" s="106"/>
      <c r="D56" s="107" t="s">
        <v>56</v>
      </c>
      <c r="E56" s="108">
        <f>E52+E53+E54+E55</f>
        <v>2750992.1800000002</v>
      </c>
      <c r="F56" s="108">
        <f>F52+F53+F54+F55</f>
        <v>5909228.6399999997</v>
      </c>
      <c r="G56" s="108">
        <f>G52+G53+G54+G55</f>
        <v>3297633.0599999996</v>
      </c>
      <c r="H56" s="108">
        <f>H52+H53+H54+H55</f>
        <v>442687.10999999999</v>
      </c>
      <c r="I56" s="108">
        <f>I52+I53+I54+I55</f>
        <v>3001579.9899999998</v>
      </c>
      <c r="J56" s="108">
        <f>J52+J53+J54+J55</f>
        <v>230967.04000000001</v>
      </c>
      <c r="K56" s="108">
        <f t="shared" si="16"/>
        <v>250587.80999999959</v>
      </c>
      <c r="L56" s="126">
        <f t="shared" si="9"/>
        <v>-296053.06999999983</v>
      </c>
      <c r="M56" s="108">
        <f t="shared" si="17"/>
        <v>-2907648.6499999999</v>
      </c>
      <c r="N56" s="126">
        <f t="shared" si="18"/>
        <v>-211720.06999999998</v>
      </c>
      <c r="O56" s="110">
        <f t="shared" si="12"/>
        <v>1.0910899753993484</v>
      </c>
      <c r="P56" s="127">
        <f t="shared" si="13"/>
        <v>0.52173879650573074</v>
      </c>
      <c r="Q56" s="110">
        <f t="shared" si="14"/>
        <v>0.91022255520448969</v>
      </c>
      <c r="R56" s="111">
        <f t="shared" si="15"/>
        <v>0.50794785121057695</v>
      </c>
      <c r="S56" s="103"/>
      <c r="T56" s="103"/>
      <c r="U56" s="103"/>
      <c r="V56" s="103"/>
      <c r="W56" s="103"/>
      <c r="X56" s="103"/>
      <c r="Y56" s="103"/>
      <c r="Z56" s="103"/>
    </row>
    <row r="57" ht="17.25">
      <c r="A57" s="112">
        <v>991</v>
      </c>
      <c r="B57" s="91" t="s">
        <v>120</v>
      </c>
      <c r="C57" s="113" t="s">
        <v>69</v>
      </c>
      <c r="D57" s="114" t="s">
        <v>121</v>
      </c>
      <c r="E57" s="94">
        <v>36147.720000000001</v>
      </c>
      <c r="F57" s="94">
        <v>80120.600000000006</v>
      </c>
      <c r="G57" s="94">
        <v>45120.599999999999</v>
      </c>
      <c r="H57" s="57">
        <v>7000</v>
      </c>
      <c r="I57" s="95">
        <v>46461.32</v>
      </c>
      <c r="J57" s="57">
        <v>4375.4200000000001</v>
      </c>
      <c r="K57" s="57">
        <f t="shared" si="16"/>
        <v>10313.599999999999</v>
      </c>
      <c r="L57" s="57">
        <f t="shared" si="9"/>
        <v>1340.7200000000012</v>
      </c>
      <c r="M57" s="56">
        <f t="shared" si="17"/>
        <v>-33659.280000000006</v>
      </c>
      <c r="N57" s="56">
        <f t="shared" si="18"/>
        <v>-2624.5799999999999</v>
      </c>
      <c r="O57" s="60">
        <f t="shared" si="12"/>
        <v>1.2853181334811712</v>
      </c>
      <c r="P57" s="59">
        <f t="shared" si="13"/>
        <v>0.62506000000000006</v>
      </c>
      <c r="Q57" s="115">
        <f t="shared" si="14"/>
        <v>1.0297141438722004</v>
      </c>
      <c r="R57" s="61">
        <f t="shared" si="15"/>
        <v>0.57989231233914873</v>
      </c>
      <c r="S57" s="1"/>
      <c r="T57" s="1"/>
      <c r="U57" s="1"/>
      <c r="V57" s="1"/>
      <c r="W57" s="1"/>
      <c r="X57" s="1"/>
      <c r="Y57" s="1"/>
      <c r="Z57" s="1"/>
    </row>
    <row r="58" ht="17.25">
      <c r="A58" s="116"/>
      <c r="B58" s="97"/>
      <c r="C58" s="64" t="s">
        <v>122</v>
      </c>
      <c r="D58" s="98" t="s">
        <v>123</v>
      </c>
      <c r="E58" s="99">
        <v>2923.3400000000001</v>
      </c>
      <c r="F58" s="118">
        <v>0</v>
      </c>
      <c r="G58" s="118">
        <v>0</v>
      </c>
      <c r="H58" s="100">
        <v>0</v>
      </c>
      <c r="I58" s="99">
        <v>5149</v>
      </c>
      <c r="J58" s="100">
        <v>0</v>
      </c>
      <c r="K58" s="100">
        <f t="shared" si="16"/>
        <v>2225.6599999999999</v>
      </c>
      <c r="L58" s="99">
        <f t="shared" si="9"/>
        <v>5149</v>
      </c>
      <c r="M58" s="99">
        <f t="shared" si="17"/>
        <v>5149</v>
      </c>
      <c r="N58" s="99">
        <f t="shared" si="18"/>
        <v>0</v>
      </c>
      <c r="O58" s="72">
        <f t="shared" si="12"/>
        <v>1.7613414792668658</v>
      </c>
      <c r="P58" s="71" t="str">
        <f t="shared" si="13"/>
        <v/>
      </c>
      <c r="Q58" s="72" t="str">
        <f t="shared" si="14"/>
        <v/>
      </c>
      <c r="R58" s="74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103" customFormat="1" ht="17.25">
      <c r="A59" s="172"/>
      <c r="B59" s="105"/>
      <c r="C59" s="124"/>
      <c r="D59" s="125" t="s">
        <v>56</v>
      </c>
      <c r="E59" s="108">
        <f>SUM(E57:E58)</f>
        <v>39071.059999999998</v>
      </c>
      <c r="F59" s="108">
        <f>SUM(F57:F58)</f>
        <v>80120.600000000006</v>
      </c>
      <c r="G59" s="108">
        <f>SUM(G57:G58)</f>
        <v>45120.599999999999</v>
      </c>
      <c r="H59" s="108">
        <f>SUM(H57:H58)</f>
        <v>7000</v>
      </c>
      <c r="I59" s="108">
        <f>SUM(I57:I58)</f>
        <v>51610.32</v>
      </c>
      <c r="J59" s="108">
        <f>SUM(J57:J58)</f>
        <v>4375.4200000000001</v>
      </c>
      <c r="K59" s="108">
        <f t="shared" si="16"/>
        <v>12539.260000000002</v>
      </c>
      <c r="L59" s="126">
        <f t="shared" si="9"/>
        <v>6489.7200000000012</v>
      </c>
      <c r="M59" s="108">
        <f t="shared" si="17"/>
        <v>-28510.280000000006</v>
      </c>
      <c r="N59" s="109">
        <f t="shared" si="18"/>
        <v>-2624.5799999999999</v>
      </c>
      <c r="O59" s="127">
        <f t="shared" si="12"/>
        <v>1.3209347276475223</v>
      </c>
      <c r="P59" s="110">
        <f t="shared" si="13"/>
        <v>0.62506000000000006</v>
      </c>
      <c r="Q59" s="128">
        <f t="shared" si="14"/>
        <v>1.1438305341684287</v>
      </c>
      <c r="R59" s="111">
        <f t="shared" si="15"/>
        <v>0.64415793191763415</v>
      </c>
      <c r="S59" s="103"/>
      <c r="T59" s="103"/>
      <c r="U59" s="103"/>
      <c r="V59" s="103"/>
      <c r="W59" s="103"/>
      <c r="X59" s="103"/>
      <c r="Y59" s="103"/>
      <c r="Z59" s="103"/>
    </row>
    <row r="60" ht="17.25">
      <c r="A60" s="156" t="s">
        <v>124</v>
      </c>
      <c r="B60" s="91" t="s">
        <v>125</v>
      </c>
      <c r="C60" s="129" t="s">
        <v>126</v>
      </c>
      <c r="D60" s="130" t="s">
        <v>127</v>
      </c>
      <c r="E60" s="57">
        <v>47742.25</v>
      </c>
      <c r="F60" s="94">
        <v>3503</v>
      </c>
      <c r="G60" s="94">
        <v>1957.8</v>
      </c>
      <c r="H60" s="58">
        <v>193.19999999999999</v>
      </c>
      <c r="I60" s="57">
        <v>1844.7</v>
      </c>
      <c r="J60" s="58">
        <v>100.69</v>
      </c>
      <c r="K60" s="57">
        <f t="shared" si="16"/>
        <v>-45897.550000000003</v>
      </c>
      <c r="L60" s="57">
        <f t="shared" si="9"/>
        <v>-113.09999999999991</v>
      </c>
      <c r="M60" s="58">
        <f t="shared" si="17"/>
        <v>-1658.3</v>
      </c>
      <c r="N60" s="57">
        <f t="shared" si="18"/>
        <v>-92.509999999999991</v>
      </c>
      <c r="O60" s="59">
        <f t="shared" si="12"/>
        <v>0.038638731940786201</v>
      </c>
      <c r="P60" s="60">
        <f t="shared" si="13"/>
        <v>0.52116977225672878</v>
      </c>
      <c r="Q60" s="59">
        <f t="shared" si="14"/>
        <v>0.94223107569721121</v>
      </c>
      <c r="R60" s="61">
        <f t="shared" si="15"/>
        <v>0.52660576648586932</v>
      </c>
      <c r="S60" s="1"/>
      <c r="T60" s="1"/>
      <c r="U60" s="1"/>
      <c r="V60" s="1"/>
      <c r="W60" s="1"/>
      <c r="X60" s="1"/>
      <c r="Y60" s="1"/>
      <c r="Z60" s="1"/>
    </row>
    <row r="61" ht="17.25">
      <c r="A61" s="96"/>
      <c r="B61" s="97"/>
      <c r="C61" s="75" t="s">
        <v>104</v>
      </c>
      <c r="D61" s="153" t="s">
        <v>128</v>
      </c>
      <c r="E61" s="99">
        <v>58965.260000000002</v>
      </c>
      <c r="F61" s="118">
        <v>62240.599999999999</v>
      </c>
      <c r="G61" s="118">
        <v>16100</v>
      </c>
      <c r="H61" s="102">
        <v>6000</v>
      </c>
      <c r="I61" s="99">
        <v>94447.87999999999</v>
      </c>
      <c r="J61" s="102">
        <v>2125.21</v>
      </c>
      <c r="K61" s="99">
        <f t="shared" si="16"/>
        <v>35482.619999999988</v>
      </c>
      <c r="L61" s="99">
        <f t="shared" si="9"/>
        <v>78347.87999999999</v>
      </c>
      <c r="M61" s="99">
        <f t="shared" si="17"/>
        <v>32207.279999999992</v>
      </c>
      <c r="N61" s="99">
        <f t="shared" si="18"/>
        <v>-3874.79</v>
      </c>
      <c r="O61" s="72">
        <f t="shared" si="12"/>
        <v>1.6017546602864126</v>
      </c>
      <c r="P61" s="72">
        <f t="shared" si="13"/>
        <v>0.35420166666666669</v>
      </c>
      <c r="Q61" s="73">
        <f t="shared" si="14"/>
        <v>5.8663279503105583</v>
      </c>
      <c r="R61" s="74">
        <f t="shared" si="15"/>
        <v>1.5174641632632075</v>
      </c>
      <c r="S61" s="1"/>
      <c r="T61" s="1"/>
      <c r="U61" s="1"/>
      <c r="V61" s="1"/>
      <c r="W61" s="1"/>
      <c r="X61" s="1"/>
      <c r="Y61" s="1"/>
      <c r="Z61" s="1"/>
    </row>
    <row r="62" s="103" customFormat="1" ht="17.25">
      <c r="A62" s="104"/>
      <c r="B62" s="105"/>
      <c r="C62" s="106"/>
      <c r="D62" s="107" t="s">
        <v>56</v>
      </c>
      <c r="E62" s="108">
        <f>SUM(E60:E61)</f>
        <v>106707.51000000001</v>
      </c>
      <c r="F62" s="108">
        <f>SUM(F60:F61)</f>
        <v>65743.600000000006</v>
      </c>
      <c r="G62" s="108">
        <f>SUM(G60:G61)</f>
        <v>18057.799999999999</v>
      </c>
      <c r="H62" s="108">
        <f>SUM(H60:H61)</f>
        <v>6193.1999999999998</v>
      </c>
      <c r="I62" s="108">
        <f>SUM(I60:I61)</f>
        <v>96292.579999999987</v>
      </c>
      <c r="J62" s="108">
        <f>SUM(J60:J61)</f>
        <v>2225.9000000000001</v>
      </c>
      <c r="K62" s="108">
        <f t="shared" si="16"/>
        <v>-10414.930000000022</v>
      </c>
      <c r="L62" s="126">
        <f t="shared" si="9"/>
        <v>78234.779999999984</v>
      </c>
      <c r="M62" s="108">
        <f t="shared" si="17"/>
        <v>30548.979999999981</v>
      </c>
      <c r="N62" s="108">
        <f t="shared" si="18"/>
        <v>-3967.2999999999997</v>
      </c>
      <c r="O62" s="127">
        <f t="shared" si="12"/>
        <v>0.90239740389406498</v>
      </c>
      <c r="P62" s="110">
        <f t="shared" si="13"/>
        <v>0.35941032099722281</v>
      </c>
      <c r="Q62" s="110">
        <f t="shared" si="14"/>
        <v>5.3324646413184329</v>
      </c>
      <c r="R62" s="111">
        <f t="shared" si="15"/>
        <v>1.4646685000517157</v>
      </c>
      <c r="S62" s="103"/>
      <c r="T62" s="103"/>
      <c r="U62" s="103"/>
      <c r="V62" s="103"/>
      <c r="W62" s="103"/>
      <c r="X62" s="103"/>
      <c r="Y62" s="103"/>
      <c r="Z62" s="103"/>
    </row>
    <row r="63" ht="17.25">
      <c r="A63" s="119"/>
      <c r="B63" s="91" t="s">
        <v>129</v>
      </c>
      <c r="C63" s="51" t="s">
        <v>130</v>
      </c>
      <c r="D63" s="173" t="s">
        <v>131</v>
      </c>
      <c r="E63" s="94">
        <v>2216.3099999999999</v>
      </c>
      <c r="F63" s="94">
        <v>793.5</v>
      </c>
      <c r="G63" s="94">
        <v>174.19999999999999</v>
      </c>
      <c r="H63" s="56">
        <v>15.399999999999999</v>
      </c>
      <c r="I63" s="95">
        <v>1891.79</v>
      </c>
      <c r="J63" s="56">
        <v>5.7999999999999998</v>
      </c>
      <c r="K63" s="57">
        <f t="shared" si="16"/>
        <v>-324.51999999999998</v>
      </c>
      <c r="L63" s="57">
        <f t="shared" si="9"/>
        <v>1717.5899999999999</v>
      </c>
      <c r="M63" s="56">
        <f t="shared" si="17"/>
        <v>1098.29</v>
      </c>
      <c r="N63" s="95">
        <f t="shared" si="18"/>
        <v>-9.5999999999999979</v>
      </c>
      <c r="O63" s="59">
        <f t="shared" si="12"/>
        <v>0.85357644011893641</v>
      </c>
      <c r="P63" s="60">
        <f t="shared" si="13"/>
        <v>0.37662337662337664</v>
      </c>
      <c r="Q63" s="59">
        <f t="shared" si="14"/>
        <v>10.859873708381171</v>
      </c>
      <c r="R63" s="61">
        <f t="shared" si="15"/>
        <v>2.3841083805923127</v>
      </c>
      <c r="S63" s="1"/>
      <c r="T63" s="1"/>
      <c r="U63" s="1"/>
      <c r="V63" s="1"/>
      <c r="W63" s="1"/>
      <c r="X63" s="1"/>
      <c r="Y63" s="1"/>
      <c r="Z63" s="1"/>
    </row>
    <row r="64" ht="17.25">
      <c r="A64" s="116"/>
      <c r="B64" s="97"/>
      <c r="C64" s="64" t="s">
        <v>132</v>
      </c>
      <c r="D64" s="101" t="s">
        <v>133</v>
      </c>
      <c r="E64" s="99">
        <v>1634.8299999999999</v>
      </c>
      <c r="F64" s="174">
        <v>44.399999999999999</v>
      </c>
      <c r="G64" s="174">
        <v>44.399999999999999</v>
      </c>
      <c r="H64" s="175">
        <v>0</v>
      </c>
      <c r="I64" s="174">
        <v>1745.1500000000001</v>
      </c>
      <c r="J64" s="175">
        <v>0</v>
      </c>
      <c r="K64" s="99">
        <f t="shared" si="16"/>
        <v>110.32000000000016</v>
      </c>
      <c r="L64" s="99">
        <f t="shared" si="9"/>
        <v>1700.75</v>
      </c>
      <c r="M64" s="99">
        <f t="shared" si="17"/>
        <v>1700.75</v>
      </c>
      <c r="N64" s="174">
        <f t="shared" si="18"/>
        <v>0</v>
      </c>
      <c r="O64" s="72">
        <f t="shared" si="12"/>
        <v>1.0674810224916353</v>
      </c>
      <c r="P64" s="72" t="str">
        <f t="shared" si="13"/>
        <v/>
      </c>
      <c r="Q64" s="73">
        <f t="shared" si="14"/>
        <v>39.30518018018018</v>
      </c>
      <c r="R64" s="176">
        <f t="shared" si="15"/>
        <v>39.30518018018018</v>
      </c>
      <c r="S64" s="1"/>
      <c r="T64" s="1"/>
      <c r="U64" s="1"/>
      <c r="V64" s="1"/>
      <c r="W64" s="1"/>
      <c r="X64" s="1"/>
      <c r="Y64" s="1"/>
      <c r="Z64" s="1"/>
    </row>
    <row r="65" ht="13.5">
      <c r="A65" s="116"/>
      <c r="B65" s="97"/>
      <c r="C65" s="75" t="s">
        <v>52</v>
      </c>
      <c r="D65" s="101" t="s">
        <v>53</v>
      </c>
      <c r="E65" s="99">
        <v>0</v>
      </c>
      <c r="F65" s="99">
        <v>445</v>
      </c>
      <c r="G65" s="99">
        <v>445</v>
      </c>
      <c r="H65" s="99">
        <v>0</v>
      </c>
      <c r="I65" s="99">
        <v>10906</v>
      </c>
      <c r="J65" s="99">
        <v>0</v>
      </c>
      <c r="K65" s="99">
        <f t="shared" si="16"/>
        <v>10906</v>
      </c>
      <c r="L65" s="99">
        <f t="shared" si="9"/>
        <v>10461</v>
      </c>
      <c r="M65" s="100">
        <f t="shared" si="17"/>
        <v>10461</v>
      </c>
      <c r="N65" s="99">
        <f t="shared" si="18"/>
        <v>0</v>
      </c>
      <c r="O65" s="71" t="str">
        <f t="shared" si="12"/>
        <v/>
      </c>
      <c r="P65" s="72" t="str">
        <f t="shared" si="13"/>
        <v/>
      </c>
      <c r="Q65" s="72">
        <f t="shared" si="14"/>
        <v>24.507865168539325</v>
      </c>
      <c r="R65" s="74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16"/>
      <c r="B66" s="97"/>
      <c r="C66" s="64" t="s">
        <v>134</v>
      </c>
      <c r="D66" s="101" t="s">
        <v>135</v>
      </c>
      <c r="E66" s="99">
        <v>50873.639999999999</v>
      </c>
      <c r="F66" s="99">
        <v>1508.599999999255</v>
      </c>
      <c r="G66" s="99">
        <v>664</v>
      </c>
      <c r="H66" s="99">
        <v>138</v>
      </c>
      <c r="I66" s="100">
        <v>162935.84</v>
      </c>
      <c r="J66" s="99">
        <v>6848.6300000000001</v>
      </c>
      <c r="K66" s="99">
        <f t="shared" si="16"/>
        <v>112062.2</v>
      </c>
      <c r="L66" s="99">
        <f t="shared" si="9"/>
        <v>162271.84</v>
      </c>
      <c r="M66" s="99">
        <f t="shared" si="17"/>
        <v>161427.24000000075</v>
      </c>
      <c r="N66" s="100">
        <f t="shared" si="18"/>
        <v>6710.6300000000001</v>
      </c>
      <c r="O66" s="72">
        <f t="shared" si="12"/>
        <v>3.2027556903732464</v>
      </c>
      <c r="P66" s="177">
        <f t="shared" si="13"/>
        <v>49.627753623188404</v>
      </c>
      <c r="Q66" s="178">
        <f t="shared" si="14"/>
        <v>245.38530120481929</v>
      </c>
      <c r="R66" s="176">
        <f t="shared" si="15"/>
        <v>108.00466657833783</v>
      </c>
      <c r="S66" s="1"/>
      <c r="T66" s="1"/>
      <c r="U66" s="1"/>
      <c r="V66" s="1"/>
      <c r="W66" s="1"/>
      <c r="X66" s="1"/>
      <c r="Y66" s="1"/>
      <c r="Z66" s="1"/>
    </row>
    <row r="67" ht="13.5">
      <c r="A67" s="116"/>
      <c r="B67" s="97"/>
      <c r="C67" s="75" t="s">
        <v>102</v>
      </c>
      <c r="D67" s="101" t="s">
        <v>103</v>
      </c>
      <c r="E67" s="99">
        <v>49171.290000000001</v>
      </c>
      <c r="F67" s="99">
        <v>113657.8</v>
      </c>
      <c r="G67" s="99">
        <v>68832.800000000003</v>
      </c>
      <c r="H67" s="99">
        <v>8765</v>
      </c>
      <c r="I67" s="99">
        <v>71181.889999999999</v>
      </c>
      <c r="J67" s="99">
        <v>6508.0199999999995</v>
      </c>
      <c r="K67" s="99">
        <f t="shared" si="16"/>
        <v>22010.599999999999</v>
      </c>
      <c r="L67" s="99">
        <f t="shared" si="9"/>
        <v>2349.0899999999965</v>
      </c>
      <c r="M67" s="100">
        <f t="shared" si="17"/>
        <v>-42475.910000000003</v>
      </c>
      <c r="N67" s="99">
        <f t="shared" si="18"/>
        <v>-2256.9800000000005</v>
      </c>
      <c r="O67" s="71">
        <f t="shared" si="12"/>
        <v>1.4476311278390297</v>
      </c>
      <c r="P67" s="72">
        <f t="shared" si="13"/>
        <v>0.74250085567598401</v>
      </c>
      <c r="Q67" s="73">
        <f t="shared" si="14"/>
        <v>1.0341274799223625</v>
      </c>
      <c r="R67" s="74">
        <f t="shared" si="15"/>
        <v>0.62628249007107295</v>
      </c>
      <c r="S67" s="1"/>
      <c r="T67" s="1"/>
      <c r="U67" s="1"/>
      <c r="V67" s="1"/>
      <c r="W67" s="1"/>
      <c r="X67" s="1"/>
      <c r="Y67" s="1"/>
      <c r="Z67" s="1"/>
    </row>
    <row r="68" ht="13.5">
      <c r="A68" s="116"/>
      <c r="B68" s="97"/>
      <c r="C68" s="64" t="s">
        <v>136</v>
      </c>
      <c r="D68" s="101" t="s">
        <v>137</v>
      </c>
      <c r="E68" s="99">
        <v>110.01000000000001</v>
      </c>
      <c r="F68" s="118">
        <v>0</v>
      </c>
      <c r="G68" s="118">
        <v>0</v>
      </c>
      <c r="H68" s="100">
        <v>0</v>
      </c>
      <c r="I68" s="179">
        <v>129.71000000000001</v>
      </c>
      <c r="J68" s="180">
        <v>107.11000000000001</v>
      </c>
      <c r="K68" s="99">
        <f t="shared" si="16"/>
        <v>19.700000000000003</v>
      </c>
      <c r="L68" s="99">
        <f t="shared" si="9"/>
        <v>129.71000000000001</v>
      </c>
      <c r="M68" s="99">
        <f t="shared" si="17"/>
        <v>129.71000000000001</v>
      </c>
      <c r="N68" s="99">
        <f t="shared" si="18"/>
        <v>107.11000000000001</v>
      </c>
      <c r="O68" s="72">
        <f t="shared" si="12"/>
        <v>1.1790746295791292</v>
      </c>
      <c r="P68" s="71" t="str">
        <f t="shared" si="13"/>
        <v/>
      </c>
      <c r="Q68" s="72" t="str">
        <f t="shared" si="14"/>
        <v/>
      </c>
      <c r="R68" s="74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16"/>
      <c r="B69" s="97"/>
      <c r="C69" s="75" t="s">
        <v>138</v>
      </c>
      <c r="D69" s="101" t="s">
        <v>139</v>
      </c>
      <c r="E69" s="99">
        <v>39505.730000000003</v>
      </c>
      <c r="F69" s="99">
        <v>0</v>
      </c>
      <c r="G69" s="99">
        <v>0</v>
      </c>
      <c r="H69" s="99">
        <v>0</v>
      </c>
      <c r="I69" s="100">
        <v>512.97000000000003</v>
      </c>
      <c r="J69" s="99">
        <v>31.859999999999999</v>
      </c>
      <c r="K69" s="99">
        <f t="shared" si="16"/>
        <v>-38992.760000000002</v>
      </c>
      <c r="L69" s="99">
        <f t="shared" si="9"/>
        <v>512.97000000000003</v>
      </c>
      <c r="M69" s="99">
        <f t="shared" si="17"/>
        <v>512.97000000000003</v>
      </c>
      <c r="N69" s="99">
        <f t="shared" si="18"/>
        <v>31.859999999999999</v>
      </c>
      <c r="O69" s="71">
        <f t="shared" si="12"/>
        <v>0.012984698675356714</v>
      </c>
      <c r="P69" s="72" t="str">
        <f t="shared" si="13"/>
        <v/>
      </c>
      <c r="Q69" s="73" t="str">
        <f t="shared" si="14"/>
        <v/>
      </c>
      <c r="R69" s="74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16"/>
      <c r="B70" s="97"/>
      <c r="C70" s="64" t="s">
        <v>140</v>
      </c>
      <c r="D70" s="98" t="s">
        <v>141</v>
      </c>
      <c r="E70" s="99">
        <v>5852.1199999999999</v>
      </c>
      <c r="F70" s="118">
        <v>0</v>
      </c>
      <c r="G70" s="118">
        <v>0</v>
      </c>
      <c r="H70" s="100">
        <v>0</v>
      </c>
      <c r="I70" s="99">
        <v>2620.6300000000001</v>
      </c>
      <c r="J70" s="100">
        <v>24.719999999999999</v>
      </c>
      <c r="K70" s="99">
        <f t="shared" si="16"/>
        <v>-3231.4899999999998</v>
      </c>
      <c r="L70" s="100">
        <f t="shared" si="9"/>
        <v>2620.6300000000001</v>
      </c>
      <c r="M70" s="99">
        <f t="shared" si="17"/>
        <v>2620.6300000000001</v>
      </c>
      <c r="N70" s="99">
        <f t="shared" si="18"/>
        <v>24.719999999999999</v>
      </c>
      <c r="O70" s="72">
        <f t="shared" si="12"/>
        <v>0.44780865737544689</v>
      </c>
      <c r="P70" s="71" t="str">
        <f t="shared" si="13"/>
        <v/>
      </c>
      <c r="Q70" s="72" t="str">
        <f t="shared" si="14"/>
        <v/>
      </c>
      <c r="R70" s="74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103" customFormat="1" ht="13.5">
      <c r="A71" s="172"/>
      <c r="B71" s="181"/>
      <c r="C71" s="182"/>
      <c r="D71" s="183" t="s">
        <v>142</v>
      </c>
      <c r="E71" s="109">
        <f>SUM(E63:E70)</f>
        <v>149363.92999999999</v>
      </c>
      <c r="F71" s="109">
        <f>SUM(F63:F70)</f>
        <v>116449.29999999926</v>
      </c>
      <c r="G71" s="109">
        <f>SUM(G63:G70)</f>
        <v>70160.400000000009</v>
      </c>
      <c r="H71" s="109">
        <f>SUM(H63:H70)</f>
        <v>8918.3999999999996</v>
      </c>
      <c r="I71" s="109">
        <f>SUM(I63:I70)</f>
        <v>251923.97999999998</v>
      </c>
      <c r="J71" s="109">
        <f>SUM(J63:J70)</f>
        <v>13526.140000000001</v>
      </c>
      <c r="K71" s="184">
        <f t="shared" si="16"/>
        <v>102560.04999999999</v>
      </c>
      <c r="L71" s="109">
        <f t="shared" si="9"/>
        <v>181763.57999999996</v>
      </c>
      <c r="M71" s="184">
        <f t="shared" si="17"/>
        <v>135474.68000000072</v>
      </c>
      <c r="N71" s="109">
        <f t="shared" si="18"/>
        <v>4607.7400000000016</v>
      </c>
      <c r="O71" s="143">
        <f t="shared" si="12"/>
        <v>1.6866453634421643</v>
      </c>
      <c r="P71" s="185">
        <f t="shared" si="13"/>
        <v>1.5166554538930752</v>
      </c>
      <c r="Q71" s="186">
        <f t="shared" si="14"/>
        <v>3.5906861990524561</v>
      </c>
      <c r="R71" s="187">
        <f t="shared" si="15"/>
        <v>2.1633790842881973</v>
      </c>
      <c r="S71" s="103"/>
      <c r="T71" s="103"/>
      <c r="U71" s="103"/>
      <c r="V71" s="103"/>
      <c r="W71" s="103"/>
      <c r="X71" s="103"/>
      <c r="Y71" s="103"/>
      <c r="Z71" s="103"/>
    </row>
    <row r="72" s="39" customFormat="1" ht="13.5">
      <c r="A72" s="188"/>
      <c r="B72" s="189" t="s">
        <v>143</v>
      </c>
      <c r="C72" s="190"/>
      <c r="D72" s="191"/>
      <c r="E72" s="88">
        <f>E5+E17</f>
        <v>14915187.15</v>
      </c>
      <c r="F72" s="88">
        <f>F5+F17</f>
        <v>37060119.939999998</v>
      </c>
      <c r="G72" s="88">
        <f>G5+G17</f>
        <v>19213192.559999999</v>
      </c>
      <c r="H72" s="88">
        <f>H5+H17</f>
        <v>3896091.5099999998</v>
      </c>
      <c r="I72" s="88">
        <f>I5+I17</f>
        <v>16823038.909999996</v>
      </c>
      <c r="J72" s="88">
        <f>J5+J17</f>
        <v>1211870.23</v>
      </c>
      <c r="K72" s="88">
        <f t="shared" si="16"/>
        <v>1907851.7599999961</v>
      </c>
      <c r="L72" s="88">
        <f t="shared" si="9"/>
        <v>-2390153.6500000022</v>
      </c>
      <c r="M72" s="88">
        <f t="shared" si="17"/>
        <v>-20237081.030000001</v>
      </c>
      <c r="N72" s="88">
        <f t="shared" si="18"/>
        <v>-2684221.2799999998</v>
      </c>
      <c r="O72" s="46">
        <f t="shared" si="12"/>
        <v>1.1279133637957734</v>
      </c>
      <c r="P72" s="45">
        <f t="shared" si="13"/>
        <v>0.31104768121835003</v>
      </c>
      <c r="Q72" s="46">
        <f t="shared" si="14"/>
        <v>0.8755983086862893</v>
      </c>
      <c r="R72" s="48">
        <f t="shared" si="15"/>
        <v>0.45393913827684168</v>
      </c>
      <c r="S72" s="39"/>
      <c r="T72" s="39"/>
      <c r="U72" s="39"/>
      <c r="V72" s="39"/>
      <c r="W72" s="39"/>
      <c r="X72" s="39"/>
      <c r="Y72" s="39"/>
      <c r="Z72" s="39"/>
    </row>
    <row r="73" s="39" customFormat="1" ht="13.5">
      <c r="A73" s="192"/>
      <c r="B73" s="193" t="s">
        <v>144</v>
      </c>
      <c r="C73" s="194"/>
      <c r="D73" s="195"/>
      <c r="E73" s="196">
        <f>SUM(E74:E82)</f>
        <v>13974477.589999998</v>
      </c>
      <c r="F73" s="196">
        <f>SUM(F74:F82)</f>
        <v>30597411.380000003</v>
      </c>
      <c r="G73" s="196">
        <f>SUM(G74:G82)</f>
        <v>16074372.479999999</v>
      </c>
      <c r="H73" s="196">
        <f>SUM(H74:H82)</f>
        <v>1751810.4099999999</v>
      </c>
      <c r="I73" s="196">
        <f>SUM(I74:I82)</f>
        <v>15951538.519999998</v>
      </c>
      <c r="J73" s="196">
        <f>SUM(J74:J82)</f>
        <v>1773829.1499999999</v>
      </c>
      <c r="K73" s="196">
        <f t="shared" si="16"/>
        <v>1977060.9299999997</v>
      </c>
      <c r="L73" s="196">
        <f t="shared" si="9"/>
        <v>-122833.96000000089</v>
      </c>
      <c r="M73" s="196">
        <f t="shared" si="17"/>
        <v>-14645872.860000005</v>
      </c>
      <c r="N73" s="197">
        <f t="shared" si="18"/>
        <v>22018.739999999991</v>
      </c>
      <c r="O73" s="198">
        <f t="shared" si="12"/>
        <v>1.1414765537578855</v>
      </c>
      <c r="P73" s="199">
        <f t="shared" si="13"/>
        <v>1.0125691341222249</v>
      </c>
      <c r="Q73" s="200">
        <f t="shared" si="14"/>
        <v>0.99235839780664326</v>
      </c>
      <c r="R73" s="201">
        <f t="shared" si="15"/>
        <v>0.52133621115499729</v>
      </c>
      <c r="S73" s="39"/>
      <c r="T73" s="39"/>
      <c r="U73" s="39"/>
      <c r="V73" s="39"/>
      <c r="W73" s="39"/>
      <c r="X73" s="39"/>
      <c r="Y73" s="39"/>
      <c r="Z73" s="39"/>
    </row>
    <row r="74" ht="13.5">
      <c r="A74" s="202"/>
      <c r="B74" s="203"/>
      <c r="C74" s="64" t="s">
        <v>145</v>
      </c>
      <c r="D74" s="204" t="s">
        <v>146</v>
      </c>
      <c r="E74" s="99">
        <v>299329.59999999998</v>
      </c>
      <c r="F74" s="118">
        <v>599211.69999999995</v>
      </c>
      <c r="G74" s="118">
        <v>358222.09999999998</v>
      </c>
      <c r="H74" s="99">
        <v>0</v>
      </c>
      <c r="I74" s="99">
        <v>379470.40000000002</v>
      </c>
      <c r="J74" s="99">
        <v>0</v>
      </c>
      <c r="K74" s="99">
        <f t="shared" si="16"/>
        <v>80140.800000000047</v>
      </c>
      <c r="L74" s="99">
        <f t="shared" ref="L74:L83" si="19">I74-G74</f>
        <v>21248.300000000047</v>
      </c>
      <c r="M74" s="99">
        <f t="shared" si="17"/>
        <v>-219741.29999999993</v>
      </c>
      <c r="N74" s="99">
        <f t="shared" si="18"/>
        <v>0</v>
      </c>
      <c r="O74" s="72">
        <f t="shared" ref="O74:O83" si="20">IFERROR(I74/E74,"")</f>
        <v>1.2677342969088257</v>
      </c>
      <c r="P74" s="72" t="str">
        <f t="shared" ref="P74:P83" si="21">IFERROR(J74/H74,"")</f>
        <v/>
      </c>
      <c r="Q74" s="72">
        <f t="shared" ref="Q74:Q83" si="22">IFERROR(I74/G74,"")</f>
        <v>1.0593159941834969</v>
      </c>
      <c r="R74" s="74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</row>
    <row r="75" ht="13.5">
      <c r="A75" s="205"/>
      <c r="B75" s="206"/>
      <c r="C75" s="75" t="s">
        <v>147</v>
      </c>
      <c r="D75" s="207" t="s">
        <v>148</v>
      </c>
      <c r="E75" s="99">
        <v>1536886.21</v>
      </c>
      <c r="F75" s="118">
        <v>9188373.8900000006</v>
      </c>
      <c r="G75" s="99">
        <v>2344312.3799999999</v>
      </c>
      <c r="H75" s="54">
        <v>234798.81999999998</v>
      </c>
      <c r="I75" s="99">
        <v>2344312.3799999999</v>
      </c>
      <c r="J75" s="100">
        <v>234798.81999999998</v>
      </c>
      <c r="K75" s="99">
        <f t="shared" si="16"/>
        <v>807426.16999999993</v>
      </c>
      <c r="L75" s="99">
        <f t="shared" si="19"/>
        <v>0</v>
      </c>
      <c r="M75" s="99">
        <f t="shared" si="17"/>
        <v>-6844061.5100000007</v>
      </c>
      <c r="N75" s="99">
        <f t="shared" si="18"/>
        <v>0</v>
      </c>
      <c r="O75" s="72">
        <f t="shared" si="20"/>
        <v>1.5253649650483883</v>
      </c>
      <c r="P75" s="72">
        <f t="shared" si="21"/>
        <v>1</v>
      </c>
      <c r="Q75" s="72">
        <f t="shared" si="22"/>
        <v>1</v>
      </c>
      <c r="R75" s="74">
        <f t="shared" si="23"/>
        <v>0.25513898411898428</v>
      </c>
      <c r="S75" s="1"/>
      <c r="T75" s="1"/>
      <c r="U75" s="1"/>
      <c r="V75" s="1"/>
      <c r="W75" s="1"/>
      <c r="X75" s="1"/>
      <c r="Y75" s="1"/>
      <c r="Z75" s="1"/>
    </row>
    <row r="76" ht="13.5">
      <c r="A76" s="205"/>
      <c r="B76" s="206"/>
      <c r="C76" s="64" t="s">
        <v>149</v>
      </c>
      <c r="D76" s="204" t="s">
        <v>150</v>
      </c>
      <c r="E76" s="99">
        <v>9958132.1199999992</v>
      </c>
      <c r="F76" s="118">
        <v>17821978.010000002</v>
      </c>
      <c r="G76" s="118">
        <v>11332264.52</v>
      </c>
      <c r="H76" s="99">
        <v>1465673.2</v>
      </c>
      <c r="I76" s="208">
        <v>11330629.439999999</v>
      </c>
      <c r="J76" s="179">
        <v>1464041.3200000001</v>
      </c>
      <c r="K76" s="99">
        <f t="shared" si="16"/>
        <v>1372497.3200000003</v>
      </c>
      <c r="L76" s="99">
        <f t="shared" si="19"/>
        <v>-1635.0800000000745</v>
      </c>
      <c r="M76" s="99">
        <f t="shared" si="17"/>
        <v>-6491348.5700000022</v>
      </c>
      <c r="N76" s="118">
        <f t="shared" si="18"/>
        <v>-1631.8799999998882</v>
      </c>
      <c r="O76" s="72">
        <f t="shared" si="20"/>
        <v>1.1378267835233342</v>
      </c>
      <c r="P76" s="72">
        <f t="shared" si="21"/>
        <v>0.99888660036903187</v>
      </c>
      <c r="Q76" s="72">
        <f t="shared" si="22"/>
        <v>0.99985571462816503</v>
      </c>
      <c r="R76" s="74">
        <f t="shared" si="23"/>
        <v>0.63576722144098297</v>
      </c>
      <c r="S76" s="1"/>
      <c r="T76" s="1"/>
      <c r="U76" s="1"/>
      <c r="V76" s="1"/>
      <c r="W76" s="1"/>
      <c r="X76" s="1"/>
      <c r="Y76" s="1"/>
      <c r="Z76" s="1"/>
    </row>
    <row r="77" ht="13.5">
      <c r="A77" s="205"/>
      <c r="B77" s="206"/>
      <c r="C77" s="75" t="s">
        <v>151</v>
      </c>
      <c r="D77" s="209" t="s">
        <v>152</v>
      </c>
      <c r="E77" s="99">
        <v>2170728.9300000002</v>
      </c>
      <c r="F77" s="118">
        <v>2981815.1800000002</v>
      </c>
      <c r="G77" s="100">
        <v>2033540.8799999999</v>
      </c>
      <c r="H77" s="210">
        <v>51338.389999999999</v>
      </c>
      <c r="I77" s="179">
        <v>2023166.7000000002</v>
      </c>
      <c r="J77" s="211">
        <v>40964.209999999999</v>
      </c>
      <c r="K77" s="99">
        <f t="shared" si="16"/>
        <v>-147562.22999999998</v>
      </c>
      <c r="L77" s="99">
        <f t="shared" si="19"/>
        <v>-10374.179999999702</v>
      </c>
      <c r="M77" s="99">
        <f t="shared" si="17"/>
        <v>-958648.47999999998</v>
      </c>
      <c r="N77" s="99">
        <f t="shared" si="18"/>
        <v>-10374.18</v>
      </c>
      <c r="O77" s="72">
        <f t="shared" si="20"/>
        <v>0.93202180707104687</v>
      </c>
      <c r="P77" s="72">
        <f t="shared" si="21"/>
        <v>0.79792549006698499</v>
      </c>
      <c r="Q77" s="72">
        <f t="shared" si="22"/>
        <v>0.9948984649868462</v>
      </c>
      <c r="R77" s="74">
        <f t="shared" si="23"/>
        <v>0.67850171049166097</v>
      </c>
      <c r="S77" s="1"/>
      <c r="T77" s="1"/>
      <c r="U77" s="1"/>
      <c r="V77" s="1"/>
      <c r="W77" s="1"/>
      <c r="X77" s="1"/>
      <c r="Y77" s="1"/>
      <c r="Z77" s="1"/>
    </row>
    <row r="78" ht="13.5">
      <c r="A78" s="205"/>
      <c r="B78" s="206"/>
      <c r="C78" s="64" t="s">
        <v>153</v>
      </c>
      <c r="D78" s="209" t="s">
        <v>154</v>
      </c>
      <c r="E78" s="99">
        <v>7534.4099999999999</v>
      </c>
      <c r="F78" s="118">
        <v>0</v>
      </c>
      <c r="G78" s="118">
        <v>0</v>
      </c>
      <c r="H78" s="99">
        <v>0</v>
      </c>
      <c r="I78" s="102">
        <v>0</v>
      </c>
      <c r="J78" s="99">
        <v>0</v>
      </c>
      <c r="K78" s="99">
        <f t="shared" si="16"/>
        <v>-7534.4099999999999</v>
      </c>
      <c r="L78" s="99">
        <f t="shared" si="19"/>
        <v>0</v>
      </c>
      <c r="M78" s="99">
        <f t="shared" si="17"/>
        <v>0</v>
      </c>
      <c r="N78" s="102">
        <f t="shared" si="18"/>
        <v>0</v>
      </c>
      <c r="O78" s="72">
        <f t="shared" si="20"/>
        <v>0</v>
      </c>
      <c r="P78" s="72" t="str">
        <f t="shared" si="21"/>
        <v/>
      </c>
      <c r="Q78" s="72" t="str">
        <f t="shared" si="22"/>
        <v/>
      </c>
      <c r="R78" s="74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205"/>
      <c r="B79" s="206"/>
      <c r="C79" s="64" t="s">
        <v>155</v>
      </c>
      <c r="D79" s="209" t="s">
        <v>156</v>
      </c>
      <c r="E79" s="99">
        <v>44836.290000000001</v>
      </c>
      <c r="F79" s="118">
        <v>0</v>
      </c>
      <c r="G79" s="118">
        <v>0</v>
      </c>
      <c r="H79" s="99">
        <v>0</v>
      </c>
      <c r="I79" s="100">
        <v>155</v>
      </c>
      <c r="J79" s="99">
        <v>0</v>
      </c>
      <c r="K79" s="99">
        <f t="shared" si="16"/>
        <v>-44681.290000000001</v>
      </c>
      <c r="L79" s="99">
        <f t="shared" si="19"/>
        <v>155</v>
      </c>
      <c r="M79" s="99">
        <f t="shared" si="17"/>
        <v>155</v>
      </c>
      <c r="N79" s="100">
        <f t="shared" si="18"/>
        <v>0</v>
      </c>
      <c r="O79" s="72">
        <f t="shared" si="20"/>
        <v>0.0034570210871595307</v>
      </c>
      <c r="P79" s="72" t="str">
        <f t="shared" si="21"/>
        <v/>
      </c>
      <c r="Q79" s="72" t="str">
        <f t="shared" si="22"/>
        <v/>
      </c>
      <c r="R79" s="74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12"/>
      <c r="B80" s="206"/>
      <c r="C80" s="64" t="s">
        <v>157</v>
      </c>
      <c r="D80" s="213" t="s">
        <v>158</v>
      </c>
      <c r="E80" s="66">
        <v>0</v>
      </c>
      <c r="F80" s="118">
        <v>0</v>
      </c>
      <c r="G80" s="118">
        <v>0</v>
      </c>
      <c r="H80" s="99">
        <v>0</v>
      </c>
      <c r="I80" s="102">
        <v>0</v>
      </c>
      <c r="J80" s="99">
        <v>232.19</v>
      </c>
      <c r="K80" s="99">
        <f t="shared" si="16"/>
        <v>0</v>
      </c>
      <c r="L80" s="99">
        <f t="shared" si="19"/>
        <v>0</v>
      </c>
      <c r="M80" s="99">
        <f t="shared" si="17"/>
        <v>0</v>
      </c>
      <c r="N80" s="102">
        <f t="shared" si="18"/>
        <v>232.19</v>
      </c>
      <c r="O80" s="72" t="str">
        <f t="shared" si="20"/>
        <v/>
      </c>
      <c r="P80" s="72" t="str">
        <f t="shared" si="21"/>
        <v/>
      </c>
      <c r="Q80" s="72" t="str">
        <f t="shared" si="22"/>
        <v/>
      </c>
      <c r="R80" s="74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205"/>
      <c r="B81" s="206"/>
      <c r="C81" s="214" t="s">
        <v>159</v>
      </c>
      <c r="D81" s="122" t="s">
        <v>160</v>
      </c>
      <c r="E81" s="99">
        <v>27620.330000000002</v>
      </c>
      <c r="F81" s="118">
        <v>6032.6000000000004</v>
      </c>
      <c r="G81" s="118">
        <v>6032.6000000000004</v>
      </c>
      <c r="H81" s="118">
        <v>0</v>
      </c>
      <c r="I81" s="118">
        <v>141754.10000000001</v>
      </c>
      <c r="J81" s="118">
        <v>33796.639999999999</v>
      </c>
      <c r="K81" s="99">
        <f t="shared" si="16"/>
        <v>114133.77</v>
      </c>
      <c r="L81" s="99">
        <f t="shared" si="19"/>
        <v>135721.5</v>
      </c>
      <c r="M81" s="99">
        <f t="shared" si="17"/>
        <v>135721.5</v>
      </c>
      <c r="N81" s="118">
        <f t="shared" si="18"/>
        <v>33796.639999999999</v>
      </c>
      <c r="O81" s="72">
        <f t="shared" si="20"/>
        <v>5.1322377393753076</v>
      </c>
      <c r="P81" s="72" t="str">
        <f t="shared" si="21"/>
        <v/>
      </c>
      <c r="Q81" s="72">
        <f t="shared" si="22"/>
        <v>23.498010807943505</v>
      </c>
      <c r="R81" s="74">
        <f t="shared" si="23"/>
        <v>23.498010807943505</v>
      </c>
      <c r="S81" s="1"/>
      <c r="T81" s="1"/>
      <c r="U81" s="1"/>
      <c r="V81" s="1"/>
      <c r="W81" s="1"/>
      <c r="X81" s="1"/>
      <c r="Y81" s="1"/>
      <c r="Z81" s="1"/>
    </row>
    <row r="82" ht="13.5">
      <c r="A82" s="205"/>
      <c r="B82" s="203"/>
      <c r="C82" s="215" t="s">
        <v>161</v>
      </c>
      <c r="D82" s="216" t="s">
        <v>162</v>
      </c>
      <c r="E82" s="217">
        <v>-70590.300000000003</v>
      </c>
      <c r="F82" s="218">
        <v>0</v>
      </c>
      <c r="G82" s="218">
        <v>0</v>
      </c>
      <c r="H82" s="166">
        <v>0</v>
      </c>
      <c r="I82" s="100">
        <v>-267949.5</v>
      </c>
      <c r="J82" s="166">
        <v>-4.0300000000000002</v>
      </c>
      <c r="K82" s="166">
        <f t="shared" si="16"/>
        <v>-197359.20000000001</v>
      </c>
      <c r="L82" s="166">
        <f t="shared" si="19"/>
        <v>-267949.5</v>
      </c>
      <c r="M82" s="166">
        <f t="shared" si="17"/>
        <v>-267949.5</v>
      </c>
      <c r="N82" s="100">
        <f t="shared" si="18"/>
        <v>-4.0300000000000002</v>
      </c>
      <c r="O82" s="82">
        <f t="shared" si="20"/>
        <v>3.7958402216735161</v>
      </c>
      <c r="P82" s="71" t="str">
        <f t="shared" si="21"/>
        <v/>
      </c>
      <c r="Q82" s="82" t="str">
        <f t="shared" si="22"/>
        <v/>
      </c>
      <c r="R82" s="83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9" customFormat="1" ht="13.5">
      <c r="A83" s="219"/>
      <c r="B83" s="189" t="s">
        <v>163</v>
      </c>
      <c r="C83" s="190"/>
      <c r="D83" s="191"/>
      <c r="E83" s="88">
        <f>E72+E73</f>
        <v>28889664.739999998</v>
      </c>
      <c r="F83" s="88">
        <f>F72+F73</f>
        <v>67657531.319999993</v>
      </c>
      <c r="G83" s="88">
        <f>G72+G73</f>
        <v>35287565.039999999</v>
      </c>
      <c r="H83" s="88">
        <f>H72+H73</f>
        <v>5647901.9199999999</v>
      </c>
      <c r="I83" s="88">
        <f>I72+I73</f>
        <v>32774577.429999992</v>
      </c>
      <c r="J83" s="88">
        <f>J72+J73</f>
        <v>2985699.3799999999</v>
      </c>
      <c r="K83" s="88">
        <f t="shared" si="16"/>
        <v>3884912.6899999939</v>
      </c>
      <c r="L83" s="88">
        <f t="shared" si="19"/>
        <v>-2512987.6100000069</v>
      </c>
      <c r="M83" s="88">
        <f t="shared" si="17"/>
        <v>-34882953.890000001</v>
      </c>
      <c r="N83" s="88">
        <f t="shared" si="18"/>
        <v>-2662202.54</v>
      </c>
      <c r="O83" s="46">
        <f t="shared" si="20"/>
        <v>1.1344741354724353</v>
      </c>
      <c r="P83" s="46">
        <f t="shared" si="21"/>
        <v>0.52863867366875239</v>
      </c>
      <c r="Q83" s="46">
        <f t="shared" si="22"/>
        <v>0.92878546289177433</v>
      </c>
      <c r="R83" s="48">
        <f t="shared" si="23"/>
        <v>0.48441876004884055</v>
      </c>
      <c r="S83" s="39"/>
      <c r="T83" s="39"/>
      <c r="U83" s="39"/>
      <c r="V83" s="39"/>
      <c r="W83" s="39"/>
      <c r="X83" s="39"/>
      <c r="Y83" s="39"/>
      <c r="Z83" s="39"/>
    </row>
    <row r="84" ht="13.5">
      <c r="A84" s="220"/>
      <c r="B84" s="221" t="s">
        <v>164</v>
      </c>
      <c r="C84" s="4"/>
      <c r="D84" s="222"/>
      <c r="E84" s="223"/>
      <c r="F84" s="224"/>
      <c r="G84" s="223"/>
      <c r="H84" s="223"/>
      <c r="I84" s="225"/>
      <c r="J84" s="225"/>
      <c r="K84" s="225"/>
      <c r="L84" s="225"/>
      <c r="M84" s="224"/>
      <c r="N84" s="224"/>
      <c r="O84" s="224"/>
      <c r="S84" s="1"/>
      <c r="T84" s="1"/>
      <c r="U84" s="1"/>
      <c r="V84" s="1"/>
      <c r="W84" s="1"/>
      <c r="X84" s="1"/>
      <c r="Y84" s="1"/>
      <c r="Z84" s="1"/>
    </row>
    <row r="85" ht="12.75">
      <c r="A85" s="2"/>
      <c r="B85" s="3"/>
      <c r="C85" s="4"/>
      <c r="D85" s="1"/>
      <c r="E85" s="5"/>
      <c r="F85" s="1"/>
      <c r="G85" s="6"/>
      <c r="H85" s="5"/>
      <c r="I85" s="7"/>
      <c r="J85" s="7"/>
      <c r="K85" s="7"/>
      <c r="L85" s="7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>
      <c r="A86" s="2"/>
      <c r="B86" s="3"/>
      <c r="C86" s="4"/>
      <c r="D86" s="1"/>
      <c r="E86" s="5"/>
      <c r="F86" s="1"/>
      <c r="G86" s="6"/>
      <c r="H86" s="5"/>
      <c r="I86" s="7"/>
      <c r="J86" s="7"/>
      <c r="K86" s="7"/>
      <c r="L86" s="7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>
      <c r="E87" s="5"/>
      <c r="H87" s="5"/>
      <c r="I87" s="7"/>
      <c r="J87" s="7"/>
      <c r="K87" s="7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F88" s="1"/>
      <c r="G88" s="6"/>
      <c r="H88" s="5"/>
      <c r="I88" s="7"/>
      <c r="J88" s="7"/>
      <c r="K88" s="7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F89" s="1"/>
      <c r="G89" s="6"/>
      <c r="H89" s="5"/>
      <c r="I89" s="7"/>
      <c r="J89" s="7"/>
      <c r="K89" s="7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F90" s="1"/>
      <c r="G90" s="6"/>
      <c r="H90" s="5"/>
      <c r="I90" s="7"/>
      <c r="J90" s="7"/>
      <c r="K90" s="7"/>
      <c r="S90" s="1"/>
      <c r="T90" s="1"/>
      <c r="U90" s="1"/>
      <c r="V90" s="1"/>
      <c r="W90" s="1"/>
      <c r="X90" s="1"/>
      <c r="Y90" s="1"/>
      <c r="Z90" s="1"/>
    </row>
    <row r="91" ht="12.75">
      <c r="E91" s="5"/>
      <c r="I91" s="7"/>
      <c r="J91" s="7"/>
      <c r="K91" s="7"/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S93" s="1"/>
      <c r="T93" s="1"/>
      <c r="U93" s="1"/>
      <c r="V93" s="1"/>
      <c r="W93" s="1"/>
      <c r="X93" s="1"/>
      <c r="Y93" s="1"/>
      <c r="Z93" s="1"/>
    </row>
    <row r="94" ht="12.75">
      <c r="S94" s="1"/>
      <c r="T94" s="1"/>
      <c r="U94" s="1"/>
      <c r="V94" s="1"/>
      <c r="W94" s="1"/>
      <c r="X94" s="1"/>
      <c r="Y94" s="1"/>
      <c r="Z94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331</cp:revision>
  <dcterms:created xsi:type="dcterms:W3CDTF">2015-02-26T11:08:47Z</dcterms:created>
  <dcterms:modified xsi:type="dcterms:W3CDTF">2026-07-20T06:27:38Z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