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27.07." sheetId="1" state="visible" r:id="rId1"/>
  </sheets>
  <definedNames>
    <definedName name="_xlnm._FilterDatabase" localSheetId="0" hidden="1">'на 27.07.'!$A$4:$R$84</definedName>
    <definedName name="_xlnm.Print_Area" localSheetId="0" hidden="0">'на 27.07.'!$A$1:$R$84</definedName>
    <definedName name="Print_Titles" localSheetId="0" hidden="0">'на 27.07.'!$3:$4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27.07.'!$A$4:$R$84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<sst xmlns="http://schemas.openxmlformats.org/spreadsheetml/2006/main" count="165" uniqueCount="165">
  <si>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</si>
  <si>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</si>
  <si>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</si>
  <si>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</si>
  <si>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</si>
  <si>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</si>
  <si>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с нач. 2025 года по 24.07.2025 вкл.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</si>
  <si>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</si>
  <si>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</si>
  <si>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</si>
  <si>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</si>
  <si>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</si>
  <si>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</si>
  <si>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</si>
  <si>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</t>
  </si>
  <si>
    <t xml:space="preserve">январь - июль</t>
  </si>
  <si>
    <t>июль</t>
  </si>
  <si>
    <t xml:space="preserve">с нач. года на 27.07.2026 (по 24.07.2026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</si>
  <si>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</si>
  <si>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</si>
  <si>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</si>
  <si>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июль от плана июля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</si>
  <si>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</si>
  <si>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</si>
  <si>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</si>
  <si>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</si>
  <si>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</si>
  <si>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</si>
  <si>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</si>
  <si>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</si>
  <si>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</si>
  <si>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</si>
  <si>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</si>
  <si>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</si>
  <si>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</si>
  <si>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</si>
  <si>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</si>
  <si>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</si>
  <si>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</si>
  <si>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</si>
  <si>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</si>
  <si>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</si>
  <si>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</si>
  <si>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</si>
  <si>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</si>
  <si>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</si>
  <si>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</si>
  <si>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</si>
  <si>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</si>
  <si>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</si>
  <si>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</si>
  <si>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</si>
  <si>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</si>
  <si>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</si>
  <si>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</si>
  <si>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</si>
  <si>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</si>
  <si>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</si>
  <si>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</si>
  <si>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</si>
  <si>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</si>
  <si>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</si>
  <si>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</si>
  <si>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</si>
  <si>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</si>
  <si>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</si>
  <si>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</si>
  <si>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</si>
  <si>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</si>
  <si>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</si>
  <si>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</si>
  <si>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</si>
  <si>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</si>
  <si>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</si>
  <si>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</si>
  <si>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</si>
  <si>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</si>
  <si>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</si>
  <si>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</si>
  <si>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</si>
  <si>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</si>
  <si>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</si>
  <si>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</si>
  <si>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</si>
  <si>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</si>
  <si>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</si>
  <si>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</si>
  <si>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</si>
  <si>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</si>
  <si>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</si>
  <si>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</si>
  <si>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</si>
  <si>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</si>
  <si>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</si>
  <si>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</si>
  <si>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</si>
  <si>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</si>
  <si>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</si>
  <si>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</si>
  <si>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</si>
  <si>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</si>
  <si>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</si>
  <si>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</si>
  <si>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</si>
  <si>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</si>
  <si>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</si>
  <si>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</si>
  <si>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</si>
  <si>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</si>
  <si>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</si>
  <si>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</si>
  <si>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</si>
  <si>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</si>
  <si>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</si>
  <si>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</si>
  <si>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</si>
  <si>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</si>
  <si>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</si>
  <si>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</si>
  <si>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</si>
  <si>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</si>
  <si>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</si>
  <si>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</si>
  <si>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</si>
  <si>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</si>
  <si>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</si>
  <si>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</si>
  <si>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</si>
  <si>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</si>
  <si>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</si>
  <si>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</si>
  <si>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</si>
  <si>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</si>
  <si>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</si>
  <si>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</si>
  <si>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</si>
  <si>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</si>
  <si>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</si>
  <si>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</si>
  <si>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</si>
  <si>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</si>
  <si>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</si>
  <si>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ПО АДМИНИСТРАТОРАМ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</si>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</sst>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7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4.000000"/>
      <color indexed="2"/>
      <name val="Times New Roman"/>
    </font>
    <font>
      <sz val="11.000000"/>
      <name val="Times New Roman"/>
    </font>
    <font>
      <sz val="7.000000"/>
      <color indexed="2"/>
      <name val="Times New Roman"/>
    </font>
    <font>
      <b/>
      <sz val="16.000000"/>
      <name val="Times New Roman"/>
    </font>
    <font>
      <b/>
      <sz val="7.000000"/>
      <name val="Times New Roman"/>
    </font>
    <font>
      <b/>
      <sz val="16.000000"/>
      <color indexed="2"/>
      <name val="Times New Roman"/>
    </font>
    <font>
      <sz val="12.000000"/>
      <color indexed="2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indexed="2"/>
      <name val="Times New Roman"/>
    </font>
    <font>
      <b/>
      <sz val="7.000000"/>
      <color indexed="2"/>
      <name val="Times New Roman"/>
    </font>
    <font>
      <b/>
      <sz val="11.000000"/>
      <name val="Times New Roman"/>
    </font>
    <font>
      <b/>
      <sz val="14.000000"/>
      <name val="Times New Roman"/>
    </font>
    <font>
      <b/>
      <sz val="14.000000"/>
      <color indexed="2"/>
      <name val="Times New Roman"/>
    </font>
    <font>
      <i/>
      <sz val="14.000000"/>
      <name val="Times New Roman"/>
    </font>
    <font>
      <i/>
      <sz val="14.000000"/>
      <color indexed="2"/>
      <name val="Times New Roman"/>
    </font>
    <font>
      <i/>
      <sz val="7.000000"/>
      <color indexed="2"/>
      <name val="Times New Roman"/>
    </font>
    <font>
      <sz val="13.000000"/>
      <name val="Times New Roman"/>
    </font>
    <font>
      <i/>
      <sz val="12.000000"/>
      <name val="Times New Roman"/>
    </font>
    <font>
      <i/>
      <sz val="11.000000"/>
      <name val="Times New Roman"/>
    </font>
    <font>
      <b/>
      <sz val="13.000000"/>
      <name val="Times New Roma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</fills>
  <borders count="50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30">
    <xf fontId="0" fillId="0" borderId="0" numFmtId="0" xfId="0"/>
    <xf fontId="5" fillId="0" borderId="0" numFmtId="0" xfId="0" applyFont="1" applyAlignment="1">
      <alignment vertical="center"/>
    </xf>
    <xf fontId="6" fillId="0" borderId="1" numFmtId="0" xfId="0" applyFont="1" applyBorder="1" applyAlignment="1">
      <alignment vertical="center"/>
    </xf>
    <xf fontId="7" fillId="0" borderId="0" numFmtId="0" xfId="0" applyFont="1" applyAlignment="1">
      <alignment vertical="center"/>
    </xf>
    <xf fontId="8" fillId="0" borderId="0" numFmtId="0" xfId="0" applyFont="1" applyAlignment="1">
      <alignment horizontal="left" vertical="center"/>
    </xf>
    <xf fontId="6" fillId="0" borderId="0" numFmtId="162" xfId="0" applyNumberFormat="1" applyFont="1" applyAlignment="1">
      <alignment vertical="center"/>
    </xf>
    <xf fontId="6" fillId="0" borderId="0" numFmtId="0" xfId="0" applyFont="1" applyAlignment="1">
      <alignment vertical="center"/>
    </xf>
    <xf fontId="5" fillId="0" borderId="0" numFmtId="163" xfId="0" applyNumberFormat="1" applyFont="1" applyAlignment="1">
      <alignment vertical="center"/>
    </xf>
    <xf fontId="9" fillId="0" borderId="0" numFmtId="0" xfId="0" applyFont="1" applyAlignment="1">
      <alignment horizontal="center" vertical="center" wrapText="1"/>
    </xf>
    <xf fontId="10" fillId="0" borderId="0" numFmtId="0" xfId="0" applyFont="1" applyAlignment="1">
      <alignment horizontal="left" vertical="center"/>
    </xf>
    <xf fontId="11" fillId="0" borderId="0" numFmtId="0" xfId="0" applyFont="1" applyAlignment="1">
      <alignment horizontal="center" vertical="center" wrapText="1"/>
    </xf>
    <xf fontId="6" fillId="0" borderId="1" numFmtId="49" xfId="0" applyNumberFormat="1" applyFont="1" applyBorder="1" applyAlignment="1">
      <alignment horizontal="center" vertical="center" wrapText="1"/>
    </xf>
    <xf fontId="7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6" fillId="0" borderId="0" numFmtId="162" xfId="0" applyNumberFormat="1" applyFont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12" fillId="0" borderId="0" numFmtId="0" xfId="0" applyFont="1" applyAlignment="1">
      <alignment horizontal="right" vertical="center" wrapText="1"/>
    </xf>
    <xf fontId="5" fillId="0" borderId="0" numFmtId="163" xfId="0" applyNumberFormat="1" applyFont="1" applyAlignment="1">
      <alignment horizontal="center" vertical="center" wrapText="1"/>
    </xf>
    <xf fontId="13" fillId="0" borderId="0" numFmtId="0" xfId="0" applyFont="1" applyAlignment="1">
      <alignment horizontal="right" vertical="center" wrapText="1"/>
    </xf>
    <xf fontId="13" fillId="0" borderId="0" numFmtId="0" xfId="0" applyFont="1" applyAlignment="1">
      <alignment horizontal="right" vertical="center"/>
    </xf>
    <xf fontId="14" fillId="0" borderId="0" numFmtId="0" xfId="0" applyFont="1" applyAlignment="1">
      <alignment vertical="center"/>
    </xf>
    <xf fontId="15" fillId="0" borderId="2" numFmtId="49" xfId="0" applyNumberFormat="1" applyFont="1" applyBorder="1" applyAlignment="1">
      <alignment horizontal="center" vertical="center" wrapText="1"/>
    </xf>
    <xf fontId="14" fillId="0" borderId="3" numFmtId="0" xfId="0" applyFont="1" applyBorder="1" applyAlignment="1">
      <alignment horizontal="center" vertical="center" wrapText="1"/>
    </xf>
    <xf fontId="16" fillId="0" borderId="4" numFmtId="49" xfId="0" applyNumberFormat="1" applyFont="1" applyBorder="1" applyAlignment="1">
      <alignment horizontal="center" vertical="center" wrapText="1"/>
    </xf>
    <xf fontId="14" fillId="0" borderId="4" numFmtId="0" xfId="0" applyFont="1" applyBorder="1" applyAlignment="1">
      <alignment horizontal="center" vertical="center" wrapText="1"/>
    </xf>
    <xf fontId="17" fillId="0" borderId="4" numFmtId="162" xfId="0" applyNumberFormat="1" applyFont="1" applyBorder="1" applyAlignment="1">
      <alignment horizontal="center" vertical="center" wrapText="1"/>
    </xf>
    <xf fontId="14" fillId="0" borderId="5" numFmtId="162" xfId="0" applyNumberFormat="1" applyFont="1" applyBorder="1" applyAlignment="1">
      <alignment horizontal="center" vertical="center" wrapText="1"/>
    </xf>
    <xf fontId="15" fillId="0" borderId="6" numFmtId="162" xfId="0" applyNumberFormat="1" applyFont="1" applyBorder="1" applyAlignment="1">
      <alignment horizontal="center" vertical="center" wrapText="1"/>
    </xf>
    <xf fontId="15" fillId="0" borderId="7" numFmtId="162" xfId="0" applyNumberFormat="1" applyFont="1" applyBorder="1" applyAlignment="1">
      <alignment horizontal="center" vertical="center" wrapText="1"/>
    </xf>
    <xf fontId="14" fillId="0" borderId="5" numFmtId="163" xfId="0" applyNumberFormat="1" applyFont="1" applyBorder="1" applyAlignment="1">
      <alignment horizontal="center" vertical="center" wrapText="1"/>
    </xf>
    <xf fontId="14" fillId="0" borderId="7" numFmtId="163" xfId="0" applyNumberFormat="1" applyFont="1" applyBorder="1" applyAlignment="1">
      <alignment horizontal="center" vertical="center" wrapText="1"/>
    </xf>
    <xf fontId="14" fillId="0" borderId="6" numFmtId="162" xfId="0" applyNumberFormat="1" applyFont="1" applyBorder="1" applyAlignment="1">
      <alignment horizontal="center" vertical="center" wrapText="1"/>
    </xf>
    <xf fontId="14" fillId="0" borderId="7" numFmtId="162" xfId="0" applyNumberFormat="1" applyFont="1" applyBorder="1" applyAlignment="1">
      <alignment horizontal="center" vertical="center" wrapText="1"/>
    </xf>
    <xf fontId="14" fillId="0" borderId="4" numFmtId="164" xfId="105" applyNumberFormat="1" applyFont="1" applyBorder="1" applyAlignment="1" applyProtection="1">
      <alignment horizontal="center" vertical="center" wrapText="1"/>
    </xf>
    <xf fontId="14" fillId="0" borderId="4" numFmtId="163" xfId="0" applyNumberFormat="1" applyFont="1" applyBorder="1" applyAlignment="1">
      <alignment horizontal="center" vertical="center" wrapText="1"/>
    </xf>
    <xf fontId="14" fillId="0" borderId="0" numFmtId="163" xfId="0" applyNumberFormat="1" applyFont="1" applyAlignment="1">
      <alignment horizontal="center" vertical="center" wrapText="1"/>
    </xf>
    <xf fontId="17" fillId="0" borderId="4" numFmtId="163" xfId="0" applyNumberFormat="1" applyFont="1" applyBorder="1" applyAlignment="1">
      <alignment horizontal="center" vertical="center" wrapText="1"/>
    </xf>
    <xf fontId="14" fillId="0" borderId="4" numFmtId="162" xfId="0" applyNumberFormat="1" applyFont="1" applyBorder="1" applyAlignment="1">
      <alignment horizontal="center" vertical="center" wrapText="1"/>
    </xf>
    <xf fontId="14" fillId="0" borderId="0" numFmtId="162" xfId="0" applyNumberFormat="1" applyFont="1" applyAlignment="1">
      <alignment horizontal="center" vertical="center" wrapText="1"/>
    </xf>
    <xf fontId="18" fillId="0" borderId="0" numFmtId="0" xfId="0" applyFont="1" applyAlignment="1">
      <alignment vertical="center"/>
    </xf>
    <xf fontId="19" fillId="0" borderId="8" numFmtId="49" xfId="0" applyNumberFormat="1" applyFont="1" applyBorder="1" applyAlignment="1">
      <alignment horizontal="center" vertical="center" wrapText="1"/>
    </xf>
    <xf fontId="18" fillId="0" borderId="9" numFmtId="0" xfId="0" applyFont="1" applyBorder="1" applyAlignment="1">
      <alignment horizontal="center" vertical="center" wrapText="1"/>
    </xf>
    <xf fontId="16" fillId="0" borderId="10" numFmtId="0" xfId="0" applyFont="1" applyBorder="1" applyAlignment="1">
      <alignment horizontal="left" vertical="center"/>
    </xf>
    <xf fontId="18" fillId="0" borderId="11" numFmtId="0" xfId="0" applyFont="1" applyBorder="1" applyAlignment="1">
      <alignment horizontal="center" vertical="center" wrapText="1"/>
    </xf>
    <xf fontId="18" fillId="0" borderId="12" numFmtId="162" xfId="0" applyNumberFormat="1" applyFont="1" applyBorder="1" applyAlignment="1">
      <alignment vertical="center" wrapText="1"/>
    </xf>
    <xf fontId="18" fillId="0" borderId="10" numFmtId="164" xfId="0" applyNumberFormat="1" applyFont="1" applyBorder="1" applyAlignment="1">
      <alignment horizontal="right" vertical="center" wrapText="1"/>
    </xf>
    <xf fontId="18" fillId="0" borderId="12" numFmtId="164" xfId="0" applyNumberFormat="1" applyFont="1" applyBorder="1" applyAlignment="1">
      <alignment horizontal="right" vertical="center" wrapText="1"/>
    </xf>
    <xf fontId="18" fillId="0" borderId="11" numFmtId="164" xfId="0" applyNumberFormat="1" applyFont="1" applyBorder="1" applyAlignment="1">
      <alignment horizontal="right" vertical="center" wrapText="1"/>
    </xf>
    <xf fontId="18" fillId="0" borderId="13" numFmtId="164" xfId="0" applyNumberFormat="1" applyFont="1" applyBorder="1" applyAlignment="1">
      <alignment horizontal="right" vertical="center" wrapText="1"/>
    </xf>
    <xf fontId="6" fillId="0" borderId="14" numFmtId="49" xfId="0" applyNumberFormat="1" applyFont="1" applyBorder="1" applyAlignment="1">
      <alignment horizontal="center" vertical="center" wrapText="1"/>
    </xf>
    <xf fontId="7" fillId="0" borderId="15" numFmtId="0" xfId="0" applyFont="1" applyBorder="1" applyAlignment="1">
      <alignment horizontal="center" vertical="center" wrapText="1"/>
    </xf>
    <xf fontId="8" fillId="0" borderId="16" numFmtId="49" xfId="0" applyNumberFormat="1" applyFont="1" applyBorder="1" applyAlignment="1">
      <alignment horizontal="left" vertical="center"/>
    </xf>
    <xf fontId="5" fillId="0" borderId="17" numFmtId="0" xfId="0" applyFont="1" applyBorder="1" applyAlignment="1">
      <alignment vertical="center" wrapText="1"/>
    </xf>
    <xf fontId="5" fillId="0" borderId="17" numFmtId="162" xfId="0" applyNumberFormat="1" applyFont="1" applyBorder="1" applyAlignment="1">
      <alignment horizontal="right" vertical="center" wrapText="1"/>
    </xf>
    <xf fontId="5" fillId="0" borderId="1" numFmtId="162" xfId="0" applyNumberFormat="1" applyFont="1" applyBorder="1" applyAlignment="1">
      <alignment horizontal="right" vertical="center" wrapText="1"/>
    </xf>
    <xf fontId="5" fillId="0" borderId="18" numFmtId="162" xfId="0" applyNumberFormat="1" applyFont="1" applyBorder="1" applyAlignment="1">
      <alignment horizontal="right" vertical="center" wrapText="1"/>
    </xf>
    <xf fontId="5" fillId="0" borderId="19" numFmtId="162" xfId="0" applyNumberFormat="1" applyFont="1" applyBorder="1" applyAlignment="1">
      <alignment horizontal="right" vertical="center" wrapText="1"/>
    </xf>
    <xf fontId="5" fillId="0" borderId="15" numFmtId="162" xfId="0" applyNumberFormat="1" applyFont="1" applyBorder="1" applyAlignment="1">
      <alignment horizontal="right" vertical="center" wrapText="1"/>
    </xf>
    <xf fontId="5" fillId="0" borderId="16" numFmtId="162" xfId="0" applyNumberFormat="1" applyFont="1" applyBorder="1" applyAlignment="1">
      <alignment horizontal="right" vertical="center" wrapText="1"/>
    </xf>
    <xf fontId="5" fillId="0" borderId="15" numFmtId="164" xfId="0" applyNumberFormat="1" applyFont="1" applyBorder="1" applyAlignment="1">
      <alignment horizontal="right" vertical="center" wrapText="1"/>
    </xf>
    <xf fontId="5" fillId="0" borderId="16" numFmtId="164" xfId="0" applyNumberFormat="1" applyFont="1" applyBorder="1" applyAlignment="1">
      <alignment horizontal="right" vertical="center" wrapText="1"/>
    </xf>
    <xf fontId="5" fillId="0" borderId="20" numFmtId="164" xfId="0" applyNumberFormat="1" applyFont="1" applyBorder="1" applyAlignment="1">
      <alignment horizontal="right" vertical="center" wrapText="1"/>
    </xf>
    <xf fontId="6" fillId="0" borderId="21" numFmtId="49" xfId="0" applyNumberFormat="1" applyFont="1" applyBorder="1" applyAlignment="1">
      <alignment horizontal="center" vertical="center" wrapText="1"/>
    </xf>
    <xf fontId="7" fillId="0" borderId="21" numFmtId="0" xfId="0" applyFont="1" applyBorder="1" applyAlignment="1">
      <alignment horizontal="center" vertical="center" wrapText="1"/>
    </xf>
    <xf fontId="8" fillId="0" borderId="21" numFmtId="49" xfId="0" applyNumberFormat="1" applyFont="1" applyBorder="1" applyAlignment="1">
      <alignment horizontal="left" vertical="center"/>
    </xf>
    <xf fontId="5" fillId="0" borderId="21" numFmtId="0" xfId="0" applyFont="1" applyBorder="1" applyAlignment="1">
      <alignment vertical="center" wrapText="1"/>
    </xf>
    <xf fontId="5" fillId="0" borderId="21" numFmtId="162" xfId="0" applyNumberFormat="1" applyFont="1" applyBorder="1" applyAlignment="1">
      <alignment vertical="center" wrapText="1"/>
    </xf>
    <xf fontId="5" fillId="0" borderId="7" numFmtId="162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vertical="center" wrapText="1"/>
    </xf>
    <xf fontId="5" fillId="0" borderId="0" numFmtId="162" xfId="0" applyNumberFormat="1" applyFont="1" applyAlignment="1">
      <alignment vertical="center" wrapText="1"/>
    </xf>
    <xf fontId="5" fillId="0" borderId="22" numFmtId="162" xfId="0" applyNumberFormat="1" applyFont="1" applyBorder="1" applyAlignment="1">
      <alignment vertical="center" wrapText="1"/>
    </xf>
    <xf fontId="5" fillId="0" borderId="0" numFmtId="164" xfId="0" applyNumberFormat="1" applyFont="1" applyAlignment="1">
      <alignment horizontal="right" vertical="center" wrapText="1"/>
    </xf>
    <xf fontId="5" fillId="0" borderId="21" numFmtId="164" xfId="0" applyNumberFormat="1" applyFont="1" applyBorder="1" applyAlignment="1">
      <alignment horizontal="right" vertical="center" wrapText="1"/>
    </xf>
    <xf fontId="5" fillId="0" borderId="17" numFmtId="164" xfId="0" applyNumberFormat="1" applyFont="1" applyBorder="1" applyAlignment="1">
      <alignment horizontal="right" vertical="center" wrapText="1"/>
    </xf>
    <xf fontId="5" fillId="0" borderId="23" numFmtId="164" xfId="0" applyNumberFormat="1" applyFont="1" applyBorder="1" applyAlignment="1">
      <alignment horizontal="right" vertical="center" wrapText="1"/>
    </xf>
    <xf fontId="8" fillId="0" borderId="0" numFmtId="49" xfId="0" applyNumberFormat="1" applyFont="1" applyAlignment="1">
      <alignment horizontal="left" vertical="center"/>
    </xf>
    <xf fontId="6" fillId="0" borderId="4" numFmtId="49" xfId="0" applyNumberFormat="1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5" fillId="0" borderId="24" numFmtId="0" xfId="0" applyFont="1" applyBorder="1" applyAlignment="1">
      <alignment vertical="center" wrapText="1"/>
    </xf>
    <xf fontId="5" fillId="0" borderId="4" numFmtId="162" xfId="0" applyNumberFormat="1" applyFont="1" applyBorder="1" applyAlignment="1">
      <alignment vertical="center" wrapText="1"/>
    </xf>
    <xf fontId="5" fillId="0" borderId="25" numFmtId="162" xfId="0" applyNumberFormat="1" applyFont="1" applyBorder="1" applyAlignment="1">
      <alignment vertical="center" wrapText="1"/>
    </xf>
    <xf fontId="5" fillId="0" borderId="1" numFmtId="162" xfId="0" applyNumberFormat="1" applyFont="1" applyBorder="1" applyAlignment="1">
      <alignment vertical="center" wrapText="1"/>
    </xf>
    <xf fontId="5" fillId="0" borderId="4" numFmtId="164" xfId="0" applyNumberFormat="1" applyFont="1" applyBorder="1" applyAlignment="1">
      <alignment horizontal="right" vertical="center" wrapText="1"/>
    </xf>
    <xf fontId="5" fillId="0" borderId="26" numFmtId="164" xfId="0" applyNumberFormat="1" applyFont="1" applyBorder="1" applyAlignment="1">
      <alignment horizontal="right" vertical="center" wrapText="1"/>
    </xf>
    <xf fontId="18" fillId="0" borderId="27" numFmtId="165" xfId="0" applyNumberFormat="1" applyFont="1" applyBorder="1" applyAlignment="1">
      <alignment horizontal="center" vertical="center" wrapText="1"/>
    </xf>
    <xf fontId="18" fillId="0" borderId="10" numFmtId="165" xfId="0" applyNumberFormat="1" applyFont="1" applyBorder="1" applyAlignment="1">
      <alignment horizontal="center" vertical="center" wrapText="1"/>
    </xf>
    <xf fontId="10" fillId="0" borderId="10" numFmtId="165" xfId="0" applyNumberFormat="1" applyFont="1" applyBorder="1" applyAlignment="1">
      <alignment horizontal="left" vertical="center"/>
    </xf>
    <xf fontId="18" fillId="0" borderId="11" numFmtId="165" xfId="0" applyNumberFormat="1" applyFont="1" applyBorder="1" applyAlignment="1">
      <alignment horizontal="center" vertical="center" wrapText="1"/>
    </xf>
    <xf fontId="18" fillId="0" borderId="12" numFmtId="162" xfId="0" applyNumberFormat="1" applyFont="1" applyBorder="1" applyAlignment="1">
      <alignment horizontal="right" vertical="center" wrapText="1"/>
    </xf>
    <xf fontId="18" fillId="0" borderId="10" numFmtId="162" xfId="0" applyNumberFormat="1" applyFont="1" applyBorder="1" applyAlignment="1">
      <alignment horizontal="right" vertical="center" wrapText="1"/>
    </xf>
    <xf fontId="6" fillId="0" borderId="28" numFmtId="49" xfId="0" applyNumberFormat="1" applyFont="1" applyBorder="1" applyAlignment="1">
      <alignment horizontal="center" vertical="center" wrapText="1"/>
    </xf>
    <xf fontId="7" fillId="0" borderId="29" numFmtId="0" xfId="0" applyFont="1" applyBorder="1" applyAlignment="1">
      <alignment horizontal="center" vertical="center" wrapText="1"/>
    </xf>
    <xf fontId="8" fillId="0" borderId="15" numFmtId="0" xfId="0" applyFont="1" applyBorder="1" applyAlignment="1">
      <alignment horizontal="left" vertical="center"/>
    </xf>
    <xf fontId="5" fillId="0" borderId="15" numFmtId="165" xfId="0" applyNumberFormat="1" applyFont="1" applyBorder="1" applyAlignment="1">
      <alignment vertical="center" wrapText="1"/>
    </xf>
    <xf fontId="5" fillId="0" borderId="30" numFmtId="162" xfId="0" applyNumberFormat="1" applyFont="1" applyBorder="1" applyAlignment="1">
      <alignment horizontal="right" vertical="center" wrapText="1"/>
    </xf>
    <xf fontId="5" fillId="0" borderId="31" numFmtId="162" xfId="0" applyNumberFormat="1" applyFont="1" applyBorder="1" applyAlignment="1">
      <alignment horizontal="right" vertical="center" wrapText="1"/>
    </xf>
    <xf fontId="6" fillId="0" borderId="23" numFmtId="49" xfId="0" applyNumberFormat="1" applyFont="1" applyBorder="1" applyAlignment="1">
      <alignment horizontal="center" vertical="center" wrapText="1"/>
    </xf>
    <xf fontId="7" fillId="0" borderId="32" numFmtId="0" xfId="0" applyFont="1" applyBorder="1" applyAlignment="1">
      <alignment horizontal="center" vertical="center" wrapText="1"/>
    </xf>
    <xf fontId="5" fillId="0" borderId="0" numFmtId="165" xfId="0" applyNumberFormat="1" applyFont="1" applyAlignment="1">
      <alignment vertical="center" wrapText="1"/>
    </xf>
    <xf fontId="5" fillId="0" borderId="21" numFmtId="162" xfId="0" applyNumberFormat="1" applyFont="1" applyBorder="1" applyAlignment="1">
      <alignment horizontal="right" vertical="center" wrapText="1"/>
    </xf>
    <xf fontId="5" fillId="0" borderId="0" numFmtId="162" xfId="0" applyNumberFormat="1" applyFont="1" applyAlignment="1">
      <alignment horizontal="right" vertical="center" wrapText="1"/>
    </xf>
    <xf fontId="5" fillId="0" borderId="21" numFmtId="165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horizontal="right" vertical="center" wrapText="1"/>
    </xf>
    <xf fontId="20" fillId="0" borderId="0" numFmtId="0" xfId="0" applyFont="1" applyAlignment="1">
      <alignment vertical="center"/>
    </xf>
    <xf fontId="21" fillId="0" borderId="23" numFmtId="49" xfId="0" applyNumberFormat="1" applyFont="1" applyBorder="1" applyAlignment="1">
      <alignment horizontal="center" vertical="center" wrapText="1"/>
    </xf>
    <xf fontId="20" fillId="0" borderId="33" numFmtId="0" xfId="0" applyFont="1" applyBorder="1" applyAlignment="1">
      <alignment horizontal="center" vertical="center" wrapText="1"/>
    </xf>
    <xf fontId="22" fillId="0" borderId="34" numFmtId="49" xfId="0" applyNumberFormat="1" applyFont="1" applyBorder="1" applyAlignment="1">
      <alignment horizontal="left" vertical="center"/>
    </xf>
    <xf fontId="20" fillId="0" borderId="35" numFmtId="0" xfId="0" applyFont="1" applyBorder="1" applyAlignment="1">
      <alignment vertical="center" wrapText="1"/>
    </xf>
    <xf fontId="20" fillId="0" borderId="34" numFmtId="162" xfId="0" applyNumberFormat="1" applyFont="1" applyBorder="1" applyAlignment="1">
      <alignment horizontal="right" vertical="center" wrapText="1"/>
    </xf>
    <xf fontId="20" fillId="0" borderId="4" numFmtId="162" xfId="0" applyNumberFormat="1" applyFont="1" applyBorder="1" applyAlignment="1">
      <alignment horizontal="right" vertical="center" wrapText="1"/>
    </xf>
    <xf fontId="20" fillId="0" borderId="34" numFmtId="164" xfId="0" applyNumberFormat="1" applyFont="1" applyBorder="1" applyAlignment="1">
      <alignment horizontal="right" vertical="center" wrapText="1"/>
    </xf>
    <xf fontId="20" fillId="0" borderId="36" numFmtId="164" xfId="0" applyNumberFormat="1" applyFont="1" applyBorder="1" applyAlignment="1">
      <alignment horizontal="right" vertical="center" wrapText="1"/>
    </xf>
    <xf fontId="6" fillId="0" borderId="26" numFmtId="1" xfId="0" applyNumberFormat="1" applyFont="1" applyBorder="1" applyAlignment="1">
      <alignment horizontal="center" vertical="center" wrapText="1"/>
    </xf>
    <xf fontId="8" fillId="0" borderId="16" numFmtId="0" xfId="0" applyFont="1" applyBorder="1" applyAlignment="1">
      <alignment horizontal="left" vertical="center"/>
    </xf>
    <xf fontId="5" fillId="0" borderId="37" numFmtId="0" xfId="0" applyFont="1" applyBorder="1" applyAlignment="1">
      <alignment horizontal="left" vertical="center" wrapText="1"/>
    </xf>
    <xf fontId="5" fillId="0" borderId="38" numFmtId="164" xfId="0" applyNumberFormat="1" applyFont="1" applyBorder="1" applyAlignment="1">
      <alignment horizontal="right" vertical="center" wrapText="1"/>
    </xf>
    <xf fontId="6" fillId="0" borderId="23" numFmtId="0" xfId="0" applyFont="1" applyBorder="1" applyAlignment="1">
      <alignment horizontal="center" vertical="center" wrapText="1"/>
    </xf>
    <xf fontId="8" fillId="0" borderId="21" numFmtId="0" xfId="0" applyFont="1" applyBorder="1" applyAlignment="1">
      <alignment horizontal="left" vertical="center"/>
    </xf>
    <xf fontId="5" fillId="0" borderId="7" numFmtId="162" xfId="0" applyNumberFormat="1" applyFont="1" applyBorder="1" applyAlignment="1">
      <alignment horizontal="right" vertical="center" wrapText="1"/>
    </xf>
    <xf fontId="6" fillId="0" borderId="26" numFmtId="0" xfId="0" applyFont="1" applyBorder="1" applyAlignment="1">
      <alignment horizontal="center" vertical="center" wrapText="1"/>
    </xf>
    <xf fontId="7" fillId="0" borderId="39" numFmtId="0" xfId="0" applyFont="1" applyBorder="1" applyAlignment="1">
      <alignment horizontal="center" vertical="center" wrapText="1"/>
    </xf>
    <xf fontId="8" fillId="0" borderId="21" numFmtId="166" xfId="0" applyNumberFormat="1" applyFont="1" applyBorder="1" applyAlignment="1">
      <alignment vertical="center"/>
    </xf>
    <xf fontId="23" fillId="0" borderId="5" numFmtId="165" xfId="0" applyNumberFormat="1" applyFont="1" applyBorder="1" applyAlignment="1">
      <alignment vertical="center" wrapText="1"/>
    </xf>
    <xf fontId="21" fillId="0" borderId="26" numFmtId="0" xfId="0" applyFont="1" applyBorder="1" applyAlignment="1">
      <alignment horizontal="center" vertical="center" wrapText="1"/>
    </xf>
    <xf fontId="22" fillId="0" borderId="35" numFmtId="49" xfId="0" applyNumberFormat="1" applyFont="1" applyBorder="1" applyAlignment="1">
      <alignment horizontal="left" vertical="center"/>
    </xf>
    <xf fontId="20" fillId="0" borderId="34" numFmtId="0" xfId="0" applyFont="1" applyBorder="1" applyAlignment="1">
      <alignment vertical="center" wrapText="1"/>
    </xf>
    <xf fontId="20" fillId="0" borderId="35" numFmtId="162" xfId="0" applyNumberFormat="1" applyFont="1" applyBorder="1" applyAlignment="1">
      <alignment horizontal="right" vertical="center" wrapText="1"/>
    </xf>
    <xf fontId="20" fillId="0" borderId="35" numFmtId="164" xfId="0" applyNumberFormat="1" applyFont="1" applyBorder="1" applyAlignment="1">
      <alignment horizontal="right" vertical="center" wrapText="1"/>
    </xf>
    <xf fontId="20" fillId="0" borderId="40" numFmtId="164" xfId="0" applyNumberFormat="1" applyFont="1" applyBorder="1" applyAlignment="1">
      <alignment horizontal="right" vertical="center" wrapText="1"/>
    </xf>
    <xf fontId="8" fillId="0" borderId="15" numFmtId="49" xfId="0" applyNumberFormat="1" applyFont="1" applyBorder="1" applyAlignment="1">
      <alignment horizontal="left" vertical="center"/>
    </xf>
    <xf fontId="5" fillId="0" borderId="16" numFmtId="165" xfId="0" applyNumberFormat="1" applyFont="1" applyBorder="1" applyAlignment="1">
      <alignment vertical="center" wrapText="1"/>
    </xf>
    <xf fontId="5" fillId="0" borderId="21" numFmtId="165" xfId="0" applyNumberFormat="1" applyFont="1" applyBorder="1" applyAlignment="1">
      <alignment horizontal="left" vertical="center" wrapText="1"/>
    </xf>
    <xf fontId="5" fillId="0" borderId="21" numFmtId="0" xfId="0" applyFont="1" applyBorder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24" fillId="0" borderId="0" numFmtId="0" xfId="0" applyFont="1" applyAlignment="1">
      <alignment vertical="center"/>
    </xf>
    <xf fontId="21" fillId="0" borderId="28" numFmtId="49" xfId="0" applyNumberFormat="1" applyFont="1" applyBorder="1" applyAlignment="1">
      <alignment horizontal="center" vertical="center" wrapText="1"/>
    </xf>
    <xf fontId="25" fillId="0" borderId="32" numFmtId="0" xfId="0" applyFont="1" applyBorder="1" applyAlignment="1">
      <alignment horizontal="center" vertical="center" wrapText="1"/>
    </xf>
    <xf fontId="22" fillId="0" borderId="0" numFmtId="0" xfId="0" applyFont="1" applyAlignment="1">
      <alignment horizontal="left" vertical="center"/>
    </xf>
    <xf fontId="24" fillId="0" borderId="5" numFmtId="0" xfId="0" applyFont="1" applyBorder="1" applyAlignment="1">
      <alignment horizontal="left" vertical="center" wrapText="1"/>
    </xf>
    <xf fontId="24" fillId="0" borderId="21" numFmtId="162" xfId="0" applyNumberFormat="1" applyFont="1" applyBorder="1" applyAlignment="1">
      <alignment horizontal="right" vertical="center" wrapText="1"/>
    </xf>
    <xf fontId="24" fillId="0" borderId="7" numFmtId="162" xfId="0" applyNumberFormat="1" applyFont="1" applyBorder="1" applyAlignment="1">
      <alignment horizontal="right" vertical="center" wrapText="1"/>
    </xf>
    <xf fontId="24" fillId="0" borderId="6" numFmtId="162" xfId="0" applyNumberFormat="1" applyFont="1" applyBorder="1" applyAlignment="1">
      <alignment horizontal="right" vertical="center" wrapText="1"/>
    </xf>
    <xf fontId="24" fillId="0" borderId="0" numFmtId="162" xfId="0" applyNumberFormat="1" applyFont="1" applyAlignment="1">
      <alignment horizontal="right" vertical="center" wrapText="1"/>
    </xf>
    <xf fontId="20" fillId="0" borderId="0" numFmtId="164" xfId="0" applyNumberFormat="1" applyFont="1" applyAlignment="1">
      <alignment horizontal="right" vertical="center" wrapText="1"/>
    </xf>
    <xf fontId="24" fillId="0" borderId="21" numFmtId="164" xfId="0" applyNumberFormat="1" applyFont="1" applyBorder="1" applyAlignment="1">
      <alignment horizontal="right" vertical="center" wrapText="1"/>
    </xf>
    <xf fontId="24" fillId="0" borderId="17" numFmtId="164" xfId="0" applyNumberFormat="1" applyFont="1" applyBorder="1" applyAlignment="1">
      <alignment horizontal="right" vertical="center" wrapText="1"/>
    </xf>
    <xf fontId="24" fillId="0" borderId="23" numFmtId="164" xfId="0" applyNumberFormat="1" applyFont="1" applyBorder="1" applyAlignment="1">
      <alignment horizontal="right" vertical="center" wrapText="1"/>
    </xf>
    <xf fontId="22" fillId="0" borderId="21" numFmtId="0" xfId="0" applyFont="1" applyBorder="1" applyAlignment="1">
      <alignment horizontal="left" vertical="center"/>
    </xf>
    <xf fontId="24" fillId="0" borderId="21" numFmtId="0" xfId="0" applyFont="1" applyBorder="1" applyAlignment="1">
      <alignment horizontal="left" vertical="center" wrapText="1"/>
    </xf>
    <xf fontId="20" fillId="0" borderId="21" numFmtId="164" xfId="0" applyNumberFormat="1" applyFont="1" applyBorder="1" applyAlignment="1">
      <alignment horizontal="right" vertical="center" wrapText="1"/>
    </xf>
    <xf fontId="24" fillId="0" borderId="0" numFmtId="164" xfId="0" applyNumberFormat="1" applyFont="1" applyAlignment="1">
      <alignment horizontal="right" vertical="center" wrapText="1"/>
    </xf>
    <xf fontId="24" fillId="0" borderId="41" numFmtId="162" xfId="0" applyNumberFormat="1" applyFont="1" applyBorder="1" applyAlignment="1">
      <alignment horizontal="right" vertical="center" wrapText="1"/>
    </xf>
    <xf fontId="20" fillId="0" borderId="33" numFmtId="49" xfId="0" applyNumberFormat="1" applyFont="1" applyBorder="1" applyAlignment="1">
      <alignment horizontal="center" vertical="center" wrapText="1"/>
    </xf>
    <xf fontId="5" fillId="0" borderId="5" numFmtId="165" xfId="0" applyNumberFormat="1" applyFont="1" applyBorder="1" applyAlignment="1">
      <alignment vertical="center" wrapText="1"/>
    </xf>
    <xf fontId="20" fillId="0" borderId="34" numFmtId="162" xfId="0" applyNumberFormat="1" applyFont="1" applyBorder="1" applyAlignment="1">
      <alignment vertical="center" wrapText="1"/>
    </xf>
    <xf fontId="20" fillId="0" borderId="35" numFmtId="162" xfId="0" applyNumberFormat="1" applyFont="1" applyBorder="1" applyAlignment="1">
      <alignment vertical="center" wrapText="1"/>
    </xf>
    <xf fontId="6" fillId="0" borderId="26" numFmtId="49" xfId="0" applyNumberFormat="1" applyFont="1" applyBorder="1" applyAlignment="1">
      <alignment horizontal="center" vertical="center" wrapText="1"/>
    </xf>
    <xf fontId="7" fillId="0" borderId="42" numFmtId="0" xfId="0" applyFont="1" applyBorder="1" applyAlignment="1">
      <alignment horizontal="center" vertical="center" wrapText="1"/>
    </xf>
    <xf fontId="5" fillId="0" borderId="37" numFmtId="165" xfId="0" applyNumberFormat="1" applyFont="1" applyBorder="1" applyAlignment="1">
      <alignment vertical="center" wrapText="1"/>
    </xf>
    <xf fontId="7" fillId="0" borderId="43" numFmtId="0" xfId="0" applyFont="1" applyBorder="1" applyAlignment="1">
      <alignment horizontal="center" vertical="center" wrapText="1"/>
    </xf>
    <xf fontId="26" fillId="0" borderId="21" numFmtId="165" xfId="0" applyNumberFormat="1" applyFont="1" applyBorder="1" applyAlignment="1">
      <alignment horizontal="right" vertical="center" wrapText="1"/>
    </xf>
    <xf fontId="18" fillId="0" borderId="21" numFmtId="162" xfId="0" applyNumberFormat="1" applyFont="1" applyBorder="1" applyAlignment="1">
      <alignment horizontal="right" vertical="center" wrapText="1"/>
    </xf>
    <xf fontId="18" fillId="0" borderId="21" numFmtId="164" xfId="0" applyNumberFormat="1" applyFont="1" applyBorder="1" applyAlignment="1">
      <alignment horizontal="right" vertical="center" wrapText="1"/>
    </xf>
    <xf fontId="18" fillId="0" borderId="23" numFmtId="164" xfId="0" applyNumberFormat="1" applyFont="1" applyBorder="1" applyAlignment="1">
      <alignment horizontal="right" vertical="center" wrapText="1"/>
    </xf>
    <xf fontId="8" fillId="0" borderId="4" numFmtId="49" xfId="0" applyNumberFormat="1" applyFont="1" applyBorder="1" applyAlignment="1">
      <alignment horizontal="left" vertical="center"/>
    </xf>
    <xf fontId="5" fillId="0" borderId="1" numFmtId="165" xfId="0" applyNumberFormat="1" applyFont="1" applyBorder="1" applyAlignment="1">
      <alignment vertical="center" wrapText="1"/>
    </xf>
    <xf fontId="5" fillId="0" borderId="4" numFmtId="162" xfId="0" applyNumberFormat="1" applyFont="1" applyBorder="1" applyAlignment="1">
      <alignment horizontal="right" vertical="center" wrapText="1"/>
    </xf>
    <xf fontId="6" fillId="0" borderId="44" numFmtId="49" xfId="0" applyNumberFormat="1" applyFont="1" applyBorder="1" applyAlignment="1">
      <alignment horizontal="center" vertical="center" wrapText="1"/>
    </xf>
    <xf fontId="8" fillId="0" borderId="19" numFmtId="166" xfId="0" applyNumberFormat="1" applyFont="1" applyBorder="1" applyAlignment="1">
      <alignment vertical="center"/>
    </xf>
    <xf fontId="5" fillId="0" borderId="19" numFmtId="164" xfId="0" applyNumberFormat="1" applyFont="1" applyBorder="1" applyAlignment="1">
      <alignment horizontal="right" vertical="center" wrapText="1"/>
    </xf>
    <xf fontId="5" fillId="0" borderId="44" numFmtId="164" xfId="0" applyNumberFormat="1" applyFont="1" applyBorder="1" applyAlignment="1">
      <alignment horizontal="right" vertical="center" wrapText="1"/>
    </xf>
    <xf fontId="25" fillId="0" borderId="45" numFmtId="0" xfId="0" applyFont="1" applyBorder="1" applyAlignment="1">
      <alignment horizontal="center" vertical="center" wrapText="1"/>
    </xf>
    <xf fontId="21" fillId="0" borderId="23" numFmtId="0" xfId="0" applyFont="1" applyBorder="1" applyAlignment="1">
      <alignment horizontal="center" vertical="center" wrapText="1"/>
    </xf>
    <xf fontId="5" fillId="0" borderId="37" numFmtId="165" xfId="0" applyNumberFormat="1" applyFont="1" applyBorder="1" applyAlignment="1">
      <alignment horizontal="left" vertical="center" wrapText="1"/>
    </xf>
    <xf fontId="5" fillId="0" borderId="21" numFmtId="4" xfId="0" applyNumberFormat="1" applyFont="1" applyBorder="1" applyAlignment="1">
      <alignment horizontal="right" vertical="center" wrapText="1"/>
    </xf>
    <xf fontId="5" fillId="0" borderId="0" numFmtId="4" xfId="0" applyNumberFormat="1" applyFont="1" applyAlignment="1">
      <alignment horizontal="right" vertical="center" wrapText="1"/>
    </xf>
    <xf fontId="13" fillId="0" borderId="23" numFmtId="164" xfId="0" applyNumberFormat="1" applyFont="1" applyBorder="1" applyAlignment="1">
      <alignment horizontal="right" vertical="center" wrapText="1"/>
    </xf>
    <xf fontId="13" fillId="0" borderId="0" numFmtId="164" xfId="0" applyNumberFormat="1" applyFont="1" applyAlignment="1">
      <alignment horizontal="right" vertical="center" wrapText="1"/>
    </xf>
    <xf fontId="13" fillId="0" borderId="21" numFmtId="164" xfId="0" applyNumberFormat="1" applyFont="1" applyBorder="1" applyAlignment="1">
      <alignment horizontal="right" vertical="center" wrapText="1"/>
    </xf>
    <xf fontId="5" fillId="3" borderId="21" numFmtId="162" xfId="0" applyNumberFormat="1" applyFont="1" applyFill="1" applyBorder="1" applyAlignment="1">
      <alignment horizontal="right" vertical="center" wrapText="1"/>
    </xf>
    <xf fontId="5" fillId="3" borderId="0" numFmtId="162" xfId="0" applyNumberFormat="1" applyFont="1" applyFill="1" applyAlignment="1">
      <alignment horizontal="right" vertical="center" wrapText="1"/>
    </xf>
    <xf fontId="20" fillId="0" borderId="39" numFmtId="0" xfId="0" applyFont="1" applyBorder="1" applyAlignment="1">
      <alignment horizontal="center" vertical="center" wrapText="1"/>
    </xf>
    <xf fontId="22" fillId="0" borderId="0" numFmtId="49" xfId="0" applyNumberFormat="1" applyFont="1" applyAlignment="1">
      <alignment horizontal="left" vertical="center"/>
    </xf>
    <xf fontId="20" fillId="0" borderId="4" numFmtId="0" xfId="0" applyFont="1" applyBorder="1" applyAlignment="1">
      <alignment vertical="center" wrapText="1"/>
    </xf>
    <xf fontId="20" fillId="3" borderId="4" numFmtId="162" xfId="0" applyNumberFormat="1" applyFont="1" applyFill="1" applyBorder="1" applyAlignment="1">
      <alignment horizontal="right" vertical="center" wrapText="1"/>
    </xf>
    <xf fontId="20" fillId="0" borderId="0" numFmtId="162" xfId="0" applyNumberFormat="1" applyFont="1" applyAlignment="1">
      <alignment horizontal="right" vertical="center" wrapText="1"/>
    </xf>
    <xf fontId="20" fillId="0" borderId="4" numFmtId="164" xfId="0" applyNumberFormat="1" applyFont="1" applyBorder="1" applyAlignment="1">
      <alignment horizontal="right" vertical="center" wrapText="1"/>
    </xf>
    <xf fontId="20" fillId="0" borderId="17" numFmtId="164" xfId="0" applyNumberFormat="1" applyFont="1" applyBorder="1" applyAlignment="1">
      <alignment horizontal="right" vertical="center" wrapText="1"/>
    </xf>
    <xf fontId="20" fillId="0" borderId="26" numFmtId="164" xfId="0" applyNumberFormat="1" applyFont="1" applyBorder="1" applyAlignment="1">
      <alignment horizontal="right" vertical="center" wrapText="1"/>
    </xf>
    <xf fontId="19" fillId="0" borderId="5" numFmtId="0" xfId="0" applyFont="1" applyBorder="1" applyAlignment="1">
      <alignment vertical="center"/>
    </xf>
    <xf fontId="18" fillId="0" borderId="9" numFmtId="167" xfId="0" applyNumberFormat="1" applyFont="1" applyBorder="1" applyAlignment="1">
      <alignment horizontal="center" vertical="center" wrapText="1"/>
    </xf>
    <xf fontId="16" fillId="0" borderId="10" numFmtId="167" xfId="0" applyNumberFormat="1" applyFont="1" applyBorder="1" applyAlignment="1">
      <alignment horizontal="left" vertical="center"/>
    </xf>
    <xf fontId="18" fillId="0" borderId="11" numFmtId="167" xfId="0" applyNumberFormat="1" applyFont="1" applyBorder="1" applyAlignment="1">
      <alignment horizontal="center" vertical="center" wrapText="1"/>
    </xf>
    <xf fontId="18" fillId="3" borderId="12" numFmtId="162" xfId="0" applyNumberFormat="1" applyFont="1" applyFill="1" applyBorder="1" applyAlignment="1">
      <alignment horizontal="right" vertical="center" wrapText="1"/>
    </xf>
    <xf fontId="19" fillId="0" borderId="23" numFmtId="49" xfId="0" applyNumberFormat="1" applyFont="1" applyBorder="1" applyAlignment="1">
      <alignment vertical="center" wrapText="1"/>
    </xf>
    <xf fontId="18" fillId="0" borderId="46" numFmtId="165" xfId="0" applyNumberFormat="1" applyFont="1" applyBorder="1" applyAlignment="1">
      <alignment horizontal="center" vertical="center" wrapText="1"/>
    </xf>
    <xf fontId="16" fillId="0" borderId="47" numFmtId="165" xfId="0" applyNumberFormat="1" applyFont="1" applyBorder="1" applyAlignment="1">
      <alignment horizontal="left" vertical="center"/>
    </xf>
    <xf fontId="18" fillId="0" borderId="18" numFmtId="165" xfId="0" applyNumberFormat="1" applyFont="1" applyBorder="1" applyAlignment="1">
      <alignment horizontal="center" vertical="center" wrapText="1"/>
    </xf>
    <xf fontId="18" fillId="0" borderId="19" numFmtId="162" xfId="0" applyNumberFormat="1" applyFont="1" applyBorder="1" applyAlignment="1">
      <alignment horizontal="right" vertical="center" wrapText="1"/>
    </xf>
    <xf fontId="18" fillId="3" borderId="19" numFmtId="162" xfId="0" applyNumberFormat="1" applyFont="1" applyFill="1" applyBorder="1" applyAlignment="1">
      <alignment horizontal="right" vertical="center" wrapText="1"/>
    </xf>
    <xf fontId="18" fillId="0" borderId="0" numFmtId="162" xfId="0" applyNumberFormat="1" applyFont="1" applyAlignment="1">
      <alignment horizontal="right" vertical="center" wrapText="1"/>
    </xf>
    <xf fontId="18" fillId="0" borderId="0" numFmtId="164" xfId="0" applyNumberFormat="1" applyFont="1" applyAlignment="1">
      <alignment horizontal="right" vertical="center" wrapText="1"/>
    </xf>
    <xf fontId="18" fillId="0" borderId="19" numFmtId="164" xfId="0" applyNumberFormat="1" applyFont="1" applyBorder="1" applyAlignment="1">
      <alignment horizontal="right" vertical="center" wrapText="1"/>
    </xf>
    <xf fontId="18" fillId="0" borderId="17" numFmtId="164" xfId="0" applyNumberFormat="1" applyFont="1" applyBorder="1" applyAlignment="1">
      <alignment horizontal="right" vertical="center" wrapText="1"/>
    </xf>
    <xf fontId="18" fillId="0" borderId="44" numFmtId="164" xfId="0" applyNumberFormat="1" applyFont="1" applyBorder="1" applyAlignment="1">
      <alignment horizontal="right" vertical="center" wrapText="1"/>
    </xf>
    <xf fontId="6" fillId="0" borderId="24" numFmtId="49" xfId="0" applyNumberFormat="1" applyFont="1" applyBorder="1" applyAlignment="1">
      <alignment horizontal="center" vertical="center" wrapText="1"/>
    </xf>
    <xf fontId="17" fillId="0" borderId="39" numFmtId="0" xfId="0" applyFont="1" applyBorder="1" applyAlignment="1">
      <alignment horizontal="center" vertical="center" wrapText="1"/>
    </xf>
    <xf fontId="23" fillId="0" borderId="0" numFmtId="162" xfId="0" applyNumberFormat="1" applyFont="1" applyAlignment="1">
      <alignment vertical="center" wrapText="1"/>
    </xf>
    <xf fontId="6" fillId="0" borderId="5" numFmtId="49" xfId="0" applyNumberFormat="1" applyFont="1" applyBorder="1" applyAlignment="1">
      <alignment horizontal="center" vertical="center" wrapText="1"/>
    </xf>
    <xf fontId="17" fillId="0" borderId="32" numFmtId="0" xfId="0" applyFont="1" applyBorder="1" applyAlignment="1">
      <alignment horizontal="center" vertical="center" wrapText="1"/>
    </xf>
    <xf fontId="23" fillId="0" borderId="5" numFmtId="162" xfId="0" applyNumberFormat="1" applyFont="1" applyBorder="1" applyAlignment="1">
      <alignment vertical="center" wrapText="1"/>
    </xf>
    <xf fontId="5" fillId="3" borderId="7" numFmtId="162" xfId="0" applyNumberFormat="1" applyFont="1" applyFill="1" applyBorder="1" applyAlignment="1">
      <alignment horizontal="right" vertical="center" wrapText="1"/>
    </xf>
    <xf fontId="23" fillId="0" borderId="5" numFmtId="0" xfId="0" applyFont="1" applyBorder="1" applyAlignment="1">
      <alignment horizontal="left" vertical="center" wrapText="1"/>
    </xf>
    <xf fontId="5" fillId="0" borderId="24" numFmtId="162" xfId="0" applyNumberFormat="1" applyFont="1" applyBorder="1" applyAlignment="1">
      <alignment horizontal="right" vertical="center" wrapText="1"/>
    </xf>
    <xf fontId="5" fillId="3" borderId="24" numFmtId="162" xfId="0" applyNumberFormat="1" applyFont="1" applyFill="1" applyBorder="1" applyAlignment="1">
      <alignment horizontal="right" vertical="center" wrapText="1"/>
    </xf>
    <xf fontId="5" fillId="3" borderId="6" numFmtId="162" xfId="0" applyNumberFormat="1" applyFont="1" applyFill="1" applyBorder="1" applyAlignment="1">
      <alignment horizontal="right" vertical="center" wrapText="1"/>
    </xf>
    <xf fontId="19" fillId="0" borderId="5" numFmtId="49" xfId="0" applyNumberFormat="1" applyFont="1" applyBorder="1" applyAlignment="1">
      <alignment horizontal="center" vertical="center" wrapText="1"/>
    </xf>
    <xf fontId="23" fillId="0" borderId="0" numFmtId="0" xfId="0" applyFont="1" applyAlignment="1">
      <alignment horizontal="left" vertical="center" wrapText="1"/>
    </xf>
    <xf fontId="8" fillId="0" borderId="18" numFmtId="49" xfId="0" applyNumberFormat="1" applyFont="1" applyBorder="1" applyAlignment="1">
      <alignment horizontal="left" vertical="center"/>
    </xf>
    <xf fontId="8" fillId="0" borderId="17" numFmtId="49" xfId="0" applyNumberFormat="1" applyFont="1" applyBorder="1" applyAlignment="1">
      <alignment horizontal="left" vertical="center"/>
    </xf>
    <xf fontId="23" fillId="0" borderId="0" numFmtId="165" xfId="0" applyNumberFormat="1" applyFont="1" applyAlignment="1">
      <alignment vertical="center" wrapText="1"/>
    </xf>
    <xf fontId="5" fillId="0" borderId="34" numFmtId="162" xfId="0" applyNumberFormat="1" applyFont="1" applyBorder="1" applyAlignment="1">
      <alignment horizontal="right" vertical="center" wrapText="1"/>
    </xf>
    <xf fontId="5" fillId="0" borderId="48" numFmtId="162" xfId="0" applyNumberFormat="1" applyFont="1" applyBorder="1" applyAlignment="1">
      <alignment horizontal="right" vertical="center" wrapText="1"/>
    </xf>
    <xf fontId="19" fillId="0" borderId="49" numFmtId="0" xfId="0" applyFont="1" applyBorder="1" applyAlignment="1">
      <alignment vertical="center"/>
    </xf>
    <xf fontId="6" fillId="0" borderId="1" numFmtId="167" xfId="0" applyNumberFormat="1" applyFont="1" applyBorder="1" applyAlignment="1">
      <alignment horizontal="left" vertical="center"/>
    </xf>
    <xf fontId="13" fillId="0" borderId="0" numFmtId="168" xfId="0" applyNumberFormat="1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6" fillId="0" borderId="0" numFmtId="162" xfId="0" applyNumberFormat="1" applyFont="1" applyAlignment="1">
      <alignment horizontal="left" vertical="center"/>
    </xf>
    <xf fontId="5" fillId="0" borderId="0" numFmtId="162" xfId="0" applyNumberFormat="1" applyFont="1" applyAlignment="1">
      <alignment horizontal="left" vertical="center"/>
    </xf>
    <xf fontId="5" fillId="0" borderId="0" numFmtId="163" xfId="0" applyNumberFormat="1" applyFont="1" applyAlignment="1">
      <alignment horizontal="left"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normal" zoomScale="100" workbookViewId="0">
      <pane xSplit="4" ySplit="4" topLeftCell="E5" activePane="bottomRight" state="frozen"/>
      <selection activeCell="H47" activeCellId="0" sqref="H47:H49"/>
    </sheetView>
  </sheetViews>
  <sheetFormatPr defaultRowHeight="12.75"/>
  <cols>
    <col customWidth="1" hidden="1" min="1" max="1" style="2" width="5.00390625"/>
    <col customWidth="1" min="2" max="2" style="3" width="11.140625"/>
    <col customWidth="1" hidden="1" min="3" max="3" style="4" width="13.421875"/>
    <col customWidth="1" min="4" max="4" style="1" width="74.140625"/>
    <col customWidth="1" min="5" max="5" style="5" width="16.8515625"/>
    <col customWidth="1" min="6" max="6" style="1" width="16.140625"/>
    <col customWidth="1" min="7" max="7" style="6" width="15.8515625"/>
    <col customWidth="1" min="8" max="8" style="5" width="14.8515625"/>
    <col customWidth="1" min="9" max="9" style="7" width="16.28125"/>
    <col customWidth="1" min="10" max="10" style="7" width="15.28515625"/>
    <col customWidth="1" min="11" max="11" style="7" width="14.421875"/>
    <col customWidth="1" min="12" max="12" style="7" width="15.7109375"/>
    <col customWidth="1" min="13" max="13" style="1" width="17.140625"/>
    <col customWidth="1" min="14" max="14" style="1" width="14.7109375"/>
    <col customWidth="1" min="15" max="15" style="1" width="12.00390625"/>
    <col customWidth="1" min="16" max="16" style="1" width="13.140625"/>
    <col customWidth="1" min="17" max="17" style="1" width="12.57421875"/>
    <col customWidth="1" min="18" max="18" style="1" width="11.7109375"/>
    <col customWidth="1" min="19" max="22" style="1" width="9.140625"/>
    <col min="23" max="16384" style="1" width="9.140625"/>
  </cols>
  <sheetData>
    <row r="1" ht="23.25" customHeight="1">
      <c r="A1" s="8" t="s">
        <v>0</v>
      </c>
      <c r="B1" s="8"/>
      <c r="C1" s="9"/>
      <c r="D1" s="8"/>
      <c r="E1" s="10"/>
      <c r="F1" s="8"/>
      <c r="G1" s="10"/>
      <c r="H1" s="10"/>
      <c r="I1" s="8"/>
      <c r="J1" s="8"/>
      <c r="K1" s="8"/>
      <c r="L1" s="8"/>
      <c r="M1" s="8"/>
      <c r="N1" s="8"/>
      <c r="O1" s="8"/>
      <c r="P1" s="8"/>
      <c r="Q1" s="8"/>
      <c r="R1" s="8"/>
      <c r="S1" s="1"/>
      <c r="T1" s="1"/>
      <c r="U1" s="1"/>
      <c r="V1" s="1"/>
      <c r="W1" s="1"/>
      <c r="X1" s="1"/>
      <c r="Y1" s="1"/>
      <c r="Z1" s="1"/>
    </row>
    <row r="2" ht="15">
      <c r="A2" s="11"/>
      <c r="B2" s="12"/>
      <c r="C2" s="4"/>
      <c r="D2" s="13"/>
      <c r="E2" s="14"/>
      <c r="F2" s="13"/>
      <c r="G2" s="15"/>
      <c r="H2" s="16"/>
      <c r="I2" s="17"/>
      <c r="J2" s="17"/>
      <c r="K2" s="17"/>
      <c r="L2" s="17"/>
      <c r="M2" s="13"/>
      <c r="N2" s="13"/>
      <c r="O2" s="13"/>
      <c r="P2" s="18"/>
      <c r="Q2" s="18"/>
      <c r="R2" s="19" t="s">
        <v>1</v>
      </c>
      <c r="S2" s="1"/>
      <c r="T2" s="1"/>
      <c r="U2" s="1"/>
      <c r="V2" s="1"/>
      <c r="W2" s="1"/>
      <c r="X2" s="1"/>
      <c r="Y2" s="1"/>
      <c r="Z2" s="1"/>
    </row>
    <row r="3" s="20" customFormat="1" ht="18.75" customHeight="1">
      <c r="A3" s="21" t="s">
        <v>2</v>
      </c>
      <c r="B3" s="22" t="s">
        <v>3</v>
      </c>
      <c r="C3" s="23" t="s">
        <v>4</v>
      </c>
      <c r="D3" s="24" t="s">
        <v>5</v>
      </c>
      <c r="E3" s="25" t="s">
        <v>6</v>
      </c>
      <c r="F3" s="26" t="s">
        <v>7</v>
      </c>
      <c r="G3" s="27"/>
      <c r="H3" s="28"/>
      <c r="I3" s="29" t="s">
        <v>8</v>
      </c>
      <c r="J3" s="30"/>
      <c r="K3" s="26" t="s">
        <v>9</v>
      </c>
      <c r="L3" s="31"/>
      <c r="M3" s="31"/>
      <c r="N3" s="32"/>
      <c r="O3" s="24" t="s">
        <v>10</v>
      </c>
      <c r="P3" s="33" t="s">
        <v>11</v>
      </c>
      <c r="Q3" s="33" t="s">
        <v>12</v>
      </c>
      <c r="R3" s="24" t="s">
        <v>13</v>
      </c>
      <c r="S3" s="20"/>
      <c r="T3" s="20"/>
      <c r="U3" s="20"/>
      <c r="V3" s="20"/>
      <c r="W3" s="20"/>
      <c r="X3" s="20"/>
      <c r="Y3" s="20"/>
      <c r="Z3" s="20"/>
    </row>
    <row r="4" s="20" customFormat="1" ht="62.25" customHeight="1">
      <c r="A4" s="21"/>
      <c r="B4" s="22"/>
      <c r="C4" s="23"/>
      <c r="D4" s="24"/>
      <c r="E4" s="25"/>
      <c r="F4" s="34" t="s">
        <v>14</v>
      </c>
      <c r="G4" s="34" t="s">
        <v>15</v>
      </c>
      <c r="H4" s="35" t="s">
        <v>16</v>
      </c>
      <c r="I4" s="36" t="s">
        <v>17</v>
      </c>
      <c r="J4" s="36" t="s">
        <v>16</v>
      </c>
      <c r="K4" s="37" t="s">
        <v>18</v>
      </c>
      <c r="L4" s="38" t="s">
        <v>19</v>
      </c>
      <c r="M4" s="37" t="s">
        <v>20</v>
      </c>
      <c r="N4" s="38" t="s">
        <v>21</v>
      </c>
      <c r="O4" s="24"/>
      <c r="P4" s="33"/>
      <c r="Q4" s="33"/>
      <c r="R4" s="24"/>
      <c r="S4" s="20"/>
      <c r="T4" s="20"/>
      <c r="U4" s="20"/>
      <c r="V4" s="20"/>
      <c r="W4" s="20"/>
      <c r="X4" s="20"/>
      <c r="Y4" s="20"/>
      <c r="Z4" s="20"/>
    </row>
    <row r="5" s="39" customFormat="1" ht="23.25" customHeight="1">
      <c r="A5" s="40"/>
      <c r="B5" s="41" t="s">
        <v>22</v>
      </c>
      <c r="C5" s="42"/>
      <c r="D5" s="43"/>
      <c r="E5" s="44">
        <f>SUM(E6:E16)</f>
        <v>11426969.410000002</v>
      </c>
      <c r="F5" s="44">
        <f>SUM(F6:F16)</f>
        <v>28873554.000000004</v>
      </c>
      <c r="G5" s="44">
        <f>SUM(G6:G16)</f>
        <v>14638346.4</v>
      </c>
      <c r="H5" s="44">
        <f>SUM(H6:H16)</f>
        <v>3236523.3999999999</v>
      </c>
      <c r="I5" s="44">
        <f>SUM(I6:I16)</f>
        <v>12341610.77</v>
      </c>
      <c r="J5" s="44">
        <f>SUM(J6:J16)</f>
        <v>1052744.78</v>
      </c>
      <c r="K5" s="44">
        <f>SUM(K6:K16)</f>
        <v>914641.35999999847</v>
      </c>
      <c r="L5" s="44">
        <f>SUM(L6:L16)</f>
        <v>-2296735.6300000018</v>
      </c>
      <c r="M5" s="44">
        <f>SUM(M6:M16)</f>
        <v>-16531943.23</v>
      </c>
      <c r="N5" s="44">
        <f>SUM(N6:N16)</f>
        <v>-2183778.6200000001</v>
      </c>
      <c r="O5" s="45">
        <f t="shared" ref="O5:O9" si="0">IFERROR(I5/E5,"")</f>
        <v>1.080042339064947</v>
      </c>
      <c r="P5" s="46">
        <f t="shared" ref="P5:P9" si="1">IFERROR(J5/H5,"")</f>
        <v>0.32527025140618482</v>
      </c>
      <c r="Q5" s="47">
        <f t="shared" ref="Q5:Q9" si="2">IFERROR(I5/G5,"")</f>
        <v>0.84310142913409947</v>
      </c>
      <c r="R5" s="48">
        <f t="shared" ref="R5:R9" si="3">IFERROR(I5/F5,"")</f>
        <v>0.42743649673330819</v>
      </c>
      <c r="S5" s="39"/>
      <c r="T5" s="39"/>
      <c r="U5" s="39"/>
      <c r="V5" s="39"/>
      <c r="W5" s="39"/>
      <c r="X5" s="39"/>
      <c r="Y5" s="39"/>
      <c r="Z5" s="39"/>
    </row>
    <row r="6" ht="18.75" customHeight="1">
      <c r="A6" s="49"/>
      <c r="B6" s="50" t="s">
        <v>23</v>
      </c>
      <c r="C6" s="51" t="s">
        <v>24</v>
      </c>
      <c r="D6" s="52" t="s">
        <v>25</v>
      </c>
      <c r="E6" s="53">
        <v>8794639.9600000009</v>
      </c>
      <c r="F6" s="54">
        <f>22841274.9-1013674.9</f>
        <v>21827600</v>
      </c>
      <c r="G6" s="55">
        <v>11269558.800000001</v>
      </c>
      <c r="H6" s="56">
        <v>2353907.3999999999</v>
      </c>
      <c r="I6" s="56">
        <v>9769240.6899999995</v>
      </c>
      <c r="J6" s="56">
        <v>959796.16000000003</v>
      </c>
      <c r="K6" s="57">
        <f t="shared" ref="K6:K9" si="4">I6-E6</f>
        <v>974600.72999999858</v>
      </c>
      <c r="L6" s="58">
        <f t="shared" ref="L6:L9" si="5">I6-G6</f>
        <v>-1500318.1100000013</v>
      </c>
      <c r="M6" s="56">
        <f t="shared" ref="M6:M9" si="6">I6-F6</f>
        <v>-12058359.310000001</v>
      </c>
      <c r="N6" s="56">
        <f t="shared" ref="N6:N9" si="7">J6-H6</f>
        <v>-1394111.2399999998</v>
      </c>
      <c r="O6" s="59">
        <f t="shared" si="0"/>
        <v>1.1108175814396839</v>
      </c>
      <c r="P6" s="60">
        <f t="shared" si="1"/>
        <v>0.4077459291729148</v>
      </c>
      <c r="Q6" s="59">
        <f t="shared" si="2"/>
        <v>0.86686984498452579</v>
      </c>
      <c r="R6" s="61">
        <f t="shared" si="3"/>
        <v>0.44756366664223274</v>
      </c>
      <c r="S6" s="1"/>
      <c r="T6" s="1"/>
      <c r="U6" s="1"/>
      <c r="V6" s="1"/>
      <c r="W6" s="1"/>
      <c r="X6" s="1"/>
      <c r="Y6" s="1"/>
      <c r="Z6" s="1"/>
    </row>
    <row r="7" ht="18.75" customHeight="1">
      <c r="A7" s="62"/>
      <c r="B7" s="63" t="s">
        <v>26</v>
      </c>
      <c r="C7" s="64" t="s">
        <v>27</v>
      </c>
      <c r="D7" s="65" t="s">
        <v>28</v>
      </c>
      <c r="E7" s="66">
        <v>41236.75</v>
      </c>
      <c r="F7" s="67">
        <v>58676</v>
      </c>
      <c r="G7" s="67">
        <v>34000.5</v>
      </c>
      <c r="H7" s="66">
        <v>4914.5</v>
      </c>
      <c r="I7" s="68">
        <v>30576.91</v>
      </c>
      <c r="J7" s="66">
        <v>0.67000000000000004</v>
      </c>
      <c r="K7" s="69">
        <f t="shared" si="4"/>
        <v>-10659.84</v>
      </c>
      <c r="L7" s="66">
        <f t="shared" si="5"/>
        <v>-3423.5900000000001</v>
      </c>
      <c r="M7" s="70">
        <f t="shared" si="6"/>
        <v>-28099.09</v>
      </c>
      <c r="N7" s="66">
        <f t="shared" si="7"/>
        <v>-4913.8299999999999</v>
      </c>
      <c r="O7" s="71">
        <f t="shared" si="0"/>
        <v>0.74149660193880462</v>
      </c>
      <c r="P7" s="72">
        <f t="shared" si="1"/>
        <v>0.00013633126462508902</v>
      </c>
      <c r="Q7" s="73">
        <f t="shared" si="2"/>
        <v>0.89930765724033468</v>
      </c>
      <c r="R7" s="74">
        <f t="shared" si="3"/>
        <v>0.52111442497784444</v>
      </c>
      <c r="S7" s="1"/>
      <c r="T7" s="1"/>
      <c r="U7" s="1"/>
      <c r="V7" s="1"/>
      <c r="W7" s="1"/>
      <c r="X7" s="1"/>
      <c r="Y7" s="1"/>
      <c r="Z7" s="1"/>
    </row>
    <row r="8" ht="18.75" customHeight="1">
      <c r="A8" s="62"/>
      <c r="B8" s="63" t="s">
        <v>23</v>
      </c>
      <c r="C8" s="75" t="s">
        <v>29</v>
      </c>
      <c r="D8" s="65" t="s">
        <v>30</v>
      </c>
      <c r="E8" s="66">
        <v>8694.1599999999999</v>
      </c>
      <c r="F8" s="67">
        <v>38381</v>
      </c>
      <c r="G8" s="67">
        <v>26500</v>
      </c>
      <c r="H8" s="66">
        <v>9900</v>
      </c>
      <c r="I8" s="69">
        <v>19937.68</v>
      </c>
      <c r="J8" s="66">
        <v>378.10000000000002</v>
      </c>
      <c r="K8" s="66">
        <f t="shared" si="4"/>
        <v>11243.52</v>
      </c>
      <c r="L8" s="66">
        <f t="shared" si="5"/>
        <v>-6562.3199999999997</v>
      </c>
      <c r="M8" s="66">
        <f t="shared" si="6"/>
        <v>-18443.32</v>
      </c>
      <c r="N8" s="69">
        <f t="shared" si="7"/>
        <v>-9521.8999999999996</v>
      </c>
      <c r="O8" s="72">
        <f t="shared" si="0"/>
        <v>2.2932267177047581</v>
      </c>
      <c r="P8" s="71">
        <f t="shared" si="1"/>
        <v>0.038191919191919194</v>
      </c>
      <c r="Q8" s="72">
        <f t="shared" si="2"/>
        <v>0.75236528301886796</v>
      </c>
      <c r="R8" s="74">
        <f t="shared" si="3"/>
        <v>0.51946744482947294</v>
      </c>
      <c r="S8" s="1"/>
      <c r="T8" s="1"/>
      <c r="U8" s="1"/>
      <c r="V8" s="1"/>
      <c r="W8" s="1"/>
      <c r="X8" s="1"/>
      <c r="Y8" s="1"/>
      <c r="Z8" s="1"/>
    </row>
    <row r="9" ht="18.75" customHeight="1">
      <c r="A9" s="62"/>
      <c r="B9" s="63" t="s">
        <v>23</v>
      </c>
      <c r="C9" s="64" t="s">
        <v>31</v>
      </c>
      <c r="D9" s="65" t="s">
        <v>32</v>
      </c>
      <c r="E9" s="66">
        <v>684793.96999999997</v>
      </c>
      <c r="F9" s="67">
        <v>1319195.1000000001</v>
      </c>
      <c r="G9" s="67">
        <v>957500</v>
      </c>
      <c r="H9" s="66">
        <v>242300</v>
      </c>
      <c r="I9" s="66">
        <v>700652.08999999997</v>
      </c>
      <c r="J9" s="66">
        <v>8276.9599999999991</v>
      </c>
      <c r="K9" s="66">
        <f t="shared" si="4"/>
        <v>15858.119999999995</v>
      </c>
      <c r="L9" s="66">
        <f t="shared" si="5"/>
        <v>-256847.91000000003</v>
      </c>
      <c r="M9" s="70">
        <f t="shared" si="6"/>
        <v>-618543.01000000013</v>
      </c>
      <c r="N9" s="66">
        <f t="shared" si="7"/>
        <v>-234023.04000000001</v>
      </c>
      <c r="O9" s="71">
        <f t="shared" si="0"/>
        <v>1.0231575053150659</v>
      </c>
      <c r="P9" s="72">
        <f t="shared" si="1"/>
        <v>0.034159966983078827</v>
      </c>
      <c r="Q9" s="73">
        <f t="shared" si="2"/>
        <v>0.7317515300261096</v>
      </c>
      <c r="R9" s="74">
        <f t="shared" si="3"/>
        <v>0.53112090091905273</v>
      </c>
      <c r="S9" s="1"/>
      <c r="T9" s="1"/>
      <c r="U9" s="1"/>
      <c r="V9" s="1"/>
      <c r="W9" s="1"/>
      <c r="X9" s="1"/>
      <c r="Y9" s="1"/>
      <c r="Z9" s="1"/>
    </row>
    <row r="10" ht="18.75" customHeight="1">
      <c r="A10" s="62"/>
      <c r="B10" s="63" t="s">
        <v>23</v>
      </c>
      <c r="C10" s="75" t="s">
        <v>33</v>
      </c>
      <c r="D10" s="65" t="s">
        <v>34</v>
      </c>
      <c r="E10" s="66">
        <v>210.36000000000001</v>
      </c>
      <c r="F10" s="67">
        <v>0</v>
      </c>
      <c r="G10" s="67">
        <v>0</v>
      </c>
      <c r="H10" s="66">
        <v>0</v>
      </c>
      <c r="I10" s="69">
        <v>196</v>
      </c>
      <c r="J10" s="66">
        <v>24.719999999999999</v>
      </c>
      <c r="K10" s="66">
        <f t="shared" ref="K10:K47" si="8">I10-E10</f>
        <v>-14.360000000000014</v>
      </c>
      <c r="L10" s="66">
        <f t="shared" ref="L10:L73" si="9">I10-G10</f>
        <v>196</v>
      </c>
      <c r="M10" s="66">
        <f t="shared" ref="M10:M47" si="10">I10-F10</f>
        <v>196</v>
      </c>
      <c r="N10" s="69">
        <f t="shared" ref="N10:N47" si="11">J10-H10</f>
        <v>24.719999999999999</v>
      </c>
      <c r="O10" s="72">
        <f t="shared" ref="O10:O73" si="12">IFERROR(I10/E10,"")</f>
        <v>0.93173607149648219</v>
      </c>
      <c r="P10" s="71" t="str">
        <f t="shared" ref="P10:P73" si="13">IFERROR(J10/H10,"")</f>
        <v/>
      </c>
      <c r="Q10" s="72" t="str">
        <f t="shared" ref="Q10:Q73" si="14">IFERROR(I10/G10,"")</f>
        <v/>
      </c>
      <c r="R10" s="74" t="str">
        <f t="shared" ref="R10:R73" si="15">IFERROR(I10/F10,"")</f>
        <v/>
      </c>
      <c r="S10" s="1"/>
      <c r="T10" s="1"/>
      <c r="U10" s="1"/>
      <c r="V10" s="1"/>
      <c r="W10" s="1"/>
      <c r="X10" s="1"/>
      <c r="Y10" s="1"/>
      <c r="Z10" s="1"/>
    </row>
    <row r="11" ht="18.75" customHeight="1">
      <c r="A11" s="62"/>
      <c r="B11" s="63" t="s">
        <v>23</v>
      </c>
      <c r="C11" s="64" t="s">
        <v>35</v>
      </c>
      <c r="D11" s="65" t="s">
        <v>36</v>
      </c>
      <c r="E11" s="66">
        <v>1095.99</v>
      </c>
      <c r="F11" s="67">
        <v>1515.3</v>
      </c>
      <c r="G11" s="67">
        <v>1431</v>
      </c>
      <c r="H11" s="66">
        <v>378</v>
      </c>
      <c r="I11" s="66">
        <v>313.37</v>
      </c>
      <c r="J11" s="66">
        <v>0</v>
      </c>
      <c r="K11" s="66">
        <f t="shared" si="8"/>
        <v>-782.62</v>
      </c>
      <c r="L11" s="66">
        <f t="shared" si="9"/>
        <v>-1117.6300000000001</v>
      </c>
      <c r="M11" s="70">
        <f t="shared" si="10"/>
        <v>-1201.9299999999998</v>
      </c>
      <c r="N11" s="66">
        <f t="shared" si="11"/>
        <v>-378</v>
      </c>
      <c r="O11" s="71">
        <f t="shared" si="12"/>
        <v>0.28592414164362812</v>
      </c>
      <c r="P11" s="72">
        <f t="shared" si="13"/>
        <v>0</v>
      </c>
      <c r="Q11" s="73">
        <f t="shared" si="14"/>
        <v>0.21898672257162824</v>
      </c>
      <c r="R11" s="74">
        <f t="shared" si="15"/>
        <v>0.20680393321454499</v>
      </c>
      <c r="S11" s="1"/>
      <c r="T11" s="1"/>
      <c r="U11" s="1"/>
      <c r="V11" s="1"/>
      <c r="W11" s="1"/>
      <c r="X11" s="1"/>
      <c r="Y11" s="1"/>
      <c r="Z11" s="1"/>
    </row>
    <row r="12" ht="18.75" customHeight="1">
      <c r="A12" s="62"/>
      <c r="B12" s="63" t="s">
        <v>23</v>
      </c>
      <c r="C12" s="75" t="s">
        <v>37</v>
      </c>
      <c r="D12" s="65" t="s">
        <v>38</v>
      </c>
      <c r="E12" s="66">
        <v>333323.44</v>
      </c>
      <c r="F12" s="67">
        <v>446509.79999999999</v>
      </c>
      <c r="G12" s="67">
        <v>170215.60000000001</v>
      </c>
      <c r="H12" s="66">
        <v>10000</v>
      </c>
      <c r="I12" s="69">
        <v>160389.83000000002</v>
      </c>
      <c r="J12" s="66">
        <v>23078.150000000001</v>
      </c>
      <c r="K12" s="66">
        <f t="shared" si="8"/>
        <v>-172933.60999999999</v>
      </c>
      <c r="L12" s="66">
        <f t="shared" si="9"/>
        <v>-9825.7699999999895</v>
      </c>
      <c r="M12" s="66">
        <f t="shared" si="10"/>
        <v>-286119.96999999997</v>
      </c>
      <c r="N12" s="69">
        <f t="shared" si="11"/>
        <v>13078.150000000001</v>
      </c>
      <c r="O12" s="72">
        <f t="shared" si="12"/>
        <v>0.48118377153433917</v>
      </c>
      <c r="P12" s="71">
        <f t="shared" si="13"/>
        <v>2.3078150000000002</v>
      </c>
      <c r="Q12" s="72">
        <f t="shared" si="14"/>
        <v>0.94227456237853646</v>
      </c>
      <c r="R12" s="74">
        <f t="shared" si="15"/>
        <v>0.35920786061134607</v>
      </c>
      <c r="S12" s="1"/>
      <c r="T12" s="1"/>
      <c r="U12" s="1"/>
      <c r="V12" s="1"/>
      <c r="W12" s="1"/>
      <c r="X12" s="1"/>
      <c r="Y12" s="1"/>
      <c r="Z12" s="1"/>
    </row>
    <row r="13" ht="18.75" customHeight="1">
      <c r="A13" s="62"/>
      <c r="B13" s="63" t="s">
        <v>39</v>
      </c>
      <c r="C13" s="64" t="s">
        <v>40</v>
      </c>
      <c r="D13" s="65" t="s">
        <v>41</v>
      </c>
      <c r="E13" s="66">
        <v>81781.919999999998</v>
      </c>
      <c r="F13" s="67">
        <v>1866643.8</v>
      </c>
      <c r="G13" s="67">
        <v>94000</v>
      </c>
      <c r="H13" s="66">
        <v>8000</v>
      </c>
      <c r="I13" s="66">
        <v>101301.25999999999</v>
      </c>
      <c r="J13" s="66">
        <v>11753.620000000001</v>
      </c>
      <c r="K13" s="66">
        <f t="shared" si="8"/>
        <v>19519.339999999997</v>
      </c>
      <c r="L13" s="66">
        <f t="shared" si="9"/>
        <v>7301.2599999999948</v>
      </c>
      <c r="M13" s="70">
        <f t="shared" si="10"/>
        <v>-1765342.54</v>
      </c>
      <c r="N13" s="66">
        <f t="shared" si="11"/>
        <v>3753.6200000000008</v>
      </c>
      <c r="O13" s="71">
        <f t="shared" si="12"/>
        <v>1.2386754920892049</v>
      </c>
      <c r="P13" s="72">
        <f t="shared" si="13"/>
        <v>1.4692025000000002</v>
      </c>
      <c r="Q13" s="73">
        <f t="shared" si="14"/>
        <v>1.0776729787234043</v>
      </c>
      <c r="R13" s="74">
        <f t="shared" si="15"/>
        <v>0.054269196940519661</v>
      </c>
      <c r="S13" s="1"/>
      <c r="T13" s="1"/>
      <c r="U13" s="1"/>
      <c r="V13" s="1"/>
      <c r="W13" s="1"/>
      <c r="X13" s="1"/>
      <c r="Y13" s="1"/>
      <c r="Z13" s="1"/>
    </row>
    <row r="14" ht="18.75" customHeight="1">
      <c r="A14" s="62"/>
      <c r="B14" s="63" t="s">
        <v>39</v>
      </c>
      <c r="C14" s="75" t="s">
        <v>42</v>
      </c>
      <c r="D14" s="65" t="s">
        <v>43</v>
      </c>
      <c r="E14" s="66">
        <v>1118475.05</v>
      </c>
      <c r="F14" s="67">
        <v>2628818</v>
      </c>
      <c r="G14" s="67">
        <v>1704500</v>
      </c>
      <c r="H14" s="66">
        <v>548000</v>
      </c>
      <c r="I14" s="69">
        <v>1174950.8999999999</v>
      </c>
      <c r="J14" s="66">
        <v>401.37</v>
      </c>
      <c r="K14" s="66">
        <f t="shared" si="8"/>
        <v>56475.84999999986</v>
      </c>
      <c r="L14" s="66">
        <f t="shared" si="9"/>
        <v>-529549.10000000009</v>
      </c>
      <c r="M14" s="66">
        <f t="shared" si="10"/>
        <v>-1453867.1000000001</v>
      </c>
      <c r="N14" s="69">
        <f t="shared" si="11"/>
        <v>-547598.63</v>
      </c>
      <c r="O14" s="72">
        <f t="shared" si="12"/>
        <v>1.0504936162858527</v>
      </c>
      <c r="P14" s="71">
        <f t="shared" si="13"/>
        <v>0.00073242700729927003</v>
      </c>
      <c r="Q14" s="72">
        <f t="shared" si="14"/>
        <v>0.68932290994426515</v>
      </c>
      <c r="R14" s="74">
        <f t="shared" si="15"/>
        <v>0.44695026433933421</v>
      </c>
      <c r="S14" s="1"/>
      <c r="T14" s="1"/>
      <c r="U14" s="1"/>
      <c r="V14" s="1"/>
      <c r="W14" s="1"/>
      <c r="X14" s="1"/>
      <c r="Y14" s="1"/>
      <c r="Z14" s="1"/>
    </row>
    <row r="15" ht="18.75" customHeight="1">
      <c r="A15" s="62"/>
      <c r="B15" s="63"/>
      <c r="C15" s="64" t="s">
        <v>44</v>
      </c>
      <c r="D15" s="65" t="s">
        <v>45</v>
      </c>
      <c r="E15" s="66">
        <v>362717.81</v>
      </c>
      <c r="F15" s="67">
        <v>686215</v>
      </c>
      <c r="G15" s="67">
        <v>380640.5</v>
      </c>
      <c r="H15" s="66">
        <v>59123.5</v>
      </c>
      <c r="I15" s="66">
        <v>384052.04000000004</v>
      </c>
      <c r="J15" s="66">
        <v>49035.029999999999</v>
      </c>
      <c r="K15" s="66">
        <f t="shared" si="8"/>
        <v>21334.23000000004</v>
      </c>
      <c r="L15" s="66">
        <f t="shared" si="9"/>
        <v>3411.5400000000373</v>
      </c>
      <c r="M15" s="66">
        <f t="shared" si="10"/>
        <v>-302162.95999999996</v>
      </c>
      <c r="N15" s="66">
        <f t="shared" si="11"/>
        <v>-10088.470000000001</v>
      </c>
      <c r="O15" s="72">
        <f t="shared" si="12"/>
        <v>1.0588177073521701</v>
      </c>
      <c r="P15" s="72">
        <f t="shared" si="13"/>
        <v>0.82936615728094576</v>
      </c>
      <c r="Q15" s="72">
        <f t="shared" si="14"/>
        <v>1.0089626300932246</v>
      </c>
      <c r="R15" s="74">
        <f t="shared" si="15"/>
        <v>0.55966721800018948</v>
      </c>
      <c r="S15" s="1"/>
      <c r="T15" s="1"/>
      <c r="U15" s="1"/>
      <c r="V15" s="1"/>
      <c r="W15" s="1"/>
      <c r="X15" s="1"/>
      <c r="Y15" s="1"/>
      <c r="Z15" s="1"/>
    </row>
    <row r="16" ht="17.25" hidden="1">
      <c r="A16" s="76"/>
      <c r="B16" s="77" t="s">
        <v>39</v>
      </c>
      <c r="C16" s="75" t="s">
        <v>46</v>
      </c>
      <c r="D16" s="78" t="s">
        <v>47</v>
      </c>
      <c r="E16" s="70">
        <v>0</v>
      </c>
      <c r="F16" s="79">
        <v>0</v>
      </c>
      <c r="G16" s="79">
        <v>0</v>
      </c>
      <c r="H16" s="80">
        <v>0</v>
      </c>
      <c r="I16" s="81">
        <v>0</v>
      </c>
      <c r="J16" s="81">
        <v>0</v>
      </c>
      <c r="K16" s="79">
        <f t="shared" si="8"/>
        <v>0</v>
      </c>
      <c r="L16" s="69">
        <f t="shared" si="9"/>
        <v>0</v>
      </c>
      <c r="M16" s="79">
        <f t="shared" si="10"/>
        <v>0</v>
      </c>
      <c r="N16" s="80">
        <f t="shared" si="11"/>
        <v>0</v>
      </c>
      <c r="O16" s="82" t="str">
        <f t="shared" si="12"/>
        <v/>
      </c>
      <c r="P16" s="71" t="str">
        <f t="shared" si="13"/>
        <v/>
      </c>
      <c r="Q16" s="82" t="str">
        <f t="shared" si="14"/>
        <v/>
      </c>
      <c r="R16" s="83" t="str">
        <f t="shared" si="15"/>
        <v/>
      </c>
      <c r="S16" s="1"/>
      <c r="T16" s="1"/>
      <c r="U16" s="1"/>
      <c r="V16" s="1"/>
      <c r="W16" s="1"/>
      <c r="X16" s="1"/>
      <c r="Y16" s="1"/>
      <c r="Z16" s="1"/>
    </row>
    <row r="17" s="39" customFormat="1" ht="24" customHeight="1">
      <c r="A17" s="84" t="s">
        <v>48</v>
      </c>
      <c r="B17" s="85"/>
      <c r="C17" s="86"/>
      <c r="D17" s="87"/>
      <c r="E17" s="44">
        <f>E21+E25+E34+E48+E56+E59+E62+E71</f>
        <v>4087432.9000000004</v>
      </c>
      <c r="F17" s="44">
        <f>F21+F25+F34+F48+F56+F59+F62+F71</f>
        <v>8186565.9399999976</v>
      </c>
      <c r="G17" s="44">
        <f>G21+G25+G34+G48+G56+G59+G62+G71</f>
        <v>4574846.1599999992</v>
      </c>
      <c r="H17" s="44">
        <f>H21+H25+H34+H48+H56+H59+H62+H71</f>
        <v>659568.10999999999</v>
      </c>
      <c r="I17" s="44">
        <f>I21+I25+I34+I48+I56+I59+I62+I71</f>
        <v>4824416.8299999991</v>
      </c>
      <c r="J17" s="44">
        <f>J21+J25+J34+J48+J56+J59+J62+J71</f>
        <v>502114.16000000003</v>
      </c>
      <c r="K17" s="44">
        <f t="shared" si="8"/>
        <v>736983.92999999877</v>
      </c>
      <c r="L17" s="88">
        <f t="shared" si="9"/>
        <v>249570.66999999993</v>
      </c>
      <c r="M17" s="89">
        <f t="shared" si="10"/>
        <v>-3362149.1099999985</v>
      </c>
      <c r="N17" s="44">
        <f t="shared" si="11"/>
        <v>-157453.94999999995</v>
      </c>
      <c r="O17" s="45">
        <f t="shared" si="12"/>
        <v>1.1803048387656709</v>
      </c>
      <c r="P17" s="46">
        <f t="shared" si="13"/>
        <v>0.76127719395044746</v>
      </c>
      <c r="Q17" s="47">
        <f t="shared" si="14"/>
        <v>1.0545528005252094</v>
      </c>
      <c r="R17" s="48">
        <f t="shared" si="15"/>
        <v>0.58930898075683247</v>
      </c>
      <c r="S17" s="39"/>
      <c r="T17" s="39"/>
      <c r="U17" s="39"/>
      <c r="V17" s="39"/>
      <c r="W17" s="39"/>
      <c r="X17" s="39"/>
      <c r="Y17" s="39"/>
      <c r="Z17" s="39"/>
    </row>
    <row r="18" ht="17.25">
      <c r="A18" s="90" t="s">
        <v>49</v>
      </c>
      <c r="B18" s="91" t="s">
        <v>26</v>
      </c>
      <c r="C18" s="92" t="s">
        <v>50</v>
      </c>
      <c r="D18" s="93" t="s">
        <v>51</v>
      </c>
      <c r="E18" s="94">
        <v>155610.48000000001</v>
      </c>
      <c r="F18" s="57">
        <f>295538.8+75672.2</f>
        <v>371211</v>
      </c>
      <c r="G18" s="57">
        <v>206211</v>
      </c>
      <c r="H18" s="57">
        <v>33000</v>
      </c>
      <c r="I18" s="95">
        <v>212197.09999999998</v>
      </c>
      <c r="J18" s="57">
        <v>27041.779999999999</v>
      </c>
      <c r="K18" s="58">
        <f t="shared" si="8"/>
        <v>56586.619999999966</v>
      </c>
      <c r="L18" s="57">
        <f t="shared" si="9"/>
        <v>5986.0999999999767</v>
      </c>
      <c r="M18" s="57">
        <f t="shared" si="10"/>
        <v>-159013.90000000002</v>
      </c>
      <c r="N18" s="95">
        <f t="shared" si="11"/>
        <v>-5958.2200000000012</v>
      </c>
      <c r="O18" s="59">
        <f t="shared" si="12"/>
        <v>1.3636427315178254</v>
      </c>
      <c r="P18" s="60">
        <f t="shared" si="13"/>
        <v>0.81944787878787873</v>
      </c>
      <c r="Q18" s="59">
        <f t="shared" si="14"/>
        <v>1.0290290042723229</v>
      </c>
      <c r="R18" s="61">
        <f t="shared" si="15"/>
        <v>0.57163473065183945</v>
      </c>
      <c r="S18" s="1"/>
      <c r="T18" s="1"/>
      <c r="U18" s="1"/>
      <c r="V18" s="1"/>
      <c r="W18" s="1"/>
      <c r="X18" s="1"/>
      <c r="Y18" s="1"/>
      <c r="Z18" s="1"/>
    </row>
    <row r="19" ht="17.25">
      <c r="A19" s="96"/>
      <c r="B19" s="97"/>
      <c r="C19" s="64" t="s">
        <v>52</v>
      </c>
      <c r="D19" s="98" t="s">
        <v>53</v>
      </c>
      <c r="E19" s="99">
        <v>647</v>
      </c>
      <c r="F19" s="99">
        <v>0</v>
      </c>
      <c r="G19" s="99">
        <v>0</v>
      </c>
      <c r="H19" s="100">
        <v>0</v>
      </c>
      <c r="I19" s="99">
        <v>0</v>
      </c>
      <c r="J19" s="100">
        <v>0</v>
      </c>
      <c r="K19" s="99">
        <f t="shared" si="8"/>
        <v>-647</v>
      </c>
      <c r="L19" s="100">
        <f t="shared" si="9"/>
        <v>0</v>
      </c>
      <c r="M19" s="99">
        <f t="shared" si="10"/>
        <v>0</v>
      </c>
      <c r="N19" s="99">
        <f t="shared" si="11"/>
        <v>0</v>
      </c>
      <c r="O19" s="71">
        <f t="shared" si="12"/>
        <v>0</v>
      </c>
      <c r="P19" s="72" t="str">
        <f t="shared" si="13"/>
        <v/>
      </c>
      <c r="Q19" s="73" t="str">
        <f t="shared" si="14"/>
        <v/>
      </c>
      <c r="R19" s="74" t="str">
        <f t="shared" si="15"/>
        <v/>
      </c>
      <c r="S19" s="1"/>
      <c r="T19" s="1"/>
      <c r="U19" s="1"/>
      <c r="V19" s="1"/>
      <c r="W19" s="1"/>
      <c r="X19" s="1"/>
      <c r="Y19" s="1"/>
      <c r="Z19" s="1"/>
    </row>
    <row r="20" ht="17.25">
      <c r="A20" s="96"/>
      <c r="B20" s="97"/>
      <c r="C20" s="75" t="s">
        <v>54</v>
      </c>
      <c r="D20" s="101" t="s">
        <v>55</v>
      </c>
      <c r="E20" s="99">
        <v>133085.17000000001</v>
      </c>
      <c r="F20" s="99">
        <v>365019.5</v>
      </c>
      <c r="G20" s="99">
        <v>212219.5</v>
      </c>
      <c r="H20" s="102">
        <v>30600</v>
      </c>
      <c r="I20" s="99">
        <v>220762.56999999998</v>
      </c>
      <c r="J20" s="102">
        <v>29436.130000000001</v>
      </c>
      <c r="K20" s="99">
        <f t="shared" si="8"/>
        <v>87677.399999999965</v>
      </c>
      <c r="L20" s="99">
        <f t="shared" si="9"/>
        <v>8543.0699999999779</v>
      </c>
      <c r="M20" s="99">
        <f t="shared" si="10"/>
        <v>-144256.93000000002</v>
      </c>
      <c r="N20" s="99">
        <f t="shared" si="11"/>
        <v>-1163.869999999999</v>
      </c>
      <c r="O20" s="72">
        <f t="shared" si="12"/>
        <v>1.658806687476899</v>
      </c>
      <c r="P20" s="71">
        <f t="shared" si="13"/>
        <v>0.96196503267973854</v>
      </c>
      <c r="Q20" s="72">
        <f t="shared" si="14"/>
        <v>1.0402558200353877</v>
      </c>
      <c r="R20" s="74">
        <f t="shared" si="15"/>
        <v>0.60479664785032028</v>
      </c>
      <c r="S20" s="1"/>
      <c r="T20" s="1"/>
      <c r="U20" s="1"/>
      <c r="V20" s="1"/>
      <c r="W20" s="1"/>
      <c r="X20" s="1"/>
      <c r="Y20" s="1"/>
      <c r="Z20" s="1"/>
    </row>
    <row r="21" s="103" customFormat="1" ht="17.25">
      <c r="A21" s="104"/>
      <c r="B21" s="105"/>
      <c r="C21" s="106"/>
      <c r="D21" s="107" t="s">
        <v>56</v>
      </c>
      <c r="E21" s="108">
        <f>SUM(E18:E20)</f>
        <v>289342.65000000002</v>
      </c>
      <c r="F21" s="108">
        <f>SUM(F18:F20)</f>
        <v>736230.5</v>
      </c>
      <c r="G21" s="108">
        <f>SUM(G18:G20)</f>
        <v>418430.5</v>
      </c>
      <c r="H21" s="108">
        <f>SUM(H18:H20)</f>
        <v>63600</v>
      </c>
      <c r="I21" s="108">
        <f>SUM(I18:I20)</f>
        <v>432959.66999999993</v>
      </c>
      <c r="J21" s="108">
        <f>SUM(J18:J20)</f>
        <v>56477.910000000003</v>
      </c>
      <c r="K21" s="108">
        <f t="shared" si="8"/>
        <v>143617.0199999999</v>
      </c>
      <c r="L21" s="108">
        <f t="shared" si="9"/>
        <v>14529.169999999925</v>
      </c>
      <c r="M21" s="109">
        <f t="shared" si="10"/>
        <v>-303270.83000000007</v>
      </c>
      <c r="N21" s="109">
        <f t="shared" si="11"/>
        <v>-7122.0899999999965</v>
      </c>
      <c r="O21" s="110">
        <f t="shared" si="12"/>
        <v>1.4963562060415216</v>
      </c>
      <c r="P21" s="110">
        <f t="shared" si="13"/>
        <v>0.88801745283018874</v>
      </c>
      <c r="Q21" s="110">
        <f t="shared" si="14"/>
        <v>1.0347230185180094</v>
      </c>
      <c r="R21" s="111">
        <f t="shared" si="15"/>
        <v>0.58807624785987533</v>
      </c>
      <c r="S21" s="103"/>
      <c r="T21" s="103"/>
      <c r="U21" s="103"/>
      <c r="V21" s="103"/>
      <c r="W21" s="103"/>
      <c r="X21" s="103"/>
      <c r="Y21" s="103"/>
      <c r="Z21" s="103"/>
    </row>
    <row r="22" ht="17.25">
      <c r="A22" s="112">
        <v>951</v>
      </c>
      <c r="B22" s="91" t="s">
        <v>23</v>
      </c>
      <c r="C22" s="113" t="s">
        <v>57</v>
      </c>
      <c r="D22" s="114" t="s">
        <v>58</v>
      </c>
      <c r="E22" s="94">
        <v>57264.410000000003</v>
      </c>
      <c r="F22" s="94">
        <v>119058.5</v>
      </c>
      <c r="G22" s="94">
        <v>60245.900000000001</v>
      </c>
      <c r="H22" s="57">
        <v>9357.6000000000004</v>
      </c>
      <c r="I22" s="95">
        <v>67588</v>
      </c>
      <c r="J22" s="57">
        <v>9837.8899999999994</v>
      </c>
      <c r="K22" s="57">
        <f t="shared" si="8"/>
        <v>10323.589999999997</v>
      </c>
      <c r="L22" s="57">
        <f t="shared" si="9"/>
        <v>7342.0999999999985</v>
      </c>
      <c r="M22" s="57">
        <f t="shared" si="10"/>
        <v>-51470.5</v>
      </c>
      <c r="N22" s="57">
        <f t="shared" si="11"/>
        <v>480.28999999999905</v>
      </c>
      <c r="O22" s="60">
        <f t="shared" si="12"/>
        <v>1.1802793392964321</v>
      </c>
      <c r="P22" s="59">
        <f t="shared" si="13"/>
        <v>1.0513261947507906</v>
      </c>
      <c r="Q22" s="115">
        <f t="shared" si="14"/>
        <v>1.1218688740644591</v>
      </c>
      <c r="R22" s="61">
        <f t="shared" si="15"/>
        <v>0.56768731337955713</v>
      </c>
      <c r="S22" s="1"/>
      <c r="T22" s="1"/>
      <c r="U22" s="1"/>
      <c r="V22" s="1"/>
      <c r="W22" s="1"/>
      <c r="X22" s="1"/>
      <c r="Y22" s="1"/>
      <c r="Z22" s="1"/>
    </row>
    <row r="23" ht="17.25">
      <c r="A23" s="116"/>
      <c r="B23" s="97"/>
      <c r="C23" s="117" t="s">
        <v>59</v>
      </c>
      <c r="D23" s="98" t="s">
        <v>60</v>
      </c>
      <c r="E23" s="99">
        <v>9512.8899999999994</v>
      </c>
      <c r="F23" s="118">
        <v>10589.6</v>
      </c>
      <c r="G23" s="118">
        <v>6136.8000000000002</v>
      </c>
      <c r="H23" s="99">
        <v>1222.7</v>
      </c>
      <c r="I23" s="100">
        <v>9165.3900000000012</v>
      </c>
      <c r="J23" s="99">
        <v>1253.3199999999999</v>
      </c>
      <c r="K23" s="99">
        <f t="shared" si="8"/>
        <v>-347.49999999999818</v>
      </c>
      <c r="L23" s="99">
        <f t="shared" si="9"/>
        <v>3028.5900000000011</v>
      </c>
      <c r="M23" s="99">
        <f t="shared" si="10"/>
        <v>-1424.2099999999991</v>
      </c>
      <c r="N23" s="100">
        <f t="shared" si="11"/>
        <v>30.619999999999891</v>
      </c>
      <c r="O23" s="72">
        <f t="shared" si="12"/>
        <v>0.96347061723619232</v>
      </c>
      <c r="P23" s="72">
        <f t="shared" si="13"/>
        <v>1.0250429377606936</v>
      </c>
      <c r="Q23" s="72">
        <f t="shared" si="14"/>
        <v>1.4935129057489247</v>
      </c>
      <c r="R23" s="74">
        <f t="shared" si="15"/>
        <v>0.86550861222331354</v>
      </c>
      <c r="S23" s="1"/>
      <c r="T23" s="1"/>
      <c r="U23" s="1"/>
      <c r="V23" s="1"/>
      <c r="W23" s="1"/>
      <c r="X23" s="1"/>
      <c r="Y23" s="1"/>
      <c r="Z23" s="1"/>
    </row>
    <row r="24" ht="17.25">
      <c r="A24" s="119"/>
      <c r="B24" s="120"/>
      <c r="C24" s="121" t="s">
        <v>61</v>
      </c>
      <c r="D24" s="122" t="s">
        <v>62</v>
      </c>
      <c r="E24" s="99">
        <v>1704.6600000000001</v>
      </c>
      <c r="F24" s="118">
        <v>2512.1999999999998</v>
      </c>
      <c r="G24" s="118">
        <v>1420</v>
      </c>
      <c r="H24" s="118">
        <v>160</v>
      </c>
      <c r="I24" s="118">
        <v>1363.1499999999999</v>
      </c>
      <c r="J24" s="118">
        <v>203</v>
      </c>
      <c r="K24" s="99">
        <f t="shared" si="8"/>
        <v>-341.51000000000022</v>
      </c>
      <c r="L24" s="99">
        <f t="shared" si="9"/>
        <v>-56.850000000000136</v>
      </c>
      <c r="M24" s="99">
        <f t="shared" si="10"/>
        <v>-1149.05</v>
      </c>
      <c r="N24" s="118">
        <f t="shared" si="11"/>
        <v>43</v>
      </c>
      <c r="O24" s="72">
        <f t="shared" si="12"/>
        <v>0.79966092945220735</v>
      </c>
      <c r="P24" s="71">
        <f t="shared" si="13"/>
        <v>1.26875</v>
      </c>
      <c r="Q24" s="72">
        <f t="shared" si="14"/>
        <v>0.95996478873239433</v>
      </c>
      <c r="R24" s="74">
        <f t="shared" si="15"/>
        <v>0.54261205318047923</v>
      </c>
      <c r="S24" s="1"/>
      <c r="T24" s="1"/>
      <c r="U24" s="1"/>
      <c r="V24" s="1"/>
      <c r="W24" s="1"/>
      <c r="X24" s="1"/>
      <c r="Y24" s="1"/>
      <c r="Z24" s="1"/>
    </row>
    <row r="25" s="103" customFormat="1" ht="17.25">
      <c r="A25" s="123"/>
      <c r="B25" s="105"/>
      <c r="C25" s="124"/>
      <c r="D25" s="125" t="s">
        <v>56</v>
      </c>
      <c r="E25" s="108">
        <f>E22+E23+E24</f>
        <v>68481.960000000006</v>
      </c>
      <c r="F25" s="108">
        <f>F22+F23+F24</f>
        <v>132160.30000000002</v>
      </c>
      <c r="G25" s="108">
        <f>G22+G23+G24</f>
        <v>67802.699999999997</v>
      </c>
      <c r="H25" s="108">
        <f>H22+H23+H24</f>
        <v>10740.300000000001</v>
      </c>
      <c r="I25" s="108">
        <f>I22+I23+I24</f>
        <v>78116.539999999994</v>
      </c>
      <c r="J25" s="108">
        <f>J22+J23+J24</f>
        <v>11294.209999999999</v>
      </c>
      <c r="K25" s="108">
        <f t="shared" si="8"/>
        <v>9634.5799999999872</v>
      </c>
      <c r="L25" s="108">
        <f t="shared" si="9"/>
        <v>10313.839999999997</v>
      </c>
      <c r="M25" s="126">
        <f t="shared" si="10"/>
        <v>-54043.760000000024</v>
      </c>
      <c r="N25" s="108">
        <f t="shared" si="11"/>
        <v>553.90999999999804</v>
      </c>
      <c r="O25" s="127">
        <f t="shared" si="12"/>
        <v>1.1406878541443612</v>
      </c>
      <c r="P25" s="110">
        <f t="shared" si="13"/>
        <v>1.0515730473078031</v>
      </c>
      <c r="Q25" s="128">
        <f t="shared" si="14"/>
        <v>1.1521154762273478</v>
      </c>
      <c r="R25" s="111">
        <f t="shared" si="15"/>
        <v>0.59107417280378438</v>
      </c>
      <c r="S25" s="103"/>
      <c r="T25" s="103"/>
      <c r="U25" s="103"/>
      <c r="V25" s="103"/>
      <c r="W25" s="103"/>
      <c r="X25" s="103"/>
      <c r="Y25" s="103"/>
      <c r="Z25" s="103"/>
    </row>
    <row r="26" ht="17.25">
      <c r="A26" s="90" t="s">
        <v>63</v>
      </c>
      <c r="B26" s="91" t="s">
        <v>64</v>
      </c>
      <c r="C26" s="129" t="s">
        <v>65</v>
      </c>
      <c r="D26" s="130" t="s">
        <v>66</v>
      </c>
      <c r="E26" s="57">
        <v>0</v>
      </c>
      <c r="F26" s="57">
        <v>66</v>
      </c>
      <c r="G26" s="57">
        <v>0</v>
      </c>
      <c r="H26" s="57">
        <v>0</v>
      </c>
      <c r="I26" s="57">
        <v>24.66</v>
      </c>
      <c r="J26" s="57">
        <v>0</v>
      </c>
      <c r="K26" s="57">
        <f t="shared" si="8"/>
        <v>24.66</v>
      </c>
      <c r="L26" s="58">
        <f t="shared" si="9"/>
        <v>24.66</v>
      </c>
      <c r="M26" s="57">
        <f t="shared" si="10"/>
        <v>-41.340000000000003</v>
      </c>
      <c r="N26" s="57">
        <f t="shared" si="11"/>
        <v>0</v>
      </c>
      <c r="O26" s="59" t="str">
        <f t="shared" si="12"/>
        <v/>
      </c>
      <c r="P26" s="60" t="str">
        <f t="shared" si="13"/>
        <v/>
      </c>
      <c r="Q26" s="59" t="str">
        <f t="shared" si="14"/>
        <v/>
      </c>
      <c r="R26" s="61">
        <f t="shared" si="15"/>
        <v>0.37363636363636366</v>
      </c>
      <c r="S26" s="1"/>
      <c r="T26" s="1"/>
      <c r="U26" s="1"/>
      <c r="V26" s="1"/>
      <c r="W26" s="1"/>
      <c r="X26" s="1"/>
      <c r="Y26" s="1"/>
      <c r="Z26" s="1"/>
    </row>
    <row r="27" ht="17.25">
      <c r="A27" s="90"/>
      <c r="B27" s="97"/>
      <c r="C27" s="75" t="s">
        <v>67</v>
      </c>
      <c r="D27" s="131" t="s">
        <v>68</v>
      </c>
      <c r="E27" s="99">
        <v>44704.669999999998</v>
      </c>
      <c r="F27" s="118">
        <v>85184</v>
      </c>
      <c r="G27" s="118">
        <v>43900</v>
      </c>
      <c r="H27" s="99">
        <v>6400</v>
      </c>
      <c r="I27" s="102">
        <v>42015.790000000001</v>
      </c>
      <c r="J27" s="99">
        <v>4211</v>
      </c>
      <c r="K27" s="99">
        <f t="shared" si="8"/>
        <v>-2688.8799999999974</v>
      </c>
      <c r="L27" s="99">
        <f t="shared" si="9"/>
        <v>-1884.2099999999991</v>
      </c>
      <c r="M27" s="100">
        <f t="shared" si="10"/>
        <v>-43168.209999999999</v>
      </c>
      <c r="N27" s="99">
        <f t="shared" si="11"/>
        <v>-2189</v>
      </c>
      <c r="O27" s="71">
        <f t="shared" si="12"/>
        <v>0.93985236889121437</v>
      </c>
      <c r="P27" s="72">
        <f t="shared" si="13"/>
        <v>0.65796874999999999</v>
      </c>
      <c r="Q27" s="73">
        <f t="shared" si="14"/>
        <v>0.95707949886104782</v>
      </c>
      <c r="R27" s="74">
        <f t="shared" si="15"/>
        <v>0.49323570154019536</v>
      </c>
      <c r="S27" s="1"/>
      <c r="T27" s="1"/>
      <c r="U27" s="1"/>
      <c r="V27" s="1"/>
      <c r="W27" s="1"/>
      <c r="X27" s="1"/>
      <c r="Y27" s="1"/>
      <c r="Z27" s="1"/>
    </row>
    <row r="28" ht="17.25">
      <c r="A28" s="90"/>
      <c r="B28" s="97"/>
      <c r="C28" s="117" t="s">
        <v>69</v>
      </c>
      <c r="D28" s="132" t="s">
        <v>70</v>
      </c>
      <c r="E28" s="99">
        <v>590.78999999999996</v>
      </c>
      <c r="F28" s="118">
        <v>557</v>
      </c>
      <c r="G28" s="118">
        <v>324.89999999999998</v>
      </c>
      <c r="H28" s="100">
        <v>46.399999999999999</v>
      </c>
      <c r="I28" s="99">
        <v>360.43000000000001</v>
      </c>
      <c r="J28" s="100">
        <v>36.630000000000003</v>
      </c>
      <c r="K28" s="99">
        <f t="shared" si="8"/>
        <v>-230.35999999999996</v>
      </c>
      <c r="L28" s="100">
        <f t="shared" si="9"/>
        <v>35.53000000000003</v>
      </c>
      <c r="M28" s="99">
        <f t="shared" si="10"/>
        <v>-196.56999999999999</v>
      </c>
      <c r="N28" s="99">
        <f t="shared" si="11"/>
        <v>-9.769999999999996</v>
      </c>
      <c r="O28" s="72">
        <f t="shared" si="12"/>
        <v>0.61008141640853775</v>
      </c>
      <c r="P28" s="71">
        <f t="shared" si="13"/>
        <v>0.78943965517241388</v>
      </c>
      <c r="Q28" s="72">
        <f t="shared" si="14"/>
        <v>1.1093567251461989</v>
      </c>
      <c r="R28" s="74">
        <f t="shared" si="15"/>
        <v>0.64709156193895867</v>
      </c>
      <c r="S28" s="1"/>
      <c r="T28" s="1"/>
      <c r="U28" s="1"/>
      <c r="V28" s="1"/>
      <c r="W28" s="1"/>
      <c r="X28" s="1"/>
      <c r="Y28" s="1"/>
      <c r="Z28" s="1"/>
    </row>
    <row r="29" ht="17.25">
      <c r="A29" s="90"/>
      <c r="B29" s="97"/>
      <c r="C29" s="4" t="s">
        <v>71</v>
      </c>
      <c r="D29" s="132" t="s">
        <v>72</v>
      </c>
      <c r="E29" s="99">
        <v>0</v>
      </c>
      <c r="F29" s="99">
        <v>11082.299999999999</v>
      </c>
      <c r="G29" s="99">
        <v>0</v>
      </c>
      <c r="H29" s="102">
        <v>0</v>
      </c>
      <c r="I29" s="99">
        <v>0</v>
      </c>
      <c r="J29" s="102">
        <v>0</v>
      </c>
      <c r="K29" s="99">
        <f t="shared" si="8"/>
        <v>0</v>
      </c>
      <c r="L29" s="99">
        <f t="shared" si="9"/>
        <v>0</v>
      </c>
      <c r="M29" s="100">
        <f t="shared" si="10"/>
        <v>-11082.299999999999</v>
      </c>
      <c r="N29" s="99">
        <f t="shared" si="11"/>
        <v>0</v>
      </c>
      <c r="O29" s="71" t="str">
        <f t="shared" si="12"/>
        <v/>
      </c>
      <c r="P29" s="72" t="str">
        <f t="shared" si="13"/>
        <v/>
      </c>
      <c r="Q29" s="73" t="str">
        <f t="shared" si="14"/>
        <v/>
      </c>
      <c r="R29" s="74">
        <f t="shared" si="15"/>
        <v>0</v>
      </c>
      <c r="S29" s="1"/>
      <c r="T29" s="1"/>
      <c r="U29" s="1"/>
      <c r="V29" s="1"/>
      <c r="W29" s="1"/>
      <c r="X29" s="1"/>
      <c r="Y29" s="1"/>
      <c r="Z29" s="1"/>
    </row>
    <row r="30" s="1" customFormat="1" ht="17.25">
      <c r="A30" s="90"/>
      <c r="B30" s="97"/>
      <c r="C30" s="117" t="s">
        <v>73</v>
      </c>
      <c r="D30" s="133" t="s">
        <v>74</v>
      </c>
      <c r="E30" s="99">
        <f>E31+E33+E32</f>
        <v>35140.809999999998</v>
      </c>
      <c r="F30" s="99">
        <f>F31+F33+F32</f>
        <v>50575.799999999996</v>
      </c>
      <c r="G30" s="99">
        <f>G31+G33+G32</f>
        <v>29334.299999999999</v>
      </c>
      <c r="H30" s="99">
        <f>H31+H33+H32</f>
        <v>2563.7999999999997</v>
      </c>
      <c r="I30" s="99">
        <f>I31+I33+I32</f>
        <v>43750.179999999993</v>
      </c>
      <c r="J30" s="99">
        <f>J31+J33+J32</f>
        <v>3102.4099999999999</v>
      </c>
      <c r="K30" s="99">
        <f t="shared" si="8"/>
        <v>8609.3699999999953</v>
      </c>
      <c r="L30" s="100">
        <f t="shared" si="9"/>
        <v>14415.879999999994</v>
      </c>
      <c r="M30" s="99">
        <f t="shared" si="10"/>
        <v>-6825.6200000000026</v>
      </c>
      <c r="N30" s="100">
        <f t="shared" si="11"/>
        <v>538.61000000000013</v>
      </c>
      <c r="O30" s="72">
        <f t="shared" si="12"/>
        <v>1.2449963447057708</v>
      </c>
      <c r="P30" s="71">
        <f t="shared" si="13"/>
        <v>1.2100826897573915</v>
      </c>
      <c r="Q30" s="72">
        <f t="shared" si="14"/>
        <v>1.4914342595528101</v>
      </c>
      <c r="R30" s="74">
        <f t="shared" si="15"/>
        <v>0.86504177887448142</v>
      </c>
      <c r="S30" s="1"/>
      <c r="T30" s="1"/>
      <c r="U30" s="1"/>
      <c r="V30" s="1"/>
      <c r="W30" s="1"/>
      <c r="X30" s="1"/>
      <c r="Y30" s="1"/>
      <c r="Z30" s="1"/>
    </row>
    <row r="31" s="134" customFormat="1" ht="17.25">
      <c r="A31" s="135"/>
      <c r="B31" s="136"/>
      <c r="C31" s="137" t="s">
        <v>75</v>
      </c>
      <c r="D31" s="138" t="s">
        <v>76</v>
      </c>
      <c r="E31" s="139">
        <v>14703.559999999999</v>
      </c>
      <c r="F31" s="140">
        <v>21192.900000000001</v>
      </c>
      <c r="G31" s="140">
        <v>11681.299999999999</v>
      </c>
      <c r="H31" s="141">
        <v>130.59999999999999</v>
      </c>
      <c r="I31" s="139">
        <v>23822.5</v>
      </c>
      <c r="J31" s="141">
        <v>359.83999999999997</v>
      </c>
      <c r="K31" s="139">
        <f t="shared" si="8"/>
        <v>9118.9400000000005</v>
      </c>
      <c r="L31" s="139">
        <f t="shared" si="9"/>
        <v>12141.200000000001</v>
      </c>
      <c r="M31" s="142">
        <f t="shared" si="10"/>
        <v>2629.5999999999985</v>
      </c>
      <c r="N31" s="139">
        <f t="shared" si="11"/>
        <v>229.23999999999998</v>
      </c>
      <c r="O31" s="143">
        <f t="shared" si="12"/>
        <v>1.620185859750972</v>
      </c>
      <c r="P31" s="144">
        <f t="shared" si="13"/>
        <v>2.7552833078101071</v>
      </c>
      <c r="Q31" s="145">
        <f t="shared" si="14"/>
        <v>2.0393706179962847</v>
      </c>
      <c r="R31" s="146">
        <f t="shared" si="15"/>
        <v>1.1240792907058494</v>
      </c>
      <c r="S31" s="134"/>
      <c r="T31" s="134"/>
      <c r="U31" s="134"/>
      <c r="V31" s="134"/>
      <c r="W31" s="134"/>
      <c r="X31" s="134"/>
      <c r="Y31" s="134"/>
      <c r="Z31" s="134"/>
    </row>
    <row r="32" s="134" customFormat="1" ht="17.25">
      <c r="A32" s="135"/>
      <c r="B32" s="136"/>
      <c r="C32" s="147" t="s">
        <v>77</v>
      </c>
      <c r="D32" s="148" t="s">
        <v>78</v>
      </c>
      <c r="E32" s="139">
        <v>0</v>
      </c>
      <c r="F32" s="140">
        <v>159.09999999999999</v>
      </c>
      <c r="G32" s="140">
        <v>159.09999999999999</v>
      </c>
      <c r="H32" s="139">
        <v>0</v>
      </c>
      <c r="I32" s="142">
        <v>1306.2</v>
      </c>
      <c r="J32" s="139">
        <v>90.159999999999997</v>
      </c>
      <c r="K32" s="139">
        <f t="shared" si="8"/>
        <v>1306.2</v>
      </c>
      <c r="L32" s="142">
        <f t="shared" si="9"/>
        <v>1147.1000000000001</v>
      </c>
      <c r="M32" s="139">
        <f t="shared" si="10"/>
        <v>1147.1000000000001</v>
      </c>
      <c r="N32" s="142">
        <f t="shared" si="11"/>
        <v>90.159999999999997</v>
      </c>
      <c r="O32" s="149" t="str">
        <f t="shared" si="12"/>
        <v/>
      </c>
      <c r="P32" s="150" t="str">
        <f t="shared" si="13"/>
        <v/>
      </c>
      <c r="Q32" s="144">
        <f t="shared" si="14"/>
        <v>8.2099308610936532</v>
      </c>
      <c r="R32" s="146">
        <f t="shared" si="15"/>
        <v>8.2099308610936532</v>
      </c>
      <c r="S32" s="134"/>
      <c r="T32" s="134"/>
      <c r="U32" s="134"/>
      <c r="V32" s="134"/>
      <c r="W32" s="134"/>
      <c r="X32" s="134"/>
      <c r="Y32" s="134"/>
      <c r="Z32" s="134"/>
    </row>
    <row r="33" s="134" customFormat="1" ht="17.25">
      <c r="A33" s="135"/>
      <c r="B33" s="136"/>
      <c r="C33" s="137" t="s">
        <v>79</v>
      </c>
      <c r="D33" s="148" t="s">
        <v>80</v>
      </c>
      <c r="E33" s="139">
        <v>20437.25</v>
      </c>
      <c r="F33" s="140">
        <v>29223.799999999999</v>
      </c>
      <c r="G33" s="140">
        <v>17493.900000000001</v>
      </c>
      <c r="H33" s="139">
        <v>2433.1999999999998</v>
      </c>
      <c r="I33" s="151">
        <v>18621.48</v>
      </c>
      <c r="J33" s="139">
        <v>2652.4099999999999</v>
      </c>
      <c r="K33" s="139">
        <f t="shared" si="8"/>
        <v>-1815.7700000000004</v>
      </c>
      <c r="L33" s="139">
        <f t="shared" si="9"/>
        <v>1127.5799999999981</v>
      </c>
      <c r="M33" s="139">
        <f t="shared" si="10"/>
        <v>-10602.32</v>
      </c>
      <c r="N33" s="139">
        <f t="shared" si="11"/>
        <v>219.21000000000004</v>
      </c>
      <c r="O33" s="143">
        <f t="shared" si="12"/>
        <v>0.91115389790700807</v>
      </c>
      <c r="P33" s="144">
        <f t="shared" si="13"/>
        <v>1.0900912378760481</v>
      </c>
      <c r="Q33" s="145">
        <f t="shared" si="14"/>
        <v>1.0644556102412841</v>
      </c>
      <c r="R33" s="146">
        <f t="shared" si="15"/>
        <v>0.63720255408263127</v>
      </c>
      <c r="S33" s="134"/>
      <c r="T33" s="134"/>
      <c r="U33" s="134"/>
      <c r="V33" s="134"/>
      <c r="W33" s="134"/>
      <c r="X33" s="134"/>
      <c r="Y33" s="134"/>
      <c r="Z33" s="134"/>
    </row>
    <row r="34" s="103" customFormat="1" ht="17.25">
      <c r="A34" s="135"/>
      <c r="B34" s="152"/>
      <c r="C34" s="106"/>
      <c r="D34" s="107" t="s">
        <v>56</v>
      </c>
      <c r="E34" s="108">
        <f>SUM(E26:E30)</f>
        <v>80436.26999999999</v>
      </c>
      <c r="F34" s="108">
        <f>SUM(F26:F30)</f>
        <v>147465.10000000001</v>
      </c>
      <c r="G34" s="108">
        <f>SUM(G26:G30)</f>
        <v>73559.199999999997</v>
      </c>
      <c r="H34" s="108">
        <f>SUM(H26:H30)</f>
        <v>9010.1999999999989</v>
      </c>
      <c r="I34" s="108">
        <f>SUM(I26:I30)</f>
        <v>86151.059999999998</v>
      </c>
      <c r="J34" s="108">
        <f>SUM(J26:J30)</f>
        <v>7350.04</v>
      </c>
      <c r="K34" s="108">
        <f t="shared" si="8"/>
        <v>5714.7900000000081</v>
      </c>
      <c r="L34" s="126">
        <f t="shared" si="9"/>
        <v>12591.860000000001</v>
      </c>
      <c r="M34" s="108">
        <f t="shared" si="10"/>
        <v>-61314.040000000008</v>
      </c>
      <c r="N34" s="108">
        <f t="shared" si="11"/>
        <v>-1660.1599999999989</v>
      </c>
      <c r="O34" s="110">
        <f t="shared" si="12"/>
        <v>1.0710474267392063</v>
      </c>
      <c r="P34" s="127">
        <f t="shared" si="13"/>
        <v>0.81574659829970486</v>
      </c>
      <c r="Q34" s="110">
        <f t="shared" si="14"/>
        <v>1.1711799475796365</v>
      </c>
      <c r="R34" s="111">
        <f t="shared" si="15"/>
        <v>0.58421321383839286</v>
      </c>
      <c r="S34" s="103"/>
      <c r="T34" s="103"/>
      <c r="U34" s="103"/>
      <c r="V34" s="103"/>
      <c r="W34" s="103"/>
      <c r="X34" s="103"/>
      <c r="Y34" s="103"/>
      <c r="Z34" s="103"/>
    </row>
    <row r="35" ht="17.25">
      <c r="A35" s="90" t="s">
        <v>81</v>
      </c>
      <c r="B35" s="91" t="s">
        <v>39</v>
      </c>
      <c r="C35" s="113" t="s">
        <v>82</v>
      </c>
      <c r="D35" s="114" t="s">
        <v>83</v>
      </c>
      <c r="E35" s="94">
        <v>156779.44</v>
      </c>
      <c r="F35" s="94">
        <v>306696.20000000001</v>
      </c>
      <c r="G35" s="94">
        <v>171340</v>
      </c>
      <c r="H35" s="57">
        <v>17600</v>
      </c>
      <c r="I35" s="95">
        <v>148597.82000000001</v>
      </c>
      <c r="J35" s="57">
        <v>6249.5299999999997</v>
      </c>
      <c r="K35" s="57">
        <f t="shared" si="8"/>
        <v>-8181.6199999999953</v>
      </c>
      <c r="L35" s="57">
        <f t="shared" si="9"/>
        <v>-22742.179999999993</v>
      </c>
      <c r="M35" s="58">
        <f t="shared" si="10"/>
        <v>-158098.38</v>
      </c>
      <c r="N35" s="57">
        <f t="shared" si="11"/>
        <v>-11350.470000000001</v>
      </c>
      <c r="O35" s="60">
        <f t="shared" si="12"/>
        <v>0.94781445832438238</v>
      </c>
      <c r="P35" s="59">
        <f t="shared" si="13"/>
        <v>0.35508693181818179</v>
      </c>
      <c r="Q35" s="115">
        <f t="shared" si="14"/>
        <v>0.86726870549784063</v>
      </c>
      <c r="R35" s="61">
        <f t="shared" si="15"/>
        <v>0.48451144813662511</v>
      </c>
      <c r="S35" s="1"/>
      <c r="T35" s="1"/>
      <c r="U35" s="1"/>
      <c r="V35" s="1"/>
      <c r="W35" s="1"/>
      <c r="X35" s="1"/>
      <c r="Y35" s="1"/>
      <c r="Z35" s="1"/>
    </row>
    <row r="36" ht="34.5">
      <c r="A36" s="96"/>
      <c r="B36" s="97"/>
      <c r="C36" s="64" t="s">
        <v>84</v>
      </c>
      <c r="D36" s="132" t="s">
        <v>85</v>
      </c>
      <c r="E36" s="99">
        <v>101113.21000000001</v>
      </c>
      <c r="F36" s="118">
        <v>106559.10000000001</v>
      </c>
      <c r="G36" s="118">
        <v>77237.899999999994</v>
      </c>
      <c r="H36" s="99">
        <v>9452.7999999999993</v>
      </c>
      <c r="I36" s="99">
        <v>141616.69999999998</v>
      </c>
      <c r="J36" s="99">
        <v>15695.959999999999</v>
      </c>
      <c r="K36" s="99">
        <f t="shared" si="8"/>
        <v>40503.489999999976</v>
      </c>
      <c r="L36" s="100">
        <f t="shared" si="9"/>
        <v>64378.799999999988</v>
      </c>
      <c r="M36" s="99">
        <f t="shared" si="10"/>
        <v>35057.599999999977</v>
      </c>
      <c r="N36" s="99">
        <f t="shared" si="11"/>
        <v>6243.1599999999999</v>
      </c>
      <c r="O36" s="72">
        <f t="shared" si="12"/>
        <v>1.4005756517867445</v>
      </c>
      <c r="P36" s="71">
        <f t="shared" si="13"/>
        <v>1.6604561611374409</v>
      </c>
      <c r="Q36" s="72">
        <f t="shared" si="14"/>
        <v>1.8335130810133367</v>
      </c>
      <c r="R36" s="74">
        <f t="shared" si="15"/>
        <v>1.3289967726829521</v>
      </c>
      <c r="S36" s="1"/>
      <c r="T36" s="1"/>
      <c r="U36" s="1"/>
      <c r="V36" s="1"/>
      <c r="W36" s="1"/>
      <c r="X36" s="1"/>
      <c r="Y36" s="1"/>
      <c r="Z36" s="1"/>
    </row>
    <row r="37" ht="34.5">
      <c r="A37" s="96"/>
      <c r="B37" s="97"/>
      <c r="C37" s="75" t="s">
        <v>86</v>
      </c>
      <c r="D37" s="101" t="s">
        <v>87</v>
      </c>
      <c r="E37" s="99">
        <v>36214.949999999997</v>
      </c>
      <c r="F37" s="118">
        <v>58127.599999999999</v>
      </c>
      <c r="G37" s="118">
        <v>34665</v>
      </c>
      <c r="H37" s="99">
        <v>4700</v>
      </c>
      <c r="I37" s="102">
        <v>43642.010000000002</v>
      </c>
      <c r="J37" s="99">
        <v>571.98000000000002</v>
      </c>
      <c r="K37" s="99">
        <f t="shared" si="8"/>
        <v>7427.0600000000049</v>
      </c>
      <c r="L37" s="99">
        <f t="shared" si="9"/>
        <v>8977.010000000002</v>
      </c>
      <c r="M37" s="99">
        <f t="shared" si="10"/>
        <v>-14485.589999999997</v>
      </c>
      <c r="N37" s="99">
        <f t="shared" si="11"/>
        <v>-4128.0200000000004</v>
      </c>
      <c r="O37" s="71">
        <f t="shared" si="12"/>
        <v>1.2050827075558577</v>
      </c>
      <c r="P37" s="72">
        <f t="shared" si="13"/>
        <v>0.12169787234042553</v>
      </c>
      <c r="Q37" s="73">
        <f t="shared" si="14"/>
        <v>1.2589646617625847</v>
      </c>
      <c r="R37" s="74">
        <f t="shared" si="15"/>
        <v>0.75079669554566164</v>
      </c>
      <c r="S37" s="1"/>
      <c r="T37" s="1"/>
      <c r="U37" s="1"/>
      <c r="V37" s="1"/>
      <c r="W37" s="1"/>
      <c r="X37" s="1"/>
      <c r="Y37" s="1"/>
      <c r="Z37" s="1"/>
    </row>
    <row r="38" ht="34.5">
      <c r="A38" s="96"/>
      <c r="B38" s="97"/>
      <c r="C38" s="64" t="s">
        <v>88</v>
      </c>
      <c r="D38" s="132" t="s">
        <v>89</v>
      </c>
      <c r="E38" s="99">
        <v>10778.75</v>
      </c>
      <c r="F38" s="118">
        <v>86367.300000000003</v>
      </c>
      <c r="G38" s="118">
        <v>57056.5</v>
      </c>
      <c r="H38" s="99">
        <v>45359.099999999999</v>
      </c>
      <c r="I38" s="99">
        <v>12206.82</v>
      </c>
      <c r="J38" s="99">
        <v>246.75999999999999</v>
      </c>
      <c r="K38" s="99">
        <f t="shared" si="8"/>
        <v>1428.0699999999997</v>
      </c>
      <c r="L38" s="99">
        <f t="shared" si="9"/>
        <v>-44849.68</v>
      </c>
      <c r="M38" s="99">
        <f t="shared" si="10"/>
        <v>-74160.48000000001</v>
      </c>
      <c r="N38" s="99">
        <f t="shared" si="11"/>
        <v>-45112.339999999997</v>
      </c>
      <c r="O38" s="72">
        <f t="shared" si="12"/>
        <v>1.1324893888437899</v>
      </c>
      <c r="P38" s="72">
        <f t="shared" si="13"/>
        <v>0.0054401432127180651</v>
      </c>
      <c r="Q38" s="72">
        <f t="shared" si="14"/>
        <v>0.2139426708613392</v>
      </c>
      <c r="R38" s="74">
        <f t="shared" si="15"/>
        <v>0.1413361306883508</v>
      </c>
      <c r="S38" s="1"/>
      <c r="T38" s="1"/>
      <c r="U38" s="1"/>
      <c r="V38" s="1"/>
      <c r="W38" s="1"/>
      <c r="X38" s="1"/>
      <c r="Y38" s="1"/>
      <c r="Z38" s="1"/>
    </row>
    <row r="39" s="1" customFormat="1" ht="17.25">
      <c r="A39" s="96"/>
      <c r="B39" s="97"/>
      <c r="C39" s="75" t="s">
        <v>90</v>
      </c>
      <c r="D39" s="101" t="s">
        <v>91</v>
      </c>
      <c r="E39" s="99">
        <v>2410.98</v>
      </c>
      <c r="F39" s="99">
        <v>3217.3000000000002</v>
      </c>
      <c r="G39" s="99">
        <v>2454.1999999999998</v>
      </c>
      <c r="H39" s="99">
        <v>0</v>
      </c>
      <c r="I39" s="102">
        <v>3190.23</v>
      </c>
      <c r="J39" s="99">
        <v>209.56999999999999</v>
      </c>
      <c r="K39" s="99">
        <f t="shared" si="8"/>
        <v>779.25</v>
      </c>
      <c r="L39" s="99">
        <f t="shared" si="9"/>
        <v>736.0300000000002</v>
      </c>
      <c r="M39" s="99">
        <f t="shared" si="10"/>
        <v>-27.070000000000164</v>
      </c>
      <c r="N39" s="99">
        <f t="shared" si="11"/>
        <v>209.56999999999999</v>
      </c>
      <c r="O39" s="71">
        <f t="shared" si="12"/>
        <v>1.3232088196501008</v>
      </c>
      <c r="P39" s="72" t="str">
        <f t="shared" si="13"/>
        <v/>
      </c>
      <c r="Q39" s="73">
        <f t="shared" si="14"/>
        <v>1.2999062831065114</v>
      </c>
      <c r="R39" s="74">
        <f t="shared" si="15"/>
        <v>0.99158611257887042</v>
      </c>
      <c r="S39" s="1"/>
      <c r="T39" s="1"/>
      <c r="U39" s="1"/>
      <c r="V39" s="1"/>
      <c r="W39" s="1"/>
      <c r="X39" s="1"/>
      <c r="Y39" s="1"/>
      <c r="Z39" s="1"/>
    </row>
    <row r="40" s="1" customFormat="1" ht="17.25">
      <c r="A40" s="96"/>
      <c r="B40" s="97"/>
      <c r="C40" s="64" t="s">
        <v>92</v>
      </c>
      <c r="D40" s="101" t="s">
        <v>93</v>
      </c>
      <c r="E40" s="99">
        <v>435.39999999999998</v>
      </c>
      <c r="F40" s="99">
        <v>0</v>
      </c>
      <c r="G40" s="99"/>
      <c r="H40" s="99"/>
      <c r="I40" s="100">
        <v>2178.3200000000002</v>
      </c>
      <c r="J40" s="99">
        <v>1.5900000000000001</v>
      </c>
      <c r="K40" s="99">
        <f t="shared" si="8"/>
        <v>1742.9200000000001</v>
      </c>
      <c r="L40" s="99">
        <f t="shared" si="9"/>
        <v>2178.3200000000002</v>
      </c>
      <c r="M40" s="99">
        <f t="shared" si="10"/>
        <v>2178.3200000000002</v>
      </c>
      <c r="N40" s="100">
        <f t="shared" si="11"/>
        <v>1.5900000000000001</v>
      </c>
      <c r="O40" s="72">
        <f t="shared" si="12"/>
        <v>5.0030316949931102</v>
      </c>
      <c r="P40" s="72" t="str">
        <f t="shared" si="13"/>
        <v/>
      </c>
      <c r="Q40" s="72" t="str">
        <f t="shared" si="14"/>
        <v/>
      </c>
      <c r="R40" s="74" t="str">
        <f t="shared" si="15"/>
        <v/>
      </c>
      <c r="S40" s="1"/>
      <c r="T40" s="1"/>
      <c r="U40" s="1"/>
      <c r="V40" s="1"/>
      <c r="W40" s="1"/>
      <c r="X40" s="1"/>
      <c r="Y40" s="1"/>
      <c r="Z40" s="1"/>
    </row>
    <row r="41" s="1" customFormat="1" ht="17.25">
      <c r="A41" s="96"/>
      <c r="B41" s="97"/>
      <c r="C41" s="117" t="s">
        <v>69</v>
      </c>
      <c r="D41" s="132" t="s">
        <v>70</v>
      </c>
      <c r="E41" s="99">
        <v>1646.3099999999999</v>
      </c>
      <c r="F41" s="118">
        <v>3460.9000000000001</v>
      </c>
      <c r="G41" s="118">
        <v>1111</v>
      </c>
      <c r="H41" s="99">
        <v>107</v>
      </c>
      <c r="I41" s="99">
        <v>2932.5599999999999</v>
      </c>
      <c r="J41" s="99">
        <v>453.95999999999998</v>
      </c>
      <c r="K41" s="99">
        <f t="shared" si="8"/>
        <v>1286.25</v>
      </c>
      <c r="L41" s="100">
        <f t="shared" si="9"/>
        <v>1821.5599999999999</v>
      </c>
      <c r="M41" s="99">
        <f t="shared" si="10"/>
        <v>-528.34000000000015</v>
      </c>
      <c r="N41" s="99">
        <f t="shared" si="11"/>
        <v>346.95999999999998</v>
      </c>
      <c r="O41" s="72">
        <f t="shared" si="12"/>
        <v>1.7812927091495527</v>
      </c>
      <c r="P41" s="72">
        <f t="shared" si="13"/>
        <v>4.2426168224299063</v>
      </c>
      <c r="Q41" s="72">
        <f t="shared" si="14"/>
        <v>2.6395679567956796</v>
      </c>
      <c r="R41" s="74">
        <f t="shared" si="15"/>
        <v>0.8473402872085295</v>
      </c>
      <c r="S41" s="1"/>
      <c r="T41" s="1"/>
      <c r="U41" s="1"/>
      <c r="V41" s="1"/>
      <c r="W41" s="1"/>
      <c r="X41" s="1"/>
      <c r="Y41" s="1"/>
      <c r="Z41" s="1"/>
    </row>
    <row r="42" s="1" customFormat="1" ht="17.25">
      <c r="A42" s="96"/>
      <c r="B42" s="97"/>
      <c r="C42" s="4" t="s">
        <v>94</v>
      </c>
      <c r="D42" s="132" t="s">
        <v>95</v>
      </c>
      <c r="E42" s="99">
        <v>87641.429999999993</v>
      </c>
      <c r="F42" s="118">
        <v>216854</v>
      </c>
      <c r="G42" s="118">
        <v>112753.8</v>
      </c>
      <c r="H42" s="99">
        <v>20100</v>
      </c>
      <c r="I42" s="99">
        <v>146466.35999999999</v>
      </c>
      <c r="J42" s="99">
        <v>9132.5600000000013</v>
      </c>
      <c r="K42" s="99">
        <f t="shared" si="8"/>
        <v>58824.929999999993</v>
      </c>
      <c r="L42" s="99">
        <f t="shared" si="9"/>
        <v>33712.559999999983</v>
      </c>
      <c r="M42" s="99">
        <f t="shared" si="10"/>
        <v>-70387.640000000014</v>
      </c>
      <c r="N42" s="99">
        <f t="shared" si="11"/>
        <v>-10967.439999999999</v>
      </c>
      <c r="O42" s="71">
        <f t="shared" si="12"/>
        <v>1.6712000249197212</v>
      </c>
      <c r="P42" s="72">
        <f t="shared" si="13"/>
        <v>0.45435621890547268</v>
      </c>
      <c r="Q42" s="73">
        <f t="shared" si="14"/>
        <v>1.2989926725307703</v>
      </c>
      <c r="R42" s="74">
        <f t="shared" si="15"/>
        <v>0.67541461075193443</v>
      </c>
      <c r="S42" s="1"/>
      <c r="T42" s="1"/>
      <c r="U42" s="1"/>
      <c r="V42" s="1"/>
      <c r="W42" s="1"/>
      <c r="X42" s="1"/>
      <c r="Y42" s="1"/>
      <c r="Z42" s="1"/>
    </row>
    <row r="43" s="1" customFormat="1" ht="34.5">
      <c r="A43" s="96"/>
      <c r="B43" s="97"/>
      <c r="C43" s="117" t="s">
        <v>96</v>
      </c>
      <c r="D43" s="132" t="s">
        <v>97</v>
      </c>
      <c r="E43" s="99">
        <v>12263.459999999999</v>
      </c>
      <c r="F43" s="118">
        <v>30375.900000000001</v>
      </c>
      <c r="G43" s="118">
        <v>30375.900000000001</v>
      </c>
      <c r="H43" s="118">
        <v>0</v>
      </c>
      <c r="I43" s="99">
        <v>30375.900000000001</v>
      </c>
      <c r="J43" s="99">
        <v>0</v>
      </c>
      <c r="K43" s="99">
        <f t="shared" si="8"/>
        <v>18112.440000000002</v>
      </c>
      <c r="L43" s="99">
        <f t="shared" si="9"/>
        <v>0</v>
      </c>
      <c r="M43" s="99">
        <f t="shared" si="10"/>
        <v>0</v>
      </c>
      <c r="N43" s="100">
        <f t="shared" si="11"/>
        <v>0</v>
      </c>
      <c r="O43" s="72">
        <f t="shared" si="12"/>
        <v>2.4769437010435884</v>
      </c>
      <c r="P43" s="72" t="str">
        <f t="shared" si="13"/>
        <v/>
      </c>
      <c r="Q43" s="72">
        <f t="shared" si="14"/>
        <v>1</v>
      </c>
      <c r="R43" s="74">
        <f t="shared" si="15"/>
        <v>1</v>
      </c>
      <c r="S43" s="1"/>
      <c r="T43" s="1"/>
      <c r="U43" s="1"/>
      <c r="V43" s="1"/>
      <c r="W43" s="1"/>
      <c r="X43" s="1"/>
      <c r="Y43" s="1"/>
      <c r="Z43" s="1"/>
    </row>
    <row r="44" s="1" customFormat="1" ht="34.5">
      <c r="A44" s="96"/>
      <c r="B44" s="97"/>
      <c r="C44" s="4" t="s">
        <v>98</v>
      </c>
      <c r="D44" s="132" t="s">
        <v>99</v>
      </c>
      <c r="E44" s="99">
        <v>46954.620000000003</v>
      </c>
      <c r="F44" s="118">
        <v>101764.89999999999</v>
      </c>
      <c r="G44" s="118">
        <v>47700</v>
      </c>
      <c r="H44" s="99">
        <v>9200</v>
      </c>
      <c r="I44" s="99">
        <v>49622.529999999999</v>
      </c>
      <c r="J44" s="99">
        <v>1112.6199999999999</v>
      </c>
      <c r="K44" s="99">
        <f t="shared" si="8"/>
        <v>2667.9099999999962</v>
      </c>
      <c r="L44" s="99">
        <f t="shared" si="9"/>
        <v>1922.5299999999988</v>
      </c>
      <c r="M44" s="99">
        <f t="shared" si="10"/>
        <v>-52142.369999999995</v>
      </c>
      <c r="N44" s="99">
        <f t="shared" si="11"/>
        <v>-8087.3800000000001</v>
      </c>
      <c r="O44" s="72">
        <f t="shared" si="12"/>
        <v>1.056818903017424</v>
      </c>
      <c r="P44" s="72">
        <f t="shared" si="13"/>
        <v>0.12093695652173912</v>
      </c>
      <c r="Q44" s="73">
        <f t="shared" si="14"/>
        <v>1.0403046121593291</v>
      </c>
      <c r="R44" s="74">
        <f t="shared" si="15"/>
        <v>0.48761930685334531</v>
      </c>
      <c r="S44" s="1"/>
      <c r="T44" s="1"/>
      <c r="U44" s="1"/>
      <c r="V44" s="1"/>
      <c r="W44" s="1"/>
      <c r="X44" s="1"/>
      <c r="Y44" s="1"/>
      <c r="Z44" s="1"/>
    </row>
    <row r="45" s="1" customFormat="1" ht="34.5">
      <c r="A45" s="96"/>
      <c r="B45" s="97"/>
      <c r="C45" s="117" t="s">
        <v>100</v>
      </c>
      <c r="D45" s="133" t="s">
        <v>101</v>
      </c>
      <c r="E45" s="99">
        <v>4539.1700000000001</v>
      </c>
      <c r="F45" s="118">
        <v>0</v>
      </c>
      <c r="G45" s="118">
        <v>0</v>
      </c>
      <c r="H45" s="99">
        <v>0</v>
      </c>
      <c r="I45" s="99">
        <v>418.31</v>
      </c>
      <c r="J45" s="99">
        <v>0</v>
      </c>
      <c r="K45" s="99">
        <f t="shared" si="8"/>
        <v>-4120.8599999999997</v>
      </c>
      <c r="L45" s="99">
        <f t="shared" si="9"/>
        <v>418.31</v>
      </c>
      <c r="M45" s="99">
        <f t="shared" si="10"/>
        <v>418.31</v>
      </c>
      <c r="N45" s="99">
        <f t="shared" si="11"/>
        <v>0</v>
      </c>
      <c r="O45" s="72">
        <f t="shared" si="12"/>
        <v>0.092155614352403631</v>
      </c>
      <c r="P45" s="72" t="str">
        <f t="shared" si="13"/>
        <v/>
      </c>
      <c r="Q45" s="72" t="str">
        <f t="shared" si="14"/>
        <v/>
      </c>
      <c r="R45" s="74"/>
      <c r="S45" s="1"/>
      <c r="T45" s="1"/>
      <c r="U45" s="1"/>
      <c r="V45" s="1"/>
      <c r="W45" s="1"/>
      <c r="X45" s="1"/>
      <c r="Y45" s="1"/>
      <c r="Z45" s="1"/>
    </row>
    <row r="46" s="1" customFormat="1" ht="17.25">
      <c r="A46" s="96"/>
      <c r="B46" s="97"/>
      <c r="C46" s="75" t="s">
        <v>102</v>
      </c>
      <c r="D46" s="153" t="s">
        <v>103</v>
      </c>
      <c r="E46" s="118">
        <v>4829</v>
      </c>
      <c r="F46" s="118">
        <v>8380.6000000000004</v>
      </c>
      <c r="G46" s="118">
        <v>4187.6000000000004</v>
      </c>
      <c r="H46" s="99">
        <v>0</v>
      </c>
      <c r="I46" s="102">
        <v>16860.639999999999</v>
      </c>
      <c r="J46" s="99">
        <v>742.15999999999997</v>
      </c>
      <c r="K46" s="99">
        <f t="shared" si="8"/>
        <v>12031.639999999999</v>
      </c>
      <c r="L46" s="99">
        <f t="shared" si="9"/>
        <v>12673.039999999999</v>
      </c>
      <c r="M46" s="99">
        <f t="shared" si="10"/>
        <v>8480.0399999999991</v>
      </c>
      <c r="N46" s="99">
        <f t="shared" si="11"/>
        <v>742.15999999999997</v>
      </c>
      <c r="O46" s="71">
        <f t="shared" si="12"/>
        <v>3.4915386208324706</v>
      </c>
      <c r="P46" s="72" t="str">
        <f t="shared" si="13"/>
        <v/>
      </c>
      <c r="Q46" s="72">
        <f t="shared" si="14"/>
        <v>4.026325341484382</v>
      </c>
      <c r="R46" s="74">
        <f t="shared" si="15"/>
        <v>2.0118654988902942</v>
      </c>
      <c r="S46" s="1"/>
      <c r="T46" s="1"/>
      <c r="U46" s="1"/>
      <c r="V46" s="1"/>
      <c r="W46" s="1"/>
      <c r="X46" s="1"/>
      <c r="Y46" s="1"/>
      <c r="Z46" s="1"/>
    </row>
    <row r="47" s="1" customFormat="1" ht="17.25">
      <c r="A47" s="96"/>
      <c r="B47" s="97"/>
      <c r="C47" s="75" t="s">
        <v>104</v>
      </c>
      <c r="D47" s="98" t="s">
        <v>105</v>
      </c>
      <c r="E47" s="99">
        <v>38387.57</v>
      </c>
      <c r="F47" s="118">
        <v>77364.100000000006</v>
      </c>
      <c r="G47" s="118">
        <v>45200</v>
      </c>
      <c r="H47" s="100">
        <v>4900</v>
      </c>
      <c r="I47" s="99">
        <v>93665.300000000003</v>
      </c>
      <c r="J47" s="100">
        <v>7471.6199999999999</v>
      </c>
      <c r="K47" s="99">
        <f t="shared" si="8"/>
        <v>55277.730000000003</v>
      </c>
      <c r="L47" s="100">
        <f t="shared" si="9"/>
        <v>48465.300000000003</v>
      </c>
      <c r="M47" s="99">
        <f t="shared" si="10"/>
        <v>16301.199999999997</v>
      </c>
      <c r="N47" s="99">
        <f t="shared" si="11"/>
        <v>2571.6199999999999</v>
      </c>
      <c r="O47" s="72">
        <f t="shared" si="12"/>
        <v>2.4399903406232801</v>
      </c>
      <c r="P47" s="71">
        <f t="shared" si="13"/>
        <v>1.5248204081632653</v>
      </c>
      <c r="Q47" s="72">
        <f t="shared" si="14"/>
        <v>2.072241150442478</v>
      </c>
      <c r="R47" s="74">
        <f t="shared" si="15"/>
        <v>1.2107075504012843</v>
      </c>
      <c r="S47" s="1"/>
      <c r="T47" s="1"/>
      <c r="U47" s="1"/>
      <c r="V47" s="1"/>
      <c r="W47" s="1"/>
      <c r="X47" s="1"/>
      <c r="Y47" s="1"/>
      <c r="Z47" s="1"/>
    </row>
    <row r="48" s="103" customFormat="1" ht="17.25">
      <c r="A48" s="104"/>
      <c r="B48" s="152"/>
      <c r="C48" s="106"/>
      <c r="D48" s="125" t="s">
        <v>56</v>
      </c>
      <c r="E48" s="154">
        <f>SUM(E35:E47)</f>
        <v>503994.29000000004</v>
      </c>
      <c r="F48" s="154">
        <f>SUM(F35:F47)</f>
        <v>999167.90000000014</v>
      </c>
      <c r="G48" s="154">
        <f>SUM(G35:G47)</f>
        <v>584081.90000000002</v>
      </c>
      <c r="H48" s="154">
        <f>SUM(H35:H47)</f>
        <v>111418.89999999999</v>
      </c>
      <c r="I48" s="154">
        <f>SUM(I35:I47)</f>
        <v>691773.50000000012</v>
      </c>
      <c r="J48" s="154">
        <f>SUM(J35:J47)</f>
        <v>41888.310000000005</v>
      </c>
      <c r="K48" s="126">
        <f>SUM(K35:K47)</f>
        <v>187779.20999999999</v>
      </c>
      <c r="L48" s="154">
        <f t="shared" si="9"/>
        <v>107691.60000000009</v>
      </c>
      <c r="M48" s="154">
        <f>SUM(M35:M47)</f>
        <v>-307394.40000000008</v>
      </c>
      <c r="N48" s="155">
        <f>SUM(N35:N47)</f>
        <v>-69530.590000000011</v>
      </c>
      <c r="O48" s="127">
        <f t="shared" si="12"/>
        <v>1.3725820187367601</v>
      </c>
      <c r="P48" s="110">
        <f t="shared" si="13"/>
        <v>0.37595336159305115</v>
      </c>
      <c r="Q48" s="128">
        <f t="shared" si="14"/>
        <v>1.1843775675979689</v>
      </c>
      <c r="R48" s="111">
        <f t="shared" si="15"/>
        <v>0.69234960410557622</v>
      </c>
      <c r="S48" s="103"/>
      <c r="T48" s="103"/>
      <c r="U48" s="103"/>
      <c r="V48" s="103"/>
      <c r="W48" s="103"/>
      <c r="X48" s="103"/>
      <c r="Y48" s="103"/>
      <c r="Z48" s="103"/>
    </row>
    <row r="49" ht="17.25">
      <c r="A49" s="156" t="s">
        <v>106</v>
      </c>
      <c r="B49" s="157" t="s">
        <v>107</v>
      </c>
      <c r="C49" s="129" t="s">
        <v>108</v>
      </c>
      <c r="D49" s="158" t="s">
        <v>109</v>
      </c>
      <c r="E49" s="57">
        <v>328917.42999999999</v>
      </c>
      <c r="F49" s="94">
        <f>672351.5-9496.39</f>
        <v>662855.10999999999</v>
      </c>
      <c r="G49" s="94">
        <v>373765.90999999997</v>
      </c>
      <c r="H49" s="58">
        <v>30609.959999999999</v>
      </c>
      <c r="I49" s="57">
        <v>370692.92000000004</v>
      </c>
      <c r="J49" s="58">
        <v>26750.59</v>
      </c>
      <c r="K49" s="57">
        <f t="shared" ref="K49:K83" si="16">I49-E49</f>
        <v>41775.490000000049</v>
      </c>
      <c r="L49" s="57">
        <f t="shared" si="9"/>
        <v>-3072.9899999999325</v>
      </c>
      <c r="M49" s="57">
        <f t="shared" ref="M49:M83" si="17">I49-F49</f>
        <v>-292162.18999999994</v>
      </c>
      <c r="N49" s="57">
        <f t="shared" ref="N49:N83" si="18">J49-H49</f>
        <v>-3859.369999999999</v>
      </c>
      <c r="O49" s="59">
        <f t="shared" si="12"/>
        <v>1.1270090490491795</v>
      </c>
      <c r="P49" s="59">
        <f t="shared" si="13"/>
        <v>0.87391783589393779</v>
      </c>
      <c r="Q49" s="59">
        <f t="shared" si="14"/>
        <v>0.99177830316306825</v>
      </c>
      <c r="R49" s="61">
        <f t="shared" si="15"/>
        <v>0.55923672369365918</v>
      </c>
      <c r="S49" s="1"/>
      <c r="T49" s="1"/>
      <c r="U49" s="1"/>
      <c r="V49" s="1"/>
      <c r="W49" s="1"/>
      <c r="X49" s="1"/>
      <c r="Y49" s="1"/>
      <c r="Z49" s="1"/>
    </row>
    <row r="50" ht="17.25">
      <c r="A50" s="96"/>
      <c r="B50" s="159"/>
      <c r="C50" s="64" t="s">
        <v>110</v>
      </c>
      <c r="D50" s="153" t="s">
        <v>111</v>
      </c>
      <c r="E50" s="99">
        <v>248485.82000000001</v>
      </c>
      <c r="F50" s="118">
        <f>494433.2-6983.53</f>
        <v>487449.66999999998</v>
      </c>
      <c r="G50" s="118">
        <v>292976.22999999998</v>
      </c>
      <c r="H50" s="99">
        <v>32783.449999999997</v>
      </c>
      <c r="I50" s="100">
        <v>285564.21000000002</v>
      </c>
      <c r="J50" s="99">
        <v>26369.91</v>
      </c>
      <c r="K50" s="99">
        <f t="shared" si="16"/>
        <v>37078.390000000014</v>
      </c>
      <c r="L50" s="99">
        <f t="shared" si="9"/>
        <v>-7412.0199999999604</v>
      </c>
      <c r="M50" s="99">
        <f t="shared" si="17"/>
        <v>-201885.45999999996</v>
      </c>
      <c r="N50" s="100">
        <f t="shared" si="18"/>
        <v>-6413.5399999999972</v>
      </c>
      <c r="O50" s="72">
        <f t="shared" si="12"/>
        <v>1.1492173275722535</v>
      </c>
      <c r="P50" s="72">
        <f t="shared" si="13"/>
        <v>0.80436653250344314</v>
      </c>
      <c r="Q50" s="72">
        <f t="shared" si="14"/>
        <v>0.97470095099523957</v>
      </c>
      <c r="R50" s="74">
        <f t="shared" si="15"/>
        <v>0.58583322048407593</v>
      </c>
      <c r="S50" s="1"/>
      <c r="T50" s="1"/>
      <c r="U50" s="1"/>
      <c r="V50" s="1"/>
      <c r="W50" s="1"/>
      <c r="X50" s="1"/>
      <c r="Y50" s="1"/>
      <c r="Z50" s="1"/>
    </row>
    <row r="51" ht="17.25">
      <c r="A51" s="96"/>
      <c r="B51" s="159"/>
      <c r="C51" s="64" t="s">
        <v>112</v>
      </c>
      <c r="D51" s="153" t="s">
        <v>113</v>
      </c>
      <c r="E51" s="99">
        <v>2198826.5899999999</v>
      </c>
      <c r="F51" s="118">
        <f>4658773.5-65801.97</f>
        <v>4592971.5300000003</v>
      </c>
      <c r="G51" s="118">
        <v>2536175.6200000001</v>
      </c>
      <c r="H51" s="99">
        <v>364340.70000000001</v>
      </c>
      <c r="I51" s="99">
        <v>2383279.2000000002</v>
      </c>
      <c r="J51" s="99">
        <v>288953.56</v>
      </c>
      <c r="K51" s="99">
        <f t="shared" si="16"/>
        <v>184452.61000000034</v>
      </c>
      <c r="L51" s="99">
        <f t="shared" si="9"/>
        <v>-152896.41999999993</v>
      </c>
      <c r="M51" s="99">
        <f t="shared" si="17"/>
        <v>-2209692.3300000001</v>
      </c>
      <c r="N51" s="99">
        <f t="shared" si="18"/>
        <v>-75387.140000000014</v>
      </c>
      <c r="O51" s="72">
        <f t="shared" si="12"/>
        <v>1.0838868380248214</v>
      </c>
      <c r="P51" s="72">
        <f t="shared" si="13"/>
        <v>0.79308614162513269</v>
      </c>
      <c r="Q51" s="72">
        <f t="shared" si="14"/>
        <v>0.93971378843236419</v>
      </c>
      <c r="R51" s="74">
        <f t="shared" si="15"/>
        <v>0.51889701132112176</v>
      </c>
      <c r="S51" s="1"/>
      <c r="T51" s="1"/>
      <c r="U51" s="1"/>
      <c r="V51" s="1"/>
      <c r="W51" s="1"/>
      <c r="X51" s="1"/>
      <c r="Y51" s="1"/>
      <c r="Z51" s="1"/>
    </row>
    <row r="52" s="1" customFormat="1" ht="17.25">
      <c r="A52" s="96"/>
      <c r="B52" s="159"/>
      <c r="C52" s="64"/>
      <c r="D52" s="160" t="s">
        <v>114</v>
      </c>
      <c r="E52" s="161">
        <f>E49+E50+E51</f>
        <v>2776229.8399999999</v>
      </c>
      <c r="F52" s="161">
        <f>F49+F50+F51</f>
        <v>5743276.3100000005</v>
      </c>
      <c r="G52" s="161">
        <f>G49+G50+G51</f>
        <v>3202917.7599999998</v>
      </c>
      <c r="H52" s="161">
        <f>H49+H50+H51</f>
        <v>427734.10999999999</v>
      </c>
      <c r="I52" s="161">
        <f>I49+I50+I51</f>
        <v>3039536.3300000001</v>
      </c>
      <c r="J52" s="161">
        <f>J49+J50+J51</f>
        <v>342074.06</v>
      </c>
      <c r="K52" s="161">
        <f t="shared" si="16"/>
        <v>263306.49000000022</v>
      </c>
      <c r="L52" s="161">
        <f t="shared" si="9"/>
        <v>-163381.4299999997</v>
      </c>
      <c r="M52" s="161">
        <f t="shared" si="17"/>
        <v>-2703739.9800000004</v>
      </c>
      <c r="N52" s="161">
        <f t="shared" si="18"/>
        <v>-85660.049999999988</v>
      </c>
      <c r="O52" s="162">
        <f t="shared" si="12"/>
        <v>1.0948431884875931</v>
      </c>
      <c r="P52" s="162">
        <f t="shared" si="13"/>
        <v>0.7997352841464993</v>
      </c>
      <c r="Q52" s="162">
        <f t="shared" si="14"/>
        <v>0.94898981421240125</v>
      </c>
      <c r="R52" s="163">
        <f t="shared" si="15"/>
        <v>0.52923386686231011</v>
      </c>
      <c r="S52" s="1"/>
      <c r="T52" s="1"/>
      <c r="U52" s="1"/>
      <c r="V52" s="1"/>
      <c r="W52" s="1"/>
      <c r="X52" s="1"/>
      <c r="Y52" s="1"/>
      <c r="Z52" s="1"/>
    </row>
    <row r="53" ht="34.5">
      <c r="A53" s="156"/>
      <c r="B53" s="159"/>
      <c r="C53" s="164" t="s">
        <v>115</v>
      </c>
      <c r="D53" s="165" t="s">
        <v>116</v>
      </c>
      <c r="E53" s="99">
        <v>1550.0799999999999</v>
      </c>
      <c r="F53" s="53">
        <v>2266.5999999999999</v>
      </c>
      <c r="G53" s="53">
        <v>1280</v>
      </c>
      <c r="H53" s="100">
        <v>160</v>
      </c>
      <c r="I53" s="99">
        <v>1257.96</v>
      </c>
      <c r="J53" s="100">
        <v>185.69</v>
      </c>
      <c r="K53" s="166">
        <f t="shared" si="16"/>
        <v>-292.11999999999989</v>
      </c>
      <c r="L53" s="166">
        <f t="shared" si="9"/>
        <v>-22.039999999999964</v>
      </c>
      <c r="M53" s="166">
        <f t="shared" si="17"/>
        <v>-1008.6399999999999</v>
      </c>
      <c r="N53" s="99">
        <f t="shared" si="18"/>
        <v>25.689999999999998</v>
      </c>
      <c r="O53" s="82">
        <f t="shared" si="12"/>
        <v>0.81154521056977713</v>
      </c>
      <c r="P53" s="82">
        <f t="shared" si="13"/>
        <v>1.1605624999999999</v>
      </c>
      <c r="Q53" s="82">
        <f t="shared" si="14"/>
        <v>0.98278125000000005</v>
      </c>
      <c r="R53" s="83">
        <f t="shared" si="15"/>
        <v>0.55499867643165979</v>
      </c>
      <c r="S53" s="1"/>
      <c r="T53" s="1"/>
      <c r="U53" s="1"/>
      <c r="V53" s="1"/>
      <c r="W53" s="1"/>
      <c r="X53" s="1"/>
      <c r="Y53" s="1"/>
      <c r="Z53" s="1"/>
    </row>
    <row r="54" s="1" customFormat="1" ht="17.25">
      <c r="A54" s="11"/>
      <c r="B54" s="159"/>
      <c r="C54" s="75" t="s">
        <v>117</v>
      </c>
      <c r="D54" s="131" t="s">
        <v>118</v>
      </c>
      <c r="E54" s="99">
        <v>0</v>
      </c>
      <c r="F54" s="99">
        <v>11763.299999999999</v>
      </c>
      <c r="G54" s="99">
        <v>11763.299999999999</v>
      </c>
      <c r="H54" s="99">
        <v>0</v>
      </c>
      <c r="I54" s="99">
        <v>21048.220000000001</v>
      </c>
      <c r="J54" s="99">
        <v>9319.8299999999999</v>
      </c>
      <c r="K54" s="99">
        <f t="shared" si="16"/>
        <v>21048.220000000001</v>
      </c>
      <c r="L54" s="99">
        <f t="shared" si="9"/>
        <v>9284.9200000000019</v>
      </c>
      <c r="M54" s="99">
        <f t="shared" si="17"/>
        <v>9284.9200000000019</v>
      </c>
      <c r="N54" s="99">
        <f t="shared" si="18"/>
        <v>9319.8299999999999</v>
      </c>
      <c r="O54" s="72" t="str">
        <f t="shared" si="12"/>
        <v/>
      </c>
      <c r="P54" s="72" t="str">
        <f t="shared" si="13"/>
        <v/>
      </c>
      <c r="Q54" s="72">
        <f t="shared" si="14"/>
        <v>1.7893125228464803</v>
      </c>
      <c r="R54" s="74">
        <f t="shared" si="15"/>
        <v>1.7893125228464803</v>
      </c>
      <c r="S54" s="1"/>
      <c r="T54" s="1"/>
      <c r="U54" s="1"/>
      <c r="V54" s="1"/>
      <c r="W54" s="1"/>
      <c r="X54" s="1"/>
      <c r="Y54" s="1"/>
      <c r="Z54" s="1"/>
    </row>
    <row r="55" ht="17.25">
      <c r="A55" s="167"/>
      <c r="B55" s="159"/>
      <c r="C55" s="168" t="s">
        <v>119</v>
      </c>
      <c r="D55" s="131" t="s">
        <v>103</v>
      </c>
      <c r="E55" s="99">
        <v>57240.889999999999</v>
      </c>
      <c r="F55" s="55">
        <v>151922.42999999999</v>
      </c>
      <c r="G55" s="55">
        <v>81672</v>
      </c>
      <c r="H55" s="118">
        <v>14793</v>
      </c>
      <c r="I55" s="118">
        <v>67163.759999999995</v>
      </c>
      <c r="J55" s="118">
        <v>6813.75</v>
      </c>
      <c r="K55" s="56">
        <f t="shared" si="16"/>
        <v>9922.8699999999953</v>
      </c>
      <c r="L55" s="56">
        <f t="shared" si="9"/>
        <v>-14508.240000000005</v>
      </c>
      <c r="M55" s="56">
        <f t="shared" si="17"/>
        <v>-84758.669999999998</v>
      </c>
      <c r="N55" s="118">
        <f t="shared" si="18"/>
        <v>-7979.25</v>
      </c>
      <c r="O55" s="169">
        <f t="shared" si="12"/>
        <v>1.1733528252268612</v>
      </c>
      <c r="P55" s="169">
        <f t="shared" si="13"/>
        <v>0.46060636787669845</v>
      </c>
      <c r="Q55" s="169">
        <f t="shared" si="14"/>
        <v>0.82235968263297088</v>
      </c>
      <c r="R55" s="170">
        <f t="shared" si="15"/>
        <v>0.44209245468230068</v>
      </c>
      <c r="S55" s="1"/>
      <c r="T55" s="1"/>
      <c r="U55" s="1"/>
      <c r="V55" s="1"/>
      <c r="W55" s="1"/>
      <c r="X55" s="1"/>
      <c r="Y55" s="1"/>
      <c r="Z55" s="1"/>
    </row>
    <row r="56" s="103" customFormat="1" ht="17.25">
      <c r="A56" s="104"/>
      <c r="B56" s="171"/>
      <c r="C56" s="106"/>
      <c r="D56" s="107" t="s">
        <v>56</v>
      </c>
      <c r="E56" s="108">
        <f>E52+E53+E54+E55</f>
        <v>2835020.8100000001</v>
      </c>
      <c r="F56" s="108">
        <f>F52+F53+F54+F55</f>
        <v>5909228.6399999997</v>
      </c>
      <c r="G56" s="108">
        <f>G52+G53+G54+G55</f>
        <v>3297633.0599999996</v>
      </c>
      <c r="H56" s="108">
        <f>H52+H53+H54+H55</f>
        <v>442687.10999999999</v>
      </c>
      <c r="I56" s="108">
        <f>I52+I53+I54+I55</f>
        <v>3129006.27</v>
      </c>
      <c r="J56" s="108">
        <f>J52+J53+J54+J55</f>
        <v>358393.33000000002</v>
      </c>
      <c r="K56" s="108">
        <f t="shared" si="16"/>
        <v>293985.45999999996</v>
      </c>
      <c r="L56" s="126">
        <f t="shared" si="9"/>
        <v>-168626.78999999957</v>
      </c>
      <c r="M56" s="108">
        <f t="shared" si="17"/>
        <v>-2780222.3699999996</v>
      </c>
      <c r="N56" s="126">
        <f t="shared" si="18"/>
        <v>-84293.77999999997</v>
      </c>
      <c r="O56" s="110">
        <f t="shared" si="12"/>
        <v>1.1036978137737197</v>
      </c>
      <c r="P56" s="127">
        <f t="shared" si="13"/>
        <v>0.80958609795528047</v>
      </c>
      <c r="Q56" s="110">
        <f t="shared" si="14"/>
        <v>0.94886429541072115</v>
      </c>
      <c r="R56" s="111">
        <f t="shared" si="15"/>
        <v>0.52951179597613274</v>
      </c>
      <c r="S56" s="103"/>
      <c r="T56" s="103"/>
      <c r="U56" s="103"/>
      <c r="V56" s="103"/>
      <c r="W56" s="103"/>
      <c r="X56" s="103"/>
      <c r="Y56" s="103"/>
      <c r="Z56" s="103"/>
    </row>
    <row r="57" ht="17.25">
      <c r="A57" s="112">
        <v>991</v>
      </c>
      <c r="B57" s="91" t="s">
        <v>120</v>
      </c>
      <c r="C57" s="113" t="s">
        <v>69</v>
      </c>
      <c r="D57" s="114" t="s">
        <v>121</v>
      </c>
      <c r="E57" s="94">
        <v>38607.900000000001</v>
      </c>
      <c r="F57" s="94">
        <v>80120.600000000006</v>
      </c>
      <c r="G57" s="94">
        <v>45120.599999999999</v>
      </c>
      <c r="H57" s="57">
        <v>7000</v>
      </c>
      <c r="I57" s="95">
        <v>48692.389999999999</v>
      </c>
      <c r="J57" s="57">
        <v>6606.5</v>
      </c>
      <c r="K57" s="57">
        <f t="shared" si="16"/>
        <v>10084.489999999998</v>
      </c>
      <c r="L57" s="57">
        <f t="shared" si="9"/>
        <v>3571.7900000000009</v>
      </c>
      <c r="M57" s="56">
        <f t="shared" si="17"/>
        <v>-31428.210000000006</v>
      </c>
      <c r="N57" s="56">
        <f t="shared" si="18"/>
        <v>-393.5</v>
      </c>
      <c r="O57" s="60">
        <f t="shared" si="12"/>
        <v>1.2612027590208221</v>
      </c>
      <c r="P57" s="59">
        <f t="shared" si="13"/>
        <v>0.94378571428571434</v>
      </c>
      <c r="Q57" s="115">
        <f t="shared" si="14"/>
        <v>1.0791609597390106</v>
      </c>
      <c r="R57" s="61">
        <f t="shared" si="15"/>
        <v>0.60773870889633874</v>
      </c>
      <c r="S57" s="1"/>
      <c r="T57" s="1"/>
      <c r="U57" s="1"/>
      <c r="V57" s="1"/>
      <c r="W57" s="1"/>
      <c r="X57" s="1"/>
      <c r="Y57" s="1"/>
      <c r="Z57" s="1"/>
    </row>
    <row r="58" ht="17.25">
      <c r="A58" s="116"/>
      <c r="B58" s="97"/>
      <c r="C58" s="64" t="s">
        <v>122</v>
      </c>
      <c r="D58" s="98" t="s">
        <v>123</v>
      </c>
      <c r="E58" s="99">
        <v>2923.3400000000001</v>
      </c>
      <c r="F58" s="118">
        <v>0</v>
      </c>
      <c r="G58" s="118">
        <v>0</v>
      </c>
      <c r="H58" s="100">
        <v>0</v>
      </c>
      <c r="I58" s="99">
        <v>5149</v>
      </c>
      <c r="J58" s="100">
        <v>0</v>
      </c>
      <c r="K58" s="100">
        <f t="shared" si="16"/>
        <v>2225.6599999999999</v>
      </c>
      <c r="L58" s="99">
        <f t="shared" si="9"/>
        <v>5149</v>
      </c>
      <c r="M58" s="99">
        <f t="shared" si="17"/>
        <v>5149</v>
      </c>
      <c r="N58" s="99">
        <f t="shared" si="18"/>
        <v>0</v>
      </c>
      <c r="O58" s="72">
        <f t="shared" si="12"/>
        <v>1.7613414792668658</v>
      </c>
      <c r="P58" s="71" t="str">
        <f t="shared" si="13"/>
        <v/>
      </c>
      <c r="Q58" s="72" t="str">
        <f t="shared" si="14"/>
        <v/>
      </c>
      <c r="R58" s="74" t="str">
        <f t="shared" si="15"/>
        <v/>
      </c>
      <c r="S58" s="1"/>
      <c r="T58" s="1"/>
      <c r="U58" s="1"/>
      <c r="V58" s="1"/>
      <c r="W58" s="1"/>
      <c r="X58" s="1"/>
      <c r="Y58" s="1"/>
      <c r="Z58" s="1"/>
    </row>
    <row r="59" s="103" customFormat="1" ht="17.25">
      <c r="A59" s="172"/>
      <c r="B59" s="105"/>
      <c r="C59" s="124"/>
      <c r="D59" s="125" t="s">
        <v>56</v>
      </c>
      <c r="E59" s="108">
        <f>SUM(E57:E58)</f>
        <v>41531.240000000005</v>
      </c>
      <c r="F59" s="108">
        <f>SUM(F57:F58)</f>
        <v>80120.600000000006</v>
      </c>
      <c r="G59" s="108">
        <f>SUM(G57:G58)</f>
        <v>45120.599999999999</v>
      </c>
      <c r="H59" s="108">
        <f>SUM(H57:H58)</f>
        <v>7000</v>
      </c>
      <c r="I59" s="108">
        <f>SUM(I57:I58)</f>
        <v>53841.389999999999</v>
      </c>
      <c r="J59" s="108">
        <f>SUM(J57:J58)</f>
        <v>6606.5</v>
      </c>
      <c r="K59" s="108">
        <f t="shared" si="16"/>
        <v>12310.149999999994</v>
      </c>
      <c r="L59" s="126">
        <f t="shared" si="9"/>
        <v>8720.7900000000009</v>
      </c>
      <c r="M59" s="108">
        <f t="shared" si="17"/>
        <v>-26279.210000000006</v>
      </c>
      <c r="N59" s="109">
        <f t="shared" si="18"/>
        <v>-393.5</v>
      </c>
      <c r="O59" s="127">
        <f t="shared" si="12"/>
        <v>1.2964069938677485</v>
      </c>
      <c r="P59" s="110">
        <f t="shared" si="13"/>
        <v>0.94378571428571434</v>
      </c>
      <c r="Q59" s="128">
        <f t="shared" si="14"/>
        <v>1.1932773500352389</v>
      </c>
      <c r="R59" s="111">
        <f t="shared" si="15"/>
        <v>0.67200432847482416</v>
      </c>
      <c r="S59" s="103"/>
      <c r="T59" s="103"/>
      <c r="U59" s="103"/>
      <c r="V59" s="103"/>
      <c r="W59" s="103"/>
      <c r="X59" s="103"/>
      <c r="Y59" s="103"/>
      <c r="Z59" s="103"/>
    </row>
    <row r="60" ht="17.25">
      <c r="A60" s="156" t="s">
        <v>124</v>
      </c>
      <c r="B60" s="91" t="s">
        <v>125</v>
      </c>
      <c r="C60" s="129" t="s">
        <v>126</v>
      </c>
      <c r="D60" s="130" t="s">
        <v>127</v>
      </c>
      <c r="E60" s="57">
        <v>48763.019999999997</v>
      </c>
      <c r="F60" s="94">
        <v>3503</v>
      </c>
      <c r="G60" s="94">
        <v>1957.8</v>
      </c>
      <c r="H60" s="58">
        <v>193.19999999999999</v>
      </c>
      <c r="I60" s="57">
        <v>1865.4300000000001</v>
      </c>
      <c r="J60" s="58">
        <v>121.42</v>
      </c>
      <c r="K60" s="57">
        <f t="shared" si="16"/>
        <v>-46897.589999999997</v>
      </c>
      <c r="L60" s="57">
        <f t="shared" si="9"/>
        <v>-92.369999999999891</v>
      </c>
      <c r="M60" s="58">
        <f t="shared" si="17"/>
        <v>-1637.5699999999999</v>
      </c>
      <c r="N60" s="57">
        <f t="shared" si="18"/>
        <v>-71.779999999999987</v>
      </c>
      <c r="O60" s="59">
        <f t="shared" si="12"/>
        <v>0.038255013737869395</v>
      </c>
      <c r="P60" s="60">
        <f t="shared" si="13"/>
        <v>0.62846790890269155</v>
      </c>
      <c r="Q60" s="59">
        <f t="shared" si="14"/>
        <v>0.95281949126570642</v>
      </c>
      <c r="R60" s="61">
        <f t="shared" si="15"/>
        <v>0.53252355124179274</v>
      </c>
      <c r="S60" s="1"/>
      <c r="T60" s="1"/>
      <c r="U60" s="1"/>
      <c r="V60" s="1"/>
      <c r="W60" s="1"/>
      <c r="X60" s="1"/>
      <c r="Y60" s="1"/>
      <c r="Z60" s="1"/>
    </row>
    <row r="61" ht="17.25">
      <c r="A61" s="96"/>
      <c r="B61" s="97"/>
      <c r="C61" s="75" t="s">
        <v>104</v>
      </c>
      <c r="D61" s="153" t="s">
        <v>128</v>
      </c>
      <c r="E61" s="99">
        <v>63808.709999999999</v>
      </c>
      <c r="F61" s="118">
        <v>62240.599999999999</v>
      </c>
      <c r="G61" s="118">
        <v>16100</v>
      </c>
      <c r="H61" s="102">
        <v>6000</v>
      </c>
      <c r="I61" s="99">
        <v>94417.880000000005</v>
      </c>
      <c r="J61" s="102">
        <v>2095.2199999999998</v>
      </c>
      <c r="K61" s="99">
        <f t="shared" si="16"/>
        <v>30609.170000000006</v>
      </c>
      <c r="L61" s="99">
        <f t="shared" si="9"/>
        <v>78317.880000000005</v>
      </c>
      <c r="M61" s="99">
        <f t="shared" si="17"/>
        <v>32177.280000000006</v>
      </c>
      <c r="N61" s="99">
        <f t="shared" si="18"/>
        <v>-3904.7800000000002</v>
      </c>
      <c r="O61" s="72">
        <f t="shared" si="12"/>
        <v>1.4797020657524655</v>
      </c>
      <c r="P61" s="72">
        <f t="shared" si="13"/>
        <v>0.34920333333333331</v>
      </c>
      <c r="Q61" s="73">
        <f t="shared" si="14"/>
        <v>5.864464596273292</v>
      </c>
      <c r="R61" s="74">
        <f t="shared" si="15"/>
        <v>1.516982162768354</v>
      </c>
      <c r="S61" s="1"/>
      <c r="T61" s="1"/>
      <c r="U61" s="1"/>
      <c r="V61" s="1"/>
      <c r="W61" s="1"/>
      <c r="X61" s="1"/>
      <c r="Y61" s="1"/>
      <c r="Z61" s="1"/>
    </row>
    <row r="62" s="103" customFormat="1" ht="17.25">
      <c r="A62" s="104"/>
      <c r="B62" s="105"/>
      <c r="C62" s="106"/>
      <c r="D62" s="107" t="s">
        <v>56</v>
      </c>
      <c r="E62" s="108">
        <f>SUM(E60:E61)</f>
        <v>112571.73</v>
      </c>
      <c r="F62" s="108">
        <f>SUM(F60:F61)</f>
        <v>65743.600000000006</v>
      </c>
      <c r="G62" s="108">
        <f>SUM(G60:G61)</f>
        <v>18057.799999999999</v>
      </c>
      <c r="H62" s="108">
        <f>SUM(H60:H61)</f>
        <v>6193.1999999999998</v>
      </c>
      <c r="I62" s="108">
        <f>SUM(I60:I61)</f>
        <v>96283.309999999998</v>
      </c>
      <c r="J62" s="108">
        <f>SUM(J60:J61)</f>
        <v>2216.6399999999999</v>
      </c>
      <c r="K62" s="108">
        <f t="shared" si="16"/>
        <v>-16288.419999999998</v>
      </c>
      <c r="L62" s="126">
        <f t="shared" si="9"/>
        <v>78225.509999999995</v>
      </c>
      <c r="M62" s="108">
        <f t="shared" si="17"/>
        <v>30539.709999999992</v>
      </c>
      <c r="N62" s="108">
        <f t="shared" si="18"/>
        <v>-3976.5599999999999</v>
      </c>
      <c r="O62" s="127">
        <f t="shared" si="12"/>
        <v>0.85530630114683326</v>
      </c>
      <c r="P62" s="110">
        <f t="shared" si="13"/>
        <v>0.35791513272621583</v>
      </c>
      <c r="Q62" s="110">
        <f t="shared" si="14"/>
        <v>5.3319512897473667</v>
      </c>
      <c r="R62" s="111">
        <f t="shared" si="15"/>
        <v>1.4645274977336196</v>
      </c>
      <c r="S62" s="103"/>
      <c r="T62" s="103"/>
      <c r="U62" s="103"/>
      <c r="V62" s="103"/>
      <c r="W62" s="103"/>
      <c r="X62" s="103"/>
      <c r="Y62" s="103"/>
      <c r="Z62" s="103"/>
    </row>
    <row r="63" ht="17.25">
      <c r="A63" s="119"/>
      <c r="B63" s="91" t="s">
        <v>129</v>
      </c>
      <c r="C63" s="51" t="s">
        <v>130</v>
      </c>
      <c r="D63" s="173" t="s">
        <v>131</v>
      </c>
      <c r="E63" s="94">
        <v>2464.5500000000002</v>
      </c>
      <c r="F63" s="94">
        <v>793.5</v>
      </c>
      <c r="G63" s="94">
        <v>174.19999999999999</v>
      </c>
      <c r="H63" s="56">
        <v>15.399999999999999</v>
      </c>
      <c r="I63" s="95">
        <v>2176.6199999999999</v>
      </c>
      <c r="J63" s="56">
        <v>290.62</v>
      </c>
      <c r="K63" s="57">
        <f t="shared" si="16"/>
        <v>-287.93000000000029</v>
      </c>
      <c r="L63" s="57">
        <f t="shared" si="9"/>
        <v>2002.4199999999998</v>
      </c>
      <c r="M63" s="56">
        <f t="shared" si="17"/>
        <v>1383.1199999999999</v>
      </c>
      <c r="N63" s="95">
        <f t="shared" si="18"/>
        <v>275.22000000000003</v>
      </c>
      <c r="O63" s="59">
        <f t="shared" si="12"/>
        <v>0.88317137002698254</v>
      </c>
      <c r="P63" s="60">
        <f t="shared" si="13"/>
        <v>18.871428571428574</v>
      </c>
      <c r="Q63" s="59">
        <f t="shared" si="14"/>
        <v>12.494948335246843</v>
      </c>
      <c r="R63" s="61">
        <f t="shared" si="15"/>
        <v>2.7430623818525519</v>
      </c>
      <c r="S63" s="1"/>
      <c r="T63" s="1"/>
      <c r="U63" s="1"/>
      <c r="V63" s="1"/>
      <c r="W63" s="1"/>
      <c r="X63" s="1"/>
      <c r="Y63" s="1"/>
      <c r="Z63" s="1"/>
    </row>
    <row r="64" ht="17.25">
      <c r="A64" s="116"/>
      <c r="B64" s="97"/>
      <c r="C64" s="64" t="s">
        <v>132</v>
      </c>
      <c r="D64" s="101" t="s">
        <v>133</v>
      </c>
      <c r="E64" s="99">
        <v>1634.8299999999999</v>
      </c>
      <c r="F64" s="174">
        <v>44.399999999999999</v>
      </c>
      <c r="G64" s="174">
        <v>44.399999999999999</v>
      </c>
      <c r="H64" s="175">
        <v>0</v>
      </c>
      <c r="I64" s="174">
        <v>1757.1500000000001</v>
      </c>
      <c r="J64" s="175">
        <v>12</v>
      </c>
      <c r="K64" s="99">
        <f t="shared" si="16"/>
        <v>122.32000000000016</v>
      </c>
      <c r="L64" s="99">
        <f t="shared" si="9"/>
        <v>1712.75</v>
      </c>
      <c r="M64" s="99">
        <f t="shared" si="17"/>
        <v>1712.75</v>
      </c>
      <c r="N64" s="174">
        <f t="shared" si="18"/>
        <v>12</v>
      </c>
      <c r="O64" s="72">
        <f t="shared" si="12"/>
        <v>1.074821235235468</v>
      </c>
      <c r="P64" s="72" t="str">
        <f t="shared" si="13"/>
        <v/>
      </c>
      <c r="Q64" s="73">
        <f t="shared" si="14"/>
        <v>39.575450450450454</v>
      </c>
      <c r="R64" s="176">
        <f t="shared" si="15"/>
        <v>39.575450450450454</v>
      </c>
      <c r="S64" s="1"/>
      <c r="T64" s="1"/>
      <c r="U64" s="1"/>
      <c r="V64" s="1"/>
      <c r="W64" s="1"/>
      <c r="X64" s="1"/>
      <c r="Y64" s="1"/>
      <c r="Z64" s="1"/>
    </row>
    <row r="65" ht="13.5">
      <c r="A65" s="116"/>
      <c r="B65" s="97"/>
      <c r="C65" s="75" t="s">
        <v>52</v>
      </c>
      <c r="D65" s="101" t="s">
        <v>53</v>
      </c>
      <c r="E65" s="99">
        <v>0</v>
      </c>
      <c r="F65" s="99">
        <v>445</v>
      </c>
      <c r="G65" s="99">
        <v>445</v>
      </c>
      <c r="H65" s="99">
        <v>0</v>
      </c>
      <c r="I65" s="99">
        <v>10906</v>
      </c>
      <c r="J65" s="99">
        <v>0</v>
      </c>
      <c r="K65" s="99">
        <f t="shared" si="16"/>
        <v>10906</v>
      </c>
      <c r="L65" s="99">
        <f t="shared" si="9"/>
        <v>10461</v>
      </c>
      <c r="M65" s="100">
        <f t="shared" si="17"/>
        <v>10461</v>
      </c>
      <c r="N65" s="99">
        <f t="shared" si="18"/>
        <v>0</v>
      </c>
      <c r="O65" s="71" t="str">
        <f t="shared" si="12"/>
        <v/>
      </c>
      <c r="P65" s="72" t="str">
        <f t="shared" si="13"/>
        <v/>
      </c>
      <c r="Q65" s="72">
        <f t="shared" si="14"/>
        <v>24.507865168539325</v>
      </c>
      <c r="R65" s="74">
        <f t="shared" si="15"/>
        <v>24.507865168539325</v>
      </c>
      <c r="S65" s="1"/>
      <c r="T65" s="1"/>
      <c r="U65" s="1"/>
      <c r="V65" s="1"/>
      <c r="W65" s="1"/>
      <c r="X65" s="1"/>
      <c r="Y65" s="1"/>
      <c r="Z65" s="1"/>
    </row>
    <row r="66" ht="13.5">
      <c r="A66" s="116"/>
      <c r="B66" s="97"/>
      <c r="C66" s="64" t="s">
        <v>134</v>
      </c>
      <c r="D66" s="101" t="s">
        <v>135</v>
      </c>
      <c r="E66" s="100">
        <v>51401.589999999997</v>
      </c>
      <c r="F66" s="99">
        <v>1508.599999999255</v>
      </c>
      <c r="G66" s="99">
        <v>664</v>
      </c>
      <c r="H66" s="99">
        <v>138</v>
      </c>
      <c r="I66" s="100">
        <v>161983.11000000002</v>
      </c>
      <c r="J66" s="99">
        <v>5895.9200000000001</v>
      </c>
      <c r="K66" s="99">
        <f t="shared" si="16"/>
        <v>110581.52000000002</v>
      </c>
      <c r="L66" s="99">
        <f t="shared" si="9"/>
        <v>161319.11000000002</v>
      </c>
      <c r="M66" s="99">
        <f t="shared" si="17"/>
        <v>160474.51000000077</v>
      </c>
      <c r="N66" s="100">
        <f t="shared" si="18"/>
        <v>5757.9200000000001</v>
      </c>
      <c r="O66" s="72">
        <f t="shared" si="12"/>
        <v>3.1513248909226355</v>
      </c>
      <c r="P66" s="177">
        <f t="shared" si="13"/>
        <v>42.724057971014496</v>
      </c>
      <c r="Q66" s="178">
        <f t="shared" si="14"/>
        <v>243.95046686746991</v>
      </c>
      <c r="R66" s="176">
        <f t="shared" si="15"/>
        <v>107.37313403160546</v>
      </c>
      <c r="S66" s="1"/>
      <c r="T66" s="1"/>
      <c r="U66" s="1"/>
      <c r="V66" s="1"/>
      <c r="W66" s="1"/>
      <c r="X66" s="1"/>
      <c r="Y66" s="1"/>
      <c r="Z66" s="1"/>
    </row>
    <row r="67" ht="13.5">
      <c r="A67" s="116"/>
      <c r="B67" s="97"/>
      <c r="C67" s="75" t="s">
        <v>102</v>
      </c>
      <c r="D67" s="101" t="s">
        <v>103</v>
      </c>
      <c r="E67" s="99">
        <v>51763.230000000003</v>
      </c>
      <c r="F67" s="99">
        <v>113657.8</v>
      </c>
      <c r="G67" s="99">
        <v>68832.800000000003</v>
      </c>
      <c r="H67" s="99">
        <v>8765</v>
      </c>
      <c r="I67" s="99">
        <v>76085.380000000005</v>
      </c>
      <c r="J67" s="99">
        <v>11411.5</v>
      </c>
      <c r="K67" s="99">
        <f t="shared" si="16"/>
        <v>24322.150000000001</v>
      </c>
      <c r="L67" s="99">
        <f t="shared" si="9"/>
        <v>7252.5800000000017</v>
      </c>
      <c r="M67" s="100">
        <f t="shared" si="17"/>
        <v>-37572.419999999998</v>
      </c>
      <c r="N67" s="99">
        <f t="shared" si="18"/>
        <v>2646.5</v>
      </c>
      <c r="O67" s="71">
        <f t="shared" si="12"/>
        <v>1.4698731126322682</v>
      </c>
      <c r="P67" s="72">
        <f t="shared" si="13"/>
        <v>1.3019395322304621</v>
      </c>
      <c r="Q67" s="73">
        <f t="shared" si="14"/>
        <v>1.1053651747422741</v>
      </c>
      <c r="R67" s="74">
        <f t="shared" si="15"/>
        <v>0.66942506365599197</v>
      </c>
      <c r="S67" s="1"/>
      <c r="T67" s="1"/>
      <c r="U67" s="1"/>
      <c r="V67" s="1"/>
      <c r="W67" s="1"/>
      <c r="X67" s="1"/>
      <c r="Y67" s="1"/>
      <c r="Z67" s="1"/>
    </row>
    <row r="68" ht="13.5">
      <c r="A68" s="116"/>
      <c r="B68" s="97"/>
      <c r="C68" s="64" t="s">
        <v>136</v>
      </c>
      <c r="D68" s="101" t="s">
        <v>137</v>
      </c>
      <c r="E68" s="99">
        <v>2629.3600000000001</v>
      </c>
      <c r="F68" s="118">
        <v>0</v>
      </c>
      <c r="G68" s="118">
        <v>0</v>
      </c>
      <c r="H68" s="100">
        <v>0</v>
      </c>
      <c r="I68" s="179">
        <v>247.33000000000001</v>
      </c>
      <c r="J68" s="180">
        <v>224.69999999999999</v>
      </c>
      <c r="K68" s="99">
        <f t="shared" si="16"/>
        <v>-2382.0300000000002</v>
      </c>
      <c r="L68" s="99">
        <f t="shared" si="9"/>
        <v>247.33000000000001</v>
      </c>
      <c r="M68" s="99">
        <f t="shared" si="17"/>
        <v>247.33000000000001</v>
      </c>
      <c r="N68" s="99">
        <f t="shared" si="18"/>
        <v>224.69999999999999</v>
      </c>
      <c r="O68" s="72">
        <f t="shared" si="12"/>
        <v>0.094064715367998292</v>
      </c>
      <c r="P68" s="71" t="str">
        <f t="shared" si="13"/>
        <v/>
      </c>
      <c r="Q68" s="72" t="str">
        <f t="shared" si="14"/>
        <v/>
      </c>
      <c r="R68" s="74" t="str">
        <f t="shared" si="15"/>
        <v/>
      </c>
      <c r="S68" s="1"/>
      <c r="T68" s="1"/>
      <c r="U68" s="1"/>
      <c r="V68" s="1"/>
      <c r="W68" s="1"/>
      <c r="X68" s="1"/>
      <c r="Y68" s="1"/>
      <c r="Z68" s="1"/>
    </row>
    <row r="69" ht="13.5">
      <c r="A69" s="116"/>
      <c r="B69" s="97"/>
      <c r="C69" s="75" t="s">
        <v>138</v>
      </c>
      <c r="D69" s="101" t="s">
        <v>139</v>
      </c>
      <c r="E69" s="99">
        <v>40308.269999999997</v>
      </c>
      <c r="F69" s="99">
        <v>0</v>
      </c>
      <c r="G69" s="99">
        <v>0</v>
      </c>
      <c r="H69" s="99">
        <v>0</v>
      </c>
      <c r="I69" s="180">
        <v>512.97000000000003</v>
      </c>
      <c r="J69" s="179">
        <v>31.859999999999999</v>
      </c>
      <c r="K69" s="99">
        <f t="shared" si="16"/>
        <v>-39795.299999999996</v>
      </c>
      <c r="L69" s="99">
        <f t="shared" si="9"/>
        <v>512.97000000000003</v>
      </c>
      <c r="M69" s="99">
        <f t="shared" si="17"/>
        <v>512.97000000000003</v>
      </c>
      <c r="N69" s="99">
        <f t="shared" si="18"/>
        <v>31.859999999999999</v>
      </c>
      <c r="O69" s="71">
        <f t="shared" si="12"/>
        <v>0.012726172569549625</v>
      </c>
      <c r="P69" s="72" t="str">
        <f t="shared" si="13"/>
        <v/>
      </c>
      <c r="Q69" s="73" t="str">
        <f t="shared" si="14"/>
        <v/>
      </c>
      <c r="R69" s="74" t="str">
        <f t="shared" si="15"/>
        <v/>
      </c>
      <c r="S69" s="1"/>
      <c r="T69" s="1"/>
      <c r="U69" s="1"/>
      <c r="V69" s="1"/>
      <c r="W69" s="1"/>
      <c r="X69" s="1"/>
      <c r="Y69" s="1"/>
      <c r="Z69" s="1"/>
    </row>
    <row r="70" ht="13.5">
      <c r="A70" s="116"/>
      <c r="B70" s="97"/>
      <c r="C70" s="64" t="s">
        <v>140</v>
      </c>
      <c r="D70" s="98" t="s">
        <v>141</v>
      </c>
      <c r="E70" s="99">
        <v>5852.1199999999999</v>
      </c>
      <c r="F70" s="118">
        <v>0</v>
      </c>
      <c r="G70" s="118">
        <v>0</v>
      </c>
      <c r="H70" s="100">
        <v>0</v>
      </c>
      <c r="I70" s="179">
        <v>2616.5299999999997</v>
      </c>
      <c r="J70" s="180">
        <v>20.620000000000001</v>
      </c>
      <c r="K70" s="99">
        <f t="shared" si="16"/>
        <v>-3235.5900000000001</v>
      </c>
      <c r="L70" s="100">
        <f t="shared" si="9"/>
        <v>2616.5299999999997</v>
      </c>
      <c r="M70" s="99">
        <f t="shared" si="17"/>
        <v>2616.5299999999997</v>
      </c>
      <c r="N70" s="99">
        <f t="shared" si="18"/>
        <v>20.620000000000001</v>
      </c>
      <c r="O70" s="72">
        <f t="shared" si="12"/>
        <v>0.44710805656753444</v>
      </c>
      <c r="P70" s="71" t="str">
        <f t="shared" si="13"/>
        <v/>
      </c>
      <c r="Q70" s="72" t="str">
        <f t="shared" si="14"/>
        <v/>
      </c>
      <c r="R70" s="74" t="str">
        <f t="shared" si="15"/>
        <v/>
      </c>
      <c r="S70" s="1"/>
      <c r="T70" s="1"/>
      <c r="U70" s="1"/>
      <c r="V70" s="1"/>
      <c r="W70" s="1"/>
      <c r="X70" s="1"/>
      <c r="Y70" s="1"/>
      <c r="Z70" s="1"/>
    </row>
    <row r="71" s="103" customFormat="1" ht="13.5">
      <c r="A71" s="172"/>
      <c r="B71" s="181"/>
      <c r="C71" s="182"/>
      <c r="D71" s="183" t="s">
        <v>142</v>
      </c>
      <c r="E71" s="109">
        <f>SUM(E63:E70)</f>
        <v>156053.94999999998</v>
      </c>
      <c r="F71" s="109">
        <f>SUM(F63:F70)</f>
        <v>116449.29999999926</v>
      </c>
      <c r="G71" s="109">
        <f>SUM(G63:G70)</f>
        <v>70160.400000000009</v>
      </c>
      <c r="H71" s="109">
        <f>SUM(H63:H70)</f>
        <v>8918.3999999999996</v>
      </c>
      <c r="I71" s="184">
        <f>SUM(I63:I70)</f>
        <v>256285.09</v>
      </c>
      <c r="J71" s="184">
        <f>SUM(J63:J70)</f>
        <v>17887.220000000001</v>
      </c>
      <c r="K71" s="185">
        <f t="shared" si="16"/>
        <v>100231.14000000001</v>
      </c>
      <c r="L71" s="109">
        <f t="shared" si="9"/>
        <v>186124.69</v>
      </c>
      <c r="M71" s="185">
        <f t="shared" si="17"/>
        <v>139835.79000000074</v>
      </c>
      <c r="N71" s="109">
        <f t="shared" si="18"/>
        <v>8968.8200000000015</v>
      </c>
      <c r="O71" s="143">
        <f t="shared" si="12"/>
        <v>1.6422851840661516</v>
      </c>
      <c r="P71" s="186">
        <f t="shared" si="13"/>
        <v>2.0056534804449231</v>
      </c>
      <c r="Q71" s="187">
        <f t="shared" si="14"/>
        <v>3.6528453372557732</v>
      </c>
      <c r="R71" s="188">
        <f t="shared" si="15"/>
        <v>2.2008298031847477</v>
      </c>
      <c r="S71" s="103"/>
      <c r="T71" s="103"/>
      <c r="U71" s="103"/>
      <c r="V71" s="103"/>
      <c r="W71" s="103"/>
      <c r="X71" s="103"/>
      <c r="Y71" s="103"/>
      <c r="Z71" s="103"/>
    </row>
    <row r="72" s="39" customFormat="1" ht="13.5">
      <c r="A72" s="189"/>
      <c r="B72" s="190" t="s">
        <v>143</v>
      </c>
      <c r="C72" s="191"/>
      <c r="D72" s="192"/>
      <c r="E72" s="88">
        <f>E5+E17</f>
        <v>15514402.310000002</v>
      </c>
      <c r="F72" s="88">
        <f>F5+F17</f>
        <v>37060119.939999998</v>
      </c>
      <c r="G72" s="88">
        <f>G5+G17</f>
        <v>19213192.559999999</v>
      </c>
      <c r="H72" s="88">
        <f>H5+H17</f>
        <v>3896091.5099999998</v>
      </c>
      <c r="I72" s="193">
        <f>I5+I17</f>
        <v>17166027.599999998</v>
      </c>
      <c r="J72" s="193">
        <f>J5+J17</f>
        <v>1554858.9399999999</v>
      </c>
      <c r="K72" s="88">
        <f t="shared" si="16"/>
        <v>1651625.2899999954</v>
      </c>
      <c r="L72" s="88">
        <f t="shared" si="9"/>
        <v>-2047164.9600000009</v>
      </c>
      <c r="M72" s="88">
        <f t="shared" si="17"/>
        <v>-19894092.34</v>
      </c>
      <c r="N72" s="88">
        <f t="shared" si="18"/>
        <v>-2341232.5699999998</v>
      </c>
      <c r="O72" s="46">
        <f t="shared" si="12"/>
        <v>1.1064575519570883</v>
      </c>
      <c r="P72" s="45">
        <f t="shared" si="13"/>
        <v>0.3990817299873945</v>
      </c>
      <c r="Q72" s="46">
        <f t="shared" si="14"/>
        <v>0.89345003681158119</v>
      </c>
      <c r="R72" s="48">
        <f t="shared" si="15"/>
        <v>0.46319406488137771</v>
      </c>
      <c r="S72" s="39"/>
      <c r="T72" s="39"/>
      <c r="U72" s="39"/>
      <c r="V72" s="39"/>
      <c r="W72" s="39"/>
      <c r="X72" s="39"/>
      <c r="Y72" s="39"/>
      <c r="Z72" s="39"/>
    </row>
    <row r="73" s="39" customFormat="1" ht="13.5">
      <c r="A73" s="194"/>
      <c r="B73" s="195" t="s">
        <v>144</v>
      </c>
      <c r="C73" s="196"/>
      <c r="D73" s="197"/>
      <c r="E73" s="198">
        <f>SUM(E74:E82)</f>
        <v>14401767.739999998</v>
      </c>
      <c r="F73" s="198">
        <f>SUM(F74:F82)</f>
        <v>30597411.380000003</v>
      </c>
      <c r="G73" s="198">
        <f>SUM(G74:G82)</f>
        <v>16223403.459999999</v>
      </c>
      <c r="H73" s="198">
        <f>SUM(H74:H82)</f>
        <v>1900841.3800000001</v>
      </c>
      <c r="I73" s="199">
        <f>SUM(I74:I82)</f>
        <v>16110645.43</v>
      </c>
      <c r="J73" s="199">
        <f>SUM(J74:J82)</f>
        <v>1932936.04</v>
      </c>
      <c r="K73" s="198">
        <f t="shared" si="16"/>
        <v>1708877.6900000013</v>
      </c>
      <c r="L73" s="198">
        <f t="shared" si="9"/>
        <v>-112758.02999999933</v>
      </c>
      <c r="M73" s="198">
        <f t="shared" si="17"/>
        <v>-14486765.950000003</v>
      </c>
      <c r="N73" s="200">
        <f t="shared" si="18"/>
        <v>32094.659999999916</v>
      </c>
      <c r="O73" s="201">
        <f t="shared" si="12"/>
        <v>1.1186574954443753</v>
      </c>
      <c r="P73" s="202">
        <f t="shared" si="13"/>
        <v>1.0168844493484248</v>
      </c>
      <c r="Q73" s="203">
        <f t="shared" si="14"/>
        <v>0.99304966862976607</v>
      </c>
      <c r="R73" s="204">
        <f t="shared" si="15"/>
        <v>0.52653622327445393</v>
      </c>
      <c r="S73" s="39"/>
      <c r="T73" s="39"/>
      <c r="U73" s="39"/>
      <c r="V73" s="39"/>
      <c r="W73" s="39"/>
      <c r="X73" s="39"/>
      <c r="Y73" s="39"/>
      <c r="Z73" s="39"/>
    </row>
    <row r="74" ht="13.5">
      <c r="A74" s="205"/>
      <c r="B74" s="206"/>
      <c r="C74" s="64" t="s">
        <v>145</v>
      </c>
      <c r="D74" s="207" t="s">
        <v>146</v>
      </c>
      <c r="E74" s="99">
        <v>299329.59999999998</v>
      </c>
      <c r="F74" s="118">
        <v>599211.69999999995</v>
      </c>
      <c r="G74" s="118">
        <v>358222.09999999998</v>
      </c>
      <c r="H74" s="99">
        <v>0</v>
      </c>
      <c r="I74" s="179">
        <v>379470.40000000002</v>
      </c>
      <c r="J74" s="179">
        <v>0</v>
      </c>
      <c r="K74" s="99">
        <f t="shared" si="16"/>
        <v>80140.800000000047</v>
      </c>
      <c r="L74" s="99">
        <f t="shared" ref="L74:L83" si="19">I74-G74</f>
        <v>21248.300000000047</v>
      </c>
      <c r="M74" s="99">
        <f t="shared" si="17"/>
        <v>-219741.29999999993</v>
      </c>
      <c r="N74" s="99">
        <f t="shared" si="18"/>
        <v>0</v>
      </c>
      <c r="O74" s="72">
        <f t="shared" ref="O74:O83" si="20">IFERROR(I74/E74,"")</f>
        <v>1.2677342969088257</v>
      </c>
      <c r="P74" s="72" t="str">
        <f t="shared" ref="P74:P83" si="21">IFERROR(J74/H74,"")</f>
        <v/>
      </c>
      <c r="Q74" s="72">
        <f t="shared" ref="Q74:Q83" si="22">IFERROR(I74/G74,"")</f>
        <v>1.0593159941834969</v>
      </c>
      <c r="R74" s="74">
        <f t="shared" ref="R74:R83" si="23">IFERROR(I74/F74,"")</f>
        <v>0.63328269458022945</v>
      </c>
      <c r="S74" s="1"/>
      <c r="T74" s="1"/>
      <c r="U74" s="1"/>
      <c r="V74" s="1"/>
      <c r="W74" s="1"/>
      <c r="X74" s="1"/>
      <c r="Y74" s="1"/>
      <c r="Z74" s="1"/>
    </row>
    <row r="75" ht="13.5">
      <c r="A75" s="208"/>
      <c r="B75" s="209"/>
      <c r="C75" s="75" t="s">
        <v>147</v>
      </c>
      <c r="D75" s="210" t="s">
        <v>148</v>
      </c>
      <c r="E75" s="99">
        <v>1873399.28</v>
      </c>
      <c r="F75" s="118">
        <v>9188373.8900000006</v>
      </c>
      <c r="G75" s="99">
        <v>2465821.9199999999</v>
      </c>
      <c r="H75" s="54">
        <v>356308.35999999999</v>
      </c>
      <c r="I75" s="179">
        <v>2465821.9199999999</v>
      </c>
      <c r="J75" s="180">
        <v>356308.35999999999</v>
      </c>
      <c r="K75" s="99">
        <f t="shared" si="16"/>
        <v>592422.6399999999</v>
      </c>
      <c r="L75" s="99">
        <f t="shared" si="19"/>
        <v>0</v>
      </c>
      <c r="M75" s="99">
        <f t="shared" si="17"/>
        <v>-6722551.9700000007</v>
      </c>
      <c r="N75" s="99">
        <f t="shared" si="18"/>
        <v>0</v>
      </c>
      <c r="O75" s="72">
        <f t="shared" si="20"/>
        <v>1.3162287112654383</v>
      </c>
      <c r="P75" s="72">
        <f t="shared" si="21"/>
        <v>1</v>
      </c>
      <c r="Q75" s="72">
        <f t="shared" si="22"/>
        <v>1</v>
      </c>
      <c r="R75" s="74">
        <f t="shared" si="23"/>
        <v>0.26836325442564241</v>
      </c>
      <c r="S75" s="1"/>
      <c r="T75" s="1"/>
      <c r="U75" s="1"/>
      <c r="V75" s="1"/>
      <c r="W75" s="1"/>
      <c r="X75" s="1"/>
      <c r="Y75" s="1"/>
      <c r="Z75" s="1"/>
    </row>
    <row r="76" ht="13.5">
      <c r="A76" s="208"/>
      <c r="B76" s="209"/>
      <c r="C76" s="64" t="s">
        <v>149</v>
      </c>
      <c r="D76" s="207" t="s">
        <v>150</v>
      </c>
      <c r="E76" s="99">
        <v>10045918.34</v>
      </c>
      <c r="F76" s="118">
        <v>17821978.010000002</v>
      </c>
      <c r="G76" s="118">
        <v>11332264.52</v>
      </c>
      <c r="H76" s="99">
        <v>1465673.2</v>
      </c>
      <c r="I76" s="211">
        <v>11331147.290000001</v>
      </c>
      <c r="J76" s="179">
        <v>1464559.1599999999</v>
      </c>
      <c r="K76" s="99">
        <f t="shared" si="16"/>
        <v>1285228.9500000011</v>
      </c>
      <c r="L76" s="99">
        <f t="shared" si="19"/>
        <v>-1117.2299999985844</v>
      </c>
      <c r="M76" s="99">
        <f t="shared" si="17"/>
        <v>-6490830.7200000007</v>
      </c>
      <c r="N76" s="118">
        <f t="shared" si="18"/>
        <v>-1114.0400000000373</v>
      </c>
      <c r="O76" s="72">
        <f t="shared" si="20"/>
        <v>1.1279354367119017</v>
      </c>
      <c r="P76" s="72">
        <f t="shared" si="21"/>
        <v>0.99923991241703813</v>
      </c>
      <c r="Q76" s="72">
        <f t="shared" si="22"/>
        <v>0.99990141158476964</v>
      </c>
      <c r="R76" s="74">
        <f t="shared" si="23"/>
        <v>0.63579627826058571</v>
      </c>
      <c r="S76" s="1"/>
      <c r="T76" s="1"/>
      <c r="U76" s="1"/>
      <c r="V76" s="1"/>
      <c r="W76" s="1"/>
      <c r="X76" s="1"/>
      <c r="Y76" s="1"/>
      <c r="Z76" s="1"/>
    </row>
    <row r="77" ht="13.5">
      <c r="A77" s="208"/>
      <c r="B77" s="209"/>
      <c r="C77" s="75" t="s">
        <v>151</v>
      </c>
      <c r="D77" s="212" t="s">
        <v>152</v>
      </c>
      <c r="E77" s="99">
        <v>2175688.2599999998</v>
      </c>
      <c r="F77" s="118">
        <v>2981815.1800000002</v>
      </c>
      <c r="G77" s="100">
        <v>2061062.3200000001</v>
      </c>
      <c r="H77" s="213">
        <v>78859.820000000007</v>
      </c>
      <c r="I77" s="179">
        <v>2061062.3200000001</v>
      </c>
      <c r="J77" s="214">
        <v>78859.820000000007</v>
      </c>
      <c r="K77" s="99">
        <f t="shared" si="16"/>
        <v>-114625.93999999971</v>
      </c>
      <c r="L77" s="99">
        <f t="shared" si="19"/>
        <v>0</v>
      </c>
      <c r="M77" s="99">
        <f t="shared" si="17"/>
        <v>-920752.8600000001</v>
      </c>
      <c r="N77" s="99">
        <f t="shared" si="18"/>
        <v>0</v>
      </c>
      <c r="O77" s="72">
        <f t="shared" si="20"/>
        <v>0.94731509007636983</v>
      </c>
      <c r="P77" s="72">
        <f t="shared" si="21"/>
        <v>1</v>
      </c>
      <c r="Q77" s="72">
        <f t="shared" si="22"/>
        <v>1</v>
      </c>
      <c r="R77" s="74">
        <f t="shared" si="23"/>
        <v>0.69121062023703295</v>
      </c>
      <c r="S77" s="1"/>
      <c r="T77" s="1"/>
      <c r="U77" s="1"/>
      <c r="V77" s="1"/>
      <c r="W77" s="1"/>
      <c r="X77" s="1"/>
      <c r="Y77" s="1"/>
      <c r="Z77" s="1"/>
    </row>
    <row r="78" ht="13.5">
      <c r="A78" s="208"/>
      <c r="B78" s="209"/>
      <c r="C78" s="64" t="s">
        <v>153</v>
      </c>
      <c r="D78" s="212" t="s">
        <v>154</v>
      </c>
      <c r="E78" s="99">
        <v>7534.4099999999999</v>
      </c>
      <c r="F78" s="118">
        <v>0</v>
      </c>
      <c r="G78" s="118">
        <v>0</v>
      </c>
      <c r="H78" s="99">
        <v>0</v>
      </c>
      <c r="I78" s="215">
        <v>3.1099999999999999</v>
      </c>
      <c r="J78" s="179">
        <v>3.1099999999999999</v>
      </c>
      <c r="K78" s="99">
        <f t="shared" si="16"/>
        <v>-7531.3000000000002</v>
      </c>
      <c r="L78" s="99">
        <f t="shared" si="19"/>
        <v>3.1099999999999999</v>
      </c>
      <c r="M78" s="99">
        <f t="shared" si="17"/>
        <v>3.1099999999999999</v>
      </c>
      <c r="N78" s="102">
        <f t="shared" si="18"/>
        <v>3.1099999999999999</v>
      </c>
      <c r="O78" s="72">
        <f t="shared" si="20"/>
        <v>0.00041277286476313339</v>
      </c>
      <c r="P78" s="72" t="str">
        <f t="shared" si="21"/>
        <v/>
      </c>
      <c r="Q78" s="72" t="str">
        <f t="shared" si="22"/>
        <v/>
      </c>
      <c r="R78" s="74" t="str">
        <f t="shared" si="23"/>
        <v/>
      </c>
      <c r="S78" s="1"/>
      <c r="T78" s="1"/>
      <c r="U78" s="1"/>
      <c r="V78" s="1"/>
      <c r="W78" s="1"/>
      <c r="X78" s="1"/>
      <c r="Y78" s="1"/>
      <c r="Z78" s="1"/>
    </row>
    <row r="79" ht="13.5">
      <c r="A79" s="208"/>
      <c r="B79" s="209"/>
      <c r="C79" s="64" t="s">
        <v>155</v>
      </c>
      <c r="D79" s="212" t="s">
        <v>156</v>
      </c>
      <c r="E79" s="99">
        <v>44836.290000000001</v>
      </c>
      <c r="F79" s="118">
        <v>0</v>
      </c>
      <c r="G79" s="118">
        <v>0</v>
      </c>
      <c r="H79" s="99">
        <v>0</v>
      </c>
      <c r="I79" s="100">
        <v>155</v>
      </c>
      <c r="J79" s="99">
        <v>0</v>
      </c>
      <c r="K79" s="99">
        <f t="shared" si="16"/>
        <v>-44681.290000000001</v>
      </c>
      <c r="L79" s="99">
        <f t="shared" si="19"/>
        <v>155</v>
      </c>
      <c r="M79" s="99">
        <f t="shared" si="17"/>
        <v>155</v>
      </c>
      <c r="N79" s="100">
        <f t="shared" si="18"/>
        <v>0</v>
      </c>
      <c r="O79" s="72">
        <f t="shared" si="20"/>
        <v>0.0034570210871595307</v>
      </c>
      <c r="P79" s="72" t="str">
        <f t="shared" si="21"/>
        <v/>
      </c>
      <c r="Q79" s="72" t="str">
        <f t="shared" si="22"/>
        <v/>
      </c>
      <c r="R79" s="74" t="str">
        <f t="shared" si="23"/>
        <v/>
      </c>
      <c r="S79" s="1"/>
      <c r="T79" s="1"/>
      <c r="U79" s="1"/>
      <c r="V79" s="1"/>
      <c r="W79" s="1"/>
      <c r="X79" s="1"/>
      <c r="Y79" s="1"/>
      <c r="Z79" s="1"/>
    </row>
    <row r="80" ht="13.5">
      <c r="A80" s="216"/>
      <c r="B80" s="209"/>
      <c r="C80" s="64" t="s">
        <v>157</v>
      </c>
      <c r="D80" s="217" t="s">
        <v>158</v>
      </c>
      <c r="E80" s="66">
        <v>0</v>
      </c>
      <c r="F80" s="118">
        <v>0</v>
      </c>
      <c r="G80" s="118">
        <v>0</v>
      </c>
      <c r="H80" s="99">
        <v>0</v>
      </c>
      <c r="I80" s="102">
        <v>0</v>
      </c>
      <c r="J80" s="99">
        <v>232.19</v>
      </c>
      <c r="K80" s="99">
        <f t="shared" si="16"/>
        <v>0</v>
      </c>
      <c r="L80" s="99">
        <f t="shared" si="19"/>
        <v>0</v>
      </c>
      <c r="M80" s="99">
        <f t="shared" si="17"/>
        <v>0</v>
      </c>
      <c r="N80" s="102">
        <f t="shared" si="18"/>
        <v>232.19</v>
      </c>
      <c r="O80" s="72" t="str">
        <f t="shared" si="20"/>
        <v/>
      </c>
      <c r="P80" s="72" t="str">
        <f t="shared" si="21"/>
        <v/>
      </c>
      <c r="Q80" s="72" t="str">
        <f t="shared" si="22"/>
        <v/>
      </c>
      <c r="R80" s="74" t="str">
        <f t="shared" si="23"/>
        <v/>
      </c>
      <c r="S80" s="1"/>
      <c r="T80" s="1"/>
      <c r="U80" s="1"/>
      <c r="V80" s="1"/>
      <c r="W80" s="1"/>
      <c r="X80" s="1"/>
      <c r="Y80" s="1"/>
      <c r="Z80" s="1"/>
    </row>
    <row r="81" ht="13.5">
      <c r="A81" s="208"/>
      <c r="B81" s="209"/>
      <c r="C81" s="218" t="s">
        <v>159</v>
      </c>
      <c r="D81" s="122" t="s">
        <v>160</v>
      </c>
      <c r="E81" s="99">
        <v>27620.330000000002</v>
      </c>
      <c r="F81" s="118">
        <v>6032.6000000000004</v>
      </c>
      <c r="G81" s="118">
        <v>6032.6000000000004</v>
      </c>
      <c r="H81" s="118">
        <v>0</v>
      </c>
      <c r="I81" s="118">
        <v>141754.10000000001</v>
      </c>
      <c r="J81" s="118">
        <v>33796.639999999999</v>
      </c>
      <c r="K81" s="99">
        <f t="shared" si="16"/>
        <v>114133.77</v>
      </c>
      <c r="L81" s="99">
        <f t="shared" si="19"/>
        <v>135721.5</v>
      </c>
      <c r="M81" s="99">
        <f t="shared" si="17"/>
        <v>135721.5</v>
      </c>
      <c r="N81" s="118">
        <f t="shared" si="18"/>
        <v>33796.639999999999</v>
      </c>
      <c r="O81" s="72">
        <f t="shared" si="20"/>
        <v>5.1322377393753076</v>
      </c>
      <c r="P81" s="72" t="str">
        <f t="shared" si="21"/>
        <v/>
      </c>
      <c r="Q81" s="72">
        <f t="shared" si="22"/>
        <v>23.498010807943505</v>
      </c>
      <c r="R81" s="74">
        <f t="shared" si="23"/>
        <v>23.498010807943505</v>
      </c>
      <c r="S81" s="1"/>
      <c r="T81" s="1"/>
      <c r="U81" s="1"/>
      <c r="V81" s="1"/>
      <c r="W81" s="1"/>
      <c r="X81" s="1"/>
      <c r="Y81" s="1"/>
      <c r="Z81" s="1"/>
    </row>
    <row r="82" ht="13.5">
      <c r="A82" s="208"/>
      <c r="B82" s="206"/>
      <c r="C82" s="219" t="s">
        <v>161</v>
      </c>
      <c r="D82" s="220" t="s">
        <v>162</v>
      </c>
      <c r="E82" s="221">
        <v>-72558.770000000004</v>
      </c>
      <c r="F82" s="222">
        <v>0</v>
      </c>
      <c r="G82" s="222">
        <v>0</v>
      </c>
      <c r="H82" s="166">
        <v>0</v>
      </c>
      <c r="I82" s="100">
        <v>-268768.71000000002</v>
      </c>
      <c r="J82" s="166">
        <v>-823.24000000000001</v>
      </c>
      <c r="K82" s="166">
        <f t="shared" si="16"/>
        <v>-196209.94</v>
      </c>
      <c r="L82" s="166">
        <f t="shared" si="19"/>
        <v>-268768.71000000002</v>
      </c>
      <c r="M82" s="166">
        <f t="shared" si="17"/>
        <v>-268768.71000000002</v>
      </c>
      <c r="N82" s="100">
        <f t="shared" si="18"/>
        <v>-823.24000000000001</v>
      </c>
      <c r="O82" s="82">
        <f t="shared" si="20"/>
        <v>3.7041519584744891</v>
      </c>
      <c r="P82" s="71" t="str">
        <f t="shared" si="21"/>
        <v/>
      </c>
      <c r="Q82" s="82" t="str">
        <f t="shared" si="22"/>
        <v/>
      </c>
      <c r="R82" s="83" t="str">
        <f t="shared" si="23"/>
        <v/>
      </c>
      <c r="S82" s="1"/>
      <c r="T82" s="1"/>
      <c r="U82" s="1"/>
      <c r="V82" s="1"/>
      <c r="W82" s="1"/>
      <c r="X82" s="1"/>
      <c r="Y82" s="1"/>
      <c r="Z82" s="1"/>
    </row>
    <row r="83" s="39" customFormat="1" ht="13.5">
      <c r="A83" s="223"/>
      <c r="B83" s="190" t="s">
        <v>163</v>
      </c>
      <c r="C83" s="191"/>
      <c r="D83" s="192"/>
      <c r="E83" s="88">
        <f>E72+E73</f>
        <v>29916170.050000001</v>
      </c>
      <c r="F83" s="88">
        <f>F72+F73</f>
        <v>67657531.319999993</v>
      </c>
      <c r="G83" s="88">
        <f>G72+G73</f>
        <v>35436596.019999996</v>
      </c>
      <c r="H83" s="88">
        <f>H72+H73</f>
        <v>5796932.8899999997</v>
      </c>
      <c r="I83" s="88">
        <f>I72+I73</f>
        <v>33276673.029999997</v>
      </c>
      <c r="J83" s="88">
        <f>J72+J73</f>
        <v>3487794.98</v>
      </c>
      <c r="K83" s="88">
        <f t="shared" si="16"/>
        <v>3360502.9799999967</v>
      </c>
      <c r="L83" s="88">
        <f t="shared" si="19"/>
        <v>-2159922.9899999984</v>
      </c>
      <c r="M83" s="88">
        <f t="shared" si="17"/>
        <v>-34380858.289999992</v>
      </c>
      <c r="N83" s="88">
        <f t="shared" si="18"/>
        <v>-2309137.9099999997</v>
      </c>
      <c r="O83" s="46">
        <f t="shared" si="20"/>
        <v>1.112330655106702</v>
      </c>
      <c r="P83" s="46">
        <f t="shared" si="21"/>
        <v>0.60166212826383092</v>
      </c>
      <c r="Q83" s="46">
        <f t="shared" si="22"/>
        <v>0.93904823734252119</v>
      </c>
      <c r="R83" s="48">
        <f t="shared" si="23"/>
        <v>0.49183989395964267</v>
      </c>
      <c r="S83" s="39"/>
      <c r="T83" s="39"/>
      <c r="U83" s="39"/>
      <c r="V83" s="39"/>
      <c r="W83" s="39"/>
      <c r="X83" s="39"/>
      <c r="Y83" s="39"/>
      <c r="Z83" s="39"/>
    </row>
    <row r="84" ht="13.5">
      <c r="A84" s="224"/>
      <c r="B84" s="225" t="s">
        <v>164</v>
      </c>
      <c r="C84" s="4"/>
      <c r="D84" s="226"/>
      <c r="E84" s="227"/>
      <c r="F84" s="228"/>
      <c r="G84" s="227"/>
      <c r="H84" s="227"/>
      <c r="I84" s="229"/>
      <c r="J84" s="229"/>
      <c r="K84" s="229"/>
      <c r="L84" s="229"/>
      <c r="M84" s="228"/>
      <c r="N84" s="228"/>
      <c r="O84" s="228"/>
      <c r="S84" s="1"/>
      <c r="T84" s="1"/>
      <c r="U84" s="1"/>
      <c r="V84" s="1"/>
      <c r="W84" s="1"/>
      <c r="X84" s="1"/>
      <c r="Y84" s="1"/>
      <c r="Z84" s="1"/>
    </row>
    <row r="85" ht="12.75">
      <c r="A85" s="2"/>
      <c r="B85" s="3"/>
      <c r="C85" s="4"/>
      <c r="D85" s="1"/>
      <c r="E85" s="5"/>
      <c r="F85" s="1"/>
      <c r="G85" s="6"/>
      <c r="H85" s="5"/>
      <c r="I85" s="7"/>
      <c r="J85" s="7"/>
      <c r="K85" s="7"/>
      <c r="L85" s="7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>
      <c r="A86" s="2"/>
      <c r="B86" s="3"/>
      <c r="C86" s="4"/>
      <c r="D86" s="1"/>
      <c r="E86" s="5"/>
      <c r="F86" s="1"/>
      <c r="G86" s="6"/>
      <c r="H86" s="5"/>
      <c r="I86" s="7"/>
      <c r="J86" s="7"/>
      <c r="K86" s="7"/>
      <c r="L86" s="7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>
      <c r="E87" s="5"/>
      <c r="H87" s="5"/>
      <c r="I87" s="7"/>
      <c r="J87" s="7"/>
      <c r="K87" s="7"/>
      <c r="S87" s="1"/>
      <c r="T87" s="1"/>
      <c r="U87" s="1"/>
      <c r="V87" s="1"/>
      <c r="W87" s="1"/>
      <c r="X87" s="1"/>
      <c r="Y87" s="1"/>
      <c r="Z87" s="1"/>
    </row>
    <row r="88" ht="12.75">
      <c r="E88" s="5"/>
      <c r="F88" s="1"/>
      <c r="G88" s="6"/>
      <c r="H88" s="5"/>
      <c r="I88" s="7"/>
      <c r="J88" s="7"/>
      <c r="K88" s="7"/>
      <c r="S88" s="1"/>
      <c r="T88" s="1"/>
      <c r="U88" s="1"/>
      <c r="V88" s="1"/>
      <c r="W88" s="1"/>
      <c r="X88" s="1"/>
      <c r="Y88" s="1"/>
      <c r="Z88" s="1"/>
    </row>
    <row r="89" ht="12.75">
      <c r="E89" s="5"/>
      <c r="F89" s="1"/>
      <c r="G89" s="6"/>
      <c r="H89" s="5"/>
      <c r="I89" s="7"/>
      <c r="J89" s="7"/>
      <c r="K89" s="7"/>
      <c r="S89" s="1"/>
      <c r="T89" s="1"/>
      <c r="U89" s="1"/>
      <c r="V89" s="1"/>
      <c r="W89" s="1"/>
      <c r="X89" s="1"/>
      <c r="Y89" s="1"/>
      <c r="Z89" s="1"/>
    </row>
    <row r="90" ht="12.75">
      <c r="E90" s="5"/>
      <c r="F90" s="1"/>
      <c r="G90" s="6"/>
      <c r="H90" s="5"/>
      <c r="I90" s="7"/>
      <c r="J90" s="7"/>
      <c r="K90" s="7"/>
      <c r="S90" s="1"/>
      <c r="T90" s="1"/>
      <c r="U90" s="1"/>
      <c r="V90" s="1"/>
      <c r="W90" s="1"/>
      <c r="X90" s="1"/>
      <c r="Y90" s="1"/>
      <c r="Z90" s="1"/>
    </row>
    <row r="91" ht="12.75">
      <c r="E91" s="5"/>
      <c r="I91" s="7"/>
      <c r="J91" s="7"/>
      <c r="K91" s="7"/>
      <c r="S91" s="1"/>
      <c r="T91" s="1"/>
      <c r="U91" s="1"/>
      <c r="V91" s="1"/>
      <c r="W91" s="1"/>
      <c r="X91" s="1"/>
      <c r="Y91" s="1"/>
      <c r="Z91" s="1"/>
    </row>
    <row r="92" ht="12.75">
      <c r="S92" s="1"/>
      <c r="T92" s="1"/>
      <c r="U92" s="1"/>
      <c r="V92" s="1"/>
      <c r="W92" s="1"/>
      <c r="X92" s="1"/>
      <c r="Y92" s="1"/>
      <c r="Z92" s="1"/>
    </row>
    <row r="93" ht="12.75">
      <c r="S93" s="1"/>
      <c r="T93" s="1"/>
      <c r="U93" s="1"/>
      <c r="V93" s="1"/>
      <c r="W93" s="1"/>
      <c r="X93" s="1"/>
      <c r="Y93" s="1"/>
      <c r="Z93" s="1"/>
    </row>
    <row r="94" ht="12.75">
      <c r="S94" s="1"/>
      <c r="T94" s="1"/>
      <c r="U94" s="1"/>
      <c r="V94" s="1"/>
      <c r="W94" s="1"/>
      <c r="X94" s="1"/>
      <c r="Y94" s="1"/>
      <c r="Z94" s="1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2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bogdanova-aa</cp:lastModifiedBy>
  <cp:revision>334</cp:revision>
  <dcterms:created xsi:type="dcterms:W3CDTF">2015-02-26T11:08:47Z</dcterms:created>
  <dcterms:modified xsi:type="dcterms:W3CDTF">2026-07-27T09:45:13Z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