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17.08." sheetId="1" state="visible" r:id="rId1"/>
  </sheets>
  <definedNames>
    <definedName name="_xlnm._FilterDatabase" localSheetId="0" hidden="1">'на 17.08.'!$A$4:$R$84</definedName>
    <definedName name="_xlnm.Print_Area" localSheetId="0" hidden="0">'на 17.08.'!$A$1:$R$84</definedName>
    <definedName name="Print_Titles" localSheetId="0" hidden="0">'на 17.08.'!$3:$4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17.08.'!$A$4:$R$84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<sst xmlns="http://schemas.openxmlformats.org/spreadsheetml/2006/main" count="165" uniqueCount="165">
  <si>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</si>
  <si>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</si>
  <si>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</si>
  <si>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</si>
  <si>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</si>
  <si>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</si>
  <si>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с нач. 2025 года (по 14.08.2025 вкл.)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</si>
  <si>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</si>
  <si>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</si>
  <si>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</si>
  <si>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</si>
  <si>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</si>
  <si>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</si>
  <si>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</si>
  <si>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</si>
  <si>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август</t>
  </si>
  <si>
    <t>август</t>
  </si>
  <si>
    <t xml:space="preserve">с нач. года на 17.08.2026 (по 14.08.2026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</si>
  <si>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</si>
  <si>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</si>
  <si>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</si>
  <si>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август от плана августа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</si>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</sst>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0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1.000000"/>
      <name val="Times New Roman"/>
    </font>
    <font>
      <sz val="7.000000"/>
      <name val="Times New Roman"/>
    </font>
    <font>
      <b/>
      <sz val="16.000000"/>
      <name val="Times New Roman"/>
    </font>
    <font>
      <b/>
      <sz val="7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1.000000"/>
      <name val="Times New Roman"/>
    </font>
    <font>
      <b/>
      <sz val="14.000000"/>
      <name val="Times New Roman"/>
    </font>
    <font>
      <i/>
      <sz val="14.000000"/>
      <name val="Times New Roman"/>
    </font>
    <font>
      <i/>
      <sz val="7.000000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</fills>
  <borders count="50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47">
    <xf fontId="0" fillId="0" borderId="0" numFmtId="0" xfId="0"/>
    <xf fontId="5" fillId="0" borderId="0" numFmtId="0" xfId="0" applyFont="1" applyAlignment="1">
      <alignment vertical="center"/>
    </xf>
    <xf fontId="5" fillId="0" borderId="1" numFmtId="0" xfId="0" applyFont="1" applyBorder="1" applyAlignment="1">
      <alignment vertical="center"/>
    </xf>
    <xf fontId="6" fillId="0" borderId="0" numFmtId="0" xfId="0" applyFont="1" applyAlignment="1">
      <alignment vertical="center"/>
    </xf>
    <xf fontId="7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vertical="center"/>
    </xf>
    <xf fontId="5" fillId="3" borderId="0" numFmtId="163" xfId="0" applyNumberFormat="1" applyFont="1" applyFill="1" applyAlignment="1">
      <alignment vertical="center"/>
    </xf>
    <xf fontId="5" fillId="0" borderId="0" numFmtId="163" xfId="0" applyNumberFormat="1" applyFont="1" applyAlignment="1">
      <alignment vertical="center"/>
    </xf>
    <xf fontId="8" fillId="0" borderId="0" numFmtId="0" xfId="0" applyFont="1" applyAlignment="1">
      <alignment horizontal="center" vertical="center" wrapText="1"/>
    </xf>
    <xf fontId="9" fillId="0" borderId="0" numFmtId="0" xfId="0" applyFont="1" applyAlignment="1">
      <alignment horizontal="left" vertical="center"/>
    </xf>
    <xf fontId="8" fillId="3" borderId="0" numFmtId="0" xfId="0" applyFont="1" applyFill="1" applyAlignment="1">
      <alignment horizontal="center" vertical="center" wrapText="1"/>
    </xf>
    <xf fontId="5" fillId="0" borderId="1" numFmtId="49" xfId="0" applyNumberFormat="1" applyFont="1" applyBorder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0" numFmtId="162" xfId="0" applyNumberFormat="1" applyFont="1" applyAlignment="1">
      <alignment horizontal="center" vertical="center" wrapText="1"/>
    </xf>
    <xf fontId="10" fillId="0" borderId="0" numFmtId="0" xfId="0" applyFont="1" applyAlignment="1">
      <alignment horizontal="right" vertical="center" wrapText="1"/>
    </xf>
    <xf fontId="5" fillId="3" borderId="0" numFmtId="163" xfId="0" applyNumberFormat="1" applyFont="1" applyFill="1" applyAlignment="1">
      <alignment horizontal="center" vertical="center" wrapText="1"/>
    </xf>
    <xf fontId="5" fillId="0" borderId="0" numFmtId="163" xfId="0" applyNumberFormat="1" applyFont="1" applyAlignment="1">
      <alignment horizontal="center" vertical="center" wrapText="1"/>
    </xf>
    <xf fontId="10" fillId="0" borderId="0" numFmtId="0" xfId="0" applyFont="1" applyAlignment="1">
      <alignment horizontal="right" vertical="center"/>
    </xf>
    <xf fontId="11" fillId="0" borderId="0" numFmtId="0" xfId="0" applyFont="1" applyAlignment="1">
      <alignment vertical="center"/>
    </xf>
    <xf fontId="11" fillId="0" borderId="2" numFmtId="49" xfId="0" applyNumberFormat="1" applyFont="1" applyBorder="1" applyAlignment="1">
      <alignment horizontal="center" vertical="center" wrapText="1"/>
    </xf>
    <xf fontId="11" fillId="0" borderId="3" numFmtId="0" xfId="0" applyFont="1" applyBorder="1" applyAlignment="1">
      <alignment horizontal="center" vertical="center" wrapText="1"/>
    </xf>
    <xf fontId="9" fillId="0" borderId="4" numFmtId="49" xfId="0" applyNumberFormat="1" applyFont="1" applyBorder="1" applyAlignment="1">
      <alignment horizontal="center" vertical="center" wrapText="1"/>
    </xf>
    <xf fontId="11" fillId="0" borderId="4" numFmtId="0" xfId="0" applyFont="1" applyBorder="1" applyAlignment="1">
      <alignment horizontal="center" vertical="center" wrapText="1"/>
    </xf>
    <xf fontId="12" fillId="0" borderId="4" numFmtId="162" xfId="0" applyNumberFormat="1" applyFont="1" applyBorder="1" applyAlignment="1">
      <alignment horizontal="center" vertical="center" wrapText="1"/>
    </xf>
    <xf fontId="12" fillId="0" borderId="5" numFmtId="162" xfId="0" applyNumberFormat="1" applyFont="1" applyBorder="1" applyAlignment="1">
      <alignment horizontal="center" vertical="center" wrapText="1"/>
    </xf>
    <xf fontId="12" fillId="0" borderId="6" numFmtId="162" xfId="0" applyNumberFormat="1" applyFont="1" applyBorder="1" applyAlignment="1">
      <alignment horizontal="center" vertical="center" wrapText="1"/>
    </xf>
    <xf fontId="12" fillId="0" borderId="7" numFmtId="162" xfId="0" applyNumberFormat="1" applyFont="1" applyBorder="1" applyAlignment="1">
      <alignment horizontal="center" vertical="center" wrapText="1"/>
    </xf>
    <xf fontId="12" fillId="3" borderId="5" numFmtId="163" xfId="0" applyNumberFormat="1" applyFont="1" applyFill="1" applyBorder="1" applyAlignment="1">
      <alignment horizontal="center" vertical="center" wrapText="1"/>
    </xf>
    <xf fontId="12" fillId="3" borderId="7" numFmtId="163" xfId="0" applyNumberFormat="1" applyFont="1" applyFill="1" applyBorder="1" applyAlignment="1">
      <alignment horizontal="center" vertical="center" wrapText="1"/>
    </xf>
    <xf fontId="12" fillId="0" borderId="4" numFmtId="0" xfId="0" applyFont="1" applyBorder="1" applyAlignment="1">
      <alignment horizontal="center" vertical="center" wrapText="1"/>
    </xf>
    <xf fontId="12" fillId="0" borderId="4" numFmtId="164" xfId="105" applyNumberFormat="1" applyFont="1" applyBorder="1" applyAlignment="1" applyProtection="1">
      <alignment horizontal="center" vertical="center" wrapText="1"/>
    </xf>
    <xf fontId="12" fillId="0" borderId="4" numFmtId="163" xfId="0" applyNumberFormat="1" applyFont="1" applyBorder="1" applyAlignment="1">
      <alignment horizontal="center" vertical="center" wrapText="1"/>
    </xf>
    <xf fontId="12" fillId="0" borderId="0" numFmtId="163" xfId="0" applyNumberFormat="1" applyFont="1" applyAlignment="1">
      <alignment horizontal="center" vertical="center" wrapText="1"/>
    </xf>
    <xf fontId="12" fillId="3" borderId="4" numFmtId="163" xfId="0" applyNumberFormat="1" applyFont="1" applyFill="1" applyBorder="1" applyAlignment="1">
      <alignment horizontal="center" vertical="center" wrapText="1"/>
    </xf>
    <xf fontId="12" fillId="0" borderId="0" numFmtId="162" xfId="0" applyNumberFormat="1" applyFont="1" applyAlignment="1">
      <alignment horizontal="center" vertical="center" wrapText="1"/>
    </xf>
    <xf fontId="13" fillId="0" borderId="0" numFmtId="0" xfId="0" applyFont="1" applyAlignment="1">
      <alignment vertical="center"/>
    </xf>
    <xf fontId="13" fillId="0" borderId="8" numFmtId="49" xfId="0" applyNumberFormat="1" applyFont="1" applyBorder="1" applyAlignment="1">
      <alignment horizontal="center" vertical="center" wrapText="1"/>
    </xf>
    <xf fontId="13" fillId="0" borderId="9" numFmtId="0" xfId="0" applyFont="1" applyBorder="1" applyAlignment="1">
      <alignment horizontal="center" vertical="center" wrapText="1"/>
    </xf>
    <xf fontId="9" fillId="0" borderId="10" numFmtId="0" xfId="0" applyFont="1" applyBorder="1" applyAlignment="1">
      <alignment horizontal="left" vertical="center"/>
    </xf>
    <xf fontId="13" fillId="0" borderId="11" numFmtId="0" xfId="0" applyFont="1" applyBorder="1" applyAlignment="1">
      <alignment horizontal="center" vertical="center" wrapText="1"/>
    </xf>
    <xf fontId="13" fillId="0" borderId="12" numFmtId="162" xfId="0" applyNumberFormat="1" applyFont="1" applyBorder="1" applyAlignment="1">
      <alignment vertical="center" wrapText="1"/>
    </xf>
    <xf fontId="13" fillId="3" borderId="12" numFmtId="162" xfId="0" applyNumberFormat="1" applyFont="1" applyFill="1" applyBorder="1" applyAlignment="1">
      <alignment vertical="center" wrapText="1"/>
    </xf>
    <xf fontId="13" fillId="0" borderId="10" numFmtId="164" xfId="0" applyNumberFormat="1" applyFont="1" applyBorder="1" applyAlignment="1">
      <alignment horizontal="right" vertical="center" wrapText="1"/>
    </xf>
    <xf fontId="13" fillId="0" borderId="12" numFmtId="164" xfId="0" applyNumberFormat="1" applyFont="1" applyBorder="1" applyAlignment="1">
      <alignment horizontal="right" vertical="center" wrapText="1"/>
    </xf>
    <xf fontId="13" fillId="0" borderId="11" numFmtId="164" xfId="0" applyNumberFormat="1" applyFont="1" applyBorder="1" applyAlignment="1">
      <alignment horizontal="right" vertical="center" wrapText="1"/>
    </xf>
    <xf fontId="13" fillId="0" borderId="13" numFmtId="164" xfId="0" applyNumberFormat="1" applyFont="1" applyBorder="1" applyAlignment="1">
      <alignment horizontal="right" vertical="center" wrapText="1"/>
    </xf>
    <xf fontId="5" fillId="0" borderId="14" numFmtId="49" xfId="0" applyNumberFormat="1" applyFont="1" applyBorder="1" applyAlignment="1">
      <alignment horizontal="center" vertical="center" wrapText="1"/>
    </xf>
    <xf fontId="6" fillId="0" borderId="15" numFmtId="0" xfId="0" applyFont="1" applyBorder="1" applyAlignment="1">
      <alignment horizontal="center" vertical="center" wrapText="1"/>
    </xf>
    <xf fontId="7" fillId="0" borderId="16" numFmtId="49" xfId="0" applyNumberFormat="1" applyFont="1" applyBorder="1" applyAlignment="1">
      <alignment horizontal="left" vertical="center"/>
    </xf>
    <xf fontId="5" fillId="0" borderId="0" numFmtId="0" xfId="0" applyFont="1" applyAlignment="1">
      <alignment vertical="center" wrapText="1"/>
    </xf>
    <xf fontId="5" fillId="0" borderId="17" numFmtId="162" xfId="0" applyNumberFormat="1" applyFont="1" applyBorder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5" fillId="0" borderId="18" numFmtId="162" xfId="0" applyNumberFormat="1" applyFont="1" applyBorder="1" applyAlignment="1">
      <alignment horizontal="right" vertical="center" wrapText="1"/>
    </xf>
    <xf fontId="5" fillId="3" borderId="17" numFmtId="162" xfId="0" applyNumberFormat="1" applyFont="1" applyFill="1" applyBorder="1" applyAlignment="1">
      <alignment horizontal="right" vertical="center" wrapText="1"/>
    </xf>
    <xf fontId="5" fillId="0" borderId="15" numFmtId="162" xfId="0" applyNumberFormat="1" applyFont="1" applyBorder="1" applyAlignment="1">
      <alignment horizontal="right" vertical="center" wrapText="1"/>
    </xf>
    <xf fontId="5" fillId="0" borderId="16" numFmtId="162" xfId="0" applyNumberFormat="1" applyFont="1" applyBorder="1" applyAlignment="1">
      <alignment horizontal="right" vertical="center" wrapText="1"/>
    </xf>
    <xf fontId="5" fillId="0" borderId="15" numFmtId="164" xfId="0" applyNumberFormat="1" applyFont="1" applyBorder="1" applyAlignment="1">
      <alignment horizontal="right" vertical="center" wrapText="1"/>
    </xf>
    <xf fontId="5" fillId="0" borderId="16" numFmtId="164" xfId="0" applyNumberFormat="1" applyFont="1" applyBorder="1" applyAlignment="1">
      <alignment horizontal="right" vertical="center" wrapText="1"/>
    </xf>
    <xf fontId="5" fillId="0" borderId="19" numFmtId="164" xfId="0" applyNumberFormat="1" applyFont="1" applyBorder="1" applyAlignment="1">
      <alignment horizontal="right" vertical="center" wrapText="1"/>
    </xf>
    <xf fontId="5" fillId="0" borderId="20" numFmtId="49" xfId="0" applyNumberFormat="1" applyFont="1" applyBorder="1" applyAlignment="1">
      <alignment horizontal="center" vertical="center" wrapText="1"/>
    </xf>
    <xf fontId="6" fillId="0" borderId="20" numFmtId="0" xfId="0" applyFont="1" applyBorder="1" applyAlignment="1">
      <alignment horizontal="center" vertical="center" wrapText="1"/>
    </xf>
    <xf fontId="7" fillId="0" borderId="20" numFmtId="49" xfId="0" applyNumberFormat="1" applyFont="1" applyBorder="1" applyAlignment="1">
      <alignment horizontal="left" vertical="center"/>
    </xf>
    <xf fontId="5" fillId="0" borderId="5" numFmtId="0" xfId="0" applyFont="1" applyBorder="1" applyAlignment="1">
      <alignment vertical="center" wrapText="1"/>
    </xf>
    <xf fontId="5" fillId="0" borderId="20" numFmtId="162" xfId="0" applyNumberFormat="1" applyFont="1" applyBorder="1" applyAlignment="1">
      <alignment vertical="center" wrapText="1"/>
    </xf>
    <xf fontId="5" fillId="0" borderId="7" numFmtId="162" xfId="0" applyNumberFormat="1" applyFont="1" applyBorder="1" applyAlignment="1">
      <alignment vertical="center" wrapText="1"/>
    </xf>
    <xf fontId="5" fillId="3" borderId="6" numFmtId="162" xfId="0" applyNumberFormat="1" applyFont="1" applyFill="1" applyBorder="1" applyAlignment="1">
      <alignment vertical="center" wrapText="1"/>
    </xf>
    <xf fontId="5" fillId="3" borderId="20" numFmtId="162" xfId="0" applyNumberFormat="1" applyFont="1" applyFill="1" applyBorder="1" applyAlignment="1">
      <alignment vertical="center" wrapText="1"/>
    </xf>
    <xf fontId="5" fillId="0" borderId="0" numFmtId="162" xfId="0" applyNumberFormat="1" applyFont="1" applyAlignment="1">
      <alignment vertical="center" wrapText="1"/>
    </xf>
    <xf fontId="5" fillId="0" borderId="21" numFmtId="162" xfId="0" applyNumberFormat="1" applyFont="1" applyBorder="1" applyAlignment="1">
      <alignment vertical="center" wrapText="1"/>
    </xf>
    <xf fontId="5" fillId="0" borderId="0" numFmtId="164" xfId="0" applyNumberFormat="1" applyFont="1" applyAlignment="1">
      <alignment horizontal="right" vertical="center" wrapText="1"/>
    </xf>
    <xf fontId="5" fillId="0" borderId="20" numFmtId="164" xfId="0" applyNumberFormat="1" applyFont="1" applyBorder="1" applyAlignment="1">
      <alignment horizontal="right" vertical="center" wrapText="1"/>
    </xf>
    <xf fontId="5" fillId="0" borderId="22" numFmtId="164" xfId="0" applyNumberFormat="1" applyFont="1" applyBorder="1" applyAlignment="1">
      <alignment horizontal="right" vertical="center" wrapText="1"/>
    </xf>
    <xf fontId="5" fillId="0" borderId="23" numFmtId="164" xfId="0" applyNumberFormat="1" applyFont="1" applyBorder="1" applyAlignment="1">
      <alignment horizontal="right" vertical="center" wrapText="1"/>
    </xf>
    <xf fontId="7" fillId="0" borderId="0" numFmtId="49" xfId="0" applyNumberFormat="1" applyFont="1" applyAlignment="1">
      <alignment horizontal="left" vertical="center"/>
    </xf>
    <xf fontId="5" fillId="3" borderId="0" numFmtId="162" xfId="0" applyNumberFormat="1" applyFont="1" applyFill="1" applyAlignment="1">
      <alignment vertical="center" wrapText="1"/>
    </xf>
    <xf fontId="5" fillId="0" borderId="4" numFmtId="49" xfId="0" applyNumberFormat="1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5" fillId="0" borderId="24" numFmtId="0" xfId="0" applyFont="1" applyBorder="1" applyAlignment="1">
      <alignment vertical="center" wrapText="1"/>
    </xf>
    <xf fontId="5" fillId="0" borderId="4" numFmtId="162" xfId="0" applyNumberFormat="1" applyFont="1" applyBorder="1" applyAlignment="1">
      <alignment vertical="center" wrapText="1"/>
    </xf>
    <xf fontId="5" fillId="0" borderId="25" numFmtId="162" xfId="0" applyNumberFormat="1" applyFont="1" applyBorder="1" applyAlignment="1">
      <alignment vertical="center" wrapText="1"/>
    </xf>
    <xf fontId="5" fillId="3" borderId="1" numFmtId="162" xfId="0" applyNumberFormat="1" applyFont="1" applyFill="1" applyBorder="1" applyAlignment="1">
      <alignment vertical="center" wrapText="1"/>
    </xf>
    <xf fontId="5" fillId="0" borderId="4" numFmtId="164" xfId="0" applyNumberFormat="1" applyFont="1" applyBorder="1" applyAlignment="1">
      <alignment horizontal="right" vertical="center" wrapText="1"/>
    </xf>
    <xf fontId="5" fillId="0" borderId="26" numFmtId="164" xfId="0" applyNumberFormat="1" applyFont="1" applyBorder="1" applyAlignment="1">
      <alignment horizontal="right" vertical="center" wrapText="1"/>
    </xf>
    <xf fontId="13" fillId="0" borderId="27" numFmtId="165" xfId="0" applyNumberFormat="1" applyFont="1" applyBorder="1" applyAlignment="1">
      <alignment horizontal="center" vertical="center" wrapText="1"/>
    </xf>
    <xf fontId="13" fillId="0" borderId="10" numFmtId="165" xfId="0" applyNumberFormat="1" applyFont="1" applyBorder="1" applyAlignment="1">
      <alignment horizontal="center" vertical="center" wrapText="1"/>
    </xf>
    <xf fontId="9" fillId="0" borderId="10" numFmtId="165" xfId="0" applyNumberFormat="1" applyFont="1" applyBorder="1" applyAlignment="1">
      <alignment horizontal="left" vertical="center"/>
    </xf>
    <xf fontId="13" fillId="0" borderId="11" numFmtId="165" xfId="0" applyNumberFormat="1" applyFont="1" applyBorder="1" applyAlignment="1">
      <alignment horizontal="center" vertical="center" wrapText="1"/>
    </xf>
    <xf fontId="13" fillId="0" borderId="12" numFmtId="162" xfId="0" applyNumberFormat="1" applyFont="1" applyBorder="1" applyAlignment="1">
      <alignment horizontal="right" vertical="center" wrapText="1"/>
    </xf>
    <xf fontId="13" fillId="0" borderId="10" numFmtId="162" xfId="0" applyNumberFormat="1" applyFont="1" applyBorder="1" applyAlignment="1">
      <alignment horizontal="right" vertical="center" wrapText="1"/>
    </xf>
    <xf fontId="5" fillId="0" borderId="28" numFmtId="49" xfId="0" applyNumberFormat="1" applyFont="1" applyBorder="1" applyAlignment="1">
      <alignment horizontal="center" vertical="center" wrapText="1"/>
    </xf>
    <xf fontId="6" fillId="0" borderId="29" numFmtId="0" xfId="0" applyFont="1" applyBorder="1" applyAlignment="1">
      <alignment horizontal="center" vertical="center" wrapText="1"/>
    </xf>
    <xf fontId="7" fillId="0" borderId="15" numFmtId="0" xfId="0" applyFont="1" applyBorder="1" applyAlignment="1">
      <alignment horizontal="left" vertical="center"/>
    </xf>
    <xf fontId="5" fillId="0" borderId="15" numFmtId="165" xfId="0" applyNumberFormat="1" applyFont="1" applyBorder="1" applyAlignment="1">
      <alignment vertical="center" wrapText="1"/>
    </xf>
    <xf fontId="5" fillId="3" borderId="30" numFmtId="162" xfId="0" applyNumberFormat="1" applyFont="1" applyFill="1" applyBorder="1" applyAlignment="1">
      <alignment horizontal="right" vertical="center" wrapText="1"/>
    </xf>
    <xf fontId="5" fillId="3" borderId="15" numFmtId="162" xfId="0" applyNumberFormat="1" applyFont="1" applyFill="1" applyBorder="1" applyAlignment="1">
      <alignment horizontal="right" vertical="center" wrapText="1"/>
    </xf>
    <xf fontId="5" fillId="0" borderId="30" numFmtId="162" xfId="0" applyNumberFormat="1" applyFont="1" applyBorder="1" applyAlignment="1">
      <alignment horizontal="right" vertical="center" wrapText="1"/>
    </xf>
    <xf fontId="5" fillId="0" borderId="23" numFmtId="49" xfId="0" applyNumberFormat="1" applyFont="1" applyBorder="1" applyAlignment="1">
      <alignment horizontal="center" vertical="center" wrapText="1"/>
    </xf>
    <xf fontId="6" fillId="0" borderId="31" numFmtId="0" xfId="0" applyFont="1" applyBorder="1" applyAlignment="1">
      <alignment horizontal="center" vertical="center" wrapText="1"/>
    </xf>
    <xf fontId="5" fillId="0" borderId="0" numFmtId="165" xfId="0" applyNumberFormat="1" applyFont="1" applyAlignment="1">
      <alignment vertical="center" wrapText="1"/>
    </xf>
    <xf fontId="5" fillId="0" borderId="20" numFmtId="162" xfId="0" applyNumberFormat="1" applyFont="1" applyBorder="1" applyAlignment="1">
      <alignment horizontal="right" vertical="center" wrapText="1"/>
    </xf>
    <xf fontId="5" fillId="3" borderId="20" numFmtId="162" xfId="0" applyNumberFormat="1" applyFont="1" applyFill="1" applyBorder="1" applyAlignment="1">
      <alignment horizontal="right" vertical="center" wrapText="1"/>
    </xf>
    <xf fontId="5" fillId="3" borderId="0" numFmtId="162" xfId="0" applyNumberFormat="1" applyFont="1" applyFill="1" applyAlignment="1">
      <alignment horizontal="right" vertical="center" wrapText="1"/>
    </xf>
    <xf fontId="5" fillId="0" borderId="20" numFmtId="165" xfId="0" applyNumberFormat="1" applyFont="1" applyBorder="1" applyAlignment="1">
      <alignment vertical="center" wrapText="1"/>
    </xf>
    <xf fontId="5" fillId="0" borderId="6" numFmtId="162" xfId="0" applyNumberFormat="1" applyFont="1" applyBorder="1" applyAlignment="1">
      <alignment horizontal="right" vertical="center" wrapText="1"/>
    </xf>
    <xf fontId="5" fillId="3" borderId="6" numFmtId="162" xfId="0" applyNumberFormat="1" applyFont="1" applyFill="1" applyBorder="1" applyAlignment="1">
      <alignment horizontal="right" vertical="center" wrapText="1"/>
    </xf>
    <xf fontId="14" fillId="0" borderId="0" numFmtId="0" xfId="0" applyFont="1" applyAlignment="1">
      <alignment vertical="center"/>
    </xf>
    <xf fontId="14" fillId="0" borderId="23" numFmtId="49" xfId="0" applyNumberFormat="1" applyFont="1" applyBorder="1" applyAlignment="1">
      <alignment horizontal="center" vertical="center" wrapText="1"/>
    </xf>
    <xf fontId="14" fillId="0" borderId="32" numFmtId="0" xfId="0" applyFont="1" applyBorder="1" applyAlignment="1">
      <alignment horizontal="center" vertical="center" wrapText="1"/>
    </xf>
    <xf fontId="15" fillId="0" borderId="33" numFmtId="49" xfId="0" applyNumberFormat="1" applyFont="1" applyBorder="1" applyAlignment="1">
      <alignment horizontal="left" vertical="center"/>
    </xf>
    <xf fontId="14" fillId="0" borderId="34" numFmtId="0" xfId="0" applyFont="1" applyBorder="1" applyAlignment="1">
      <alignment vertical="center" wrapText="1"/>
    </xf>
    <xf fontId="14" fillId="0" borderId="33" numFmtId="162" xfId="0" applyNumberFormat="1" applyFont="1" applyBorder="1" applyAlignment="1">
      <alignment horizontal="right" vertical="center" wrapText="1"/>
    </xf>
    <xf fontId="14" fillId="3" borderId="33" numFmtId="162" xfId="0" applyNumberFormat="1" applyFont="1" applyFill="1" applyBorder="1" applyAlignment="1">
      <alignment horizontal="right" vertical="center" wrapText="1"/>
    </xf>
    <xf fontId="14" fillId="0" borderId="4" numFmtId="162" xfId="0" applyNumberFormat="1" applyFont="1" applyBorder="1" applyAlignment="1">
      <alignment horizontal="right" vertical="center" wrapText="1"/>
    </xf>
    <xf fontId="14" fillId="0" borderId="33" numFmtId="164" xfId="0" applyNumberFormat="1" applyFont="1" applyBorder="1" applyAlignment="1">
      <alignment horizontal="right" vertical="center" wrapText="1"/>
    </xf>
    <xf fontId="14" fillId="0" borderId="35" numFmtId="164" xfId="0" applyNumberFormat="1" applyFont="1" applyBorder="1" applyAlignment="1">
      <alignment horizontal="right" vertical="center" wrapText="1"/>
    </xf>
    <xf fontId="5" fillId="0" borderId="26" numFmtId="1" xfId="0" applyNumberFormat="1" applyFont="1" applyBorder="1" applyAlignment="1">
      <alignment horizontal="center" vertical="center" wrapText="1"/>
    </xf>
    <xf fontId="7" fillId="0" borderId="16" numFmtId="0" xfId="0" applyFont="1" applyBorder="1" applyAlignment="1">
      <alignment horizontal="left" vertical="center"/>
    </xf>
    <xf fontId="5" fillId="0" borderId="36" numFmtId="0" xfId="0" applyFont="1" applyBorder="1" applyAlignment="1">
      <alignment horizontal="left" vertical="center" wrapText="1"/>
    </xf>
    <xf fontId="5" fillId="0" borderId="37" numFmtId="162" xfId="0" applyNumberFormat="1" applyFont="1" applyBorder="1" applyAlignment="1">
      <alignment horizontal="right" vertical="center" wrapText="1"/>
    </xf>
    <xf fontId="5" fillId="0" borderId="38" numFmtId="164" xfId="0" applyNumberFormat="1" applyFont="1" applyBorder="1" applyAlignment="1">
      <alignment horizontal="right" vertical="center" wrapText="1"/>
    </xf>
    <xf fontId="5" fillId="0" borderId="23" numFmtId="0" xfId="0" applyFont="1" applyBorder="1" applyAlignment="1">
      <alignment horizontal="center" vertical="center" wrapText="1"/>
    </xf>
    <xf fontId="7" fillId="0" borderId="20" numFmtId="0" xfId="0" applyFont="1" applyBorder="1" applyAlignment="1">
      <alignment horizontal="left" vertical="center"/>
    </xf>
    <xf fontId="5" fillId="0" borderId="7" numFmtId="162" xfId="0" applyNumberFormat="1" applyFont="1" applyBorder="1" applyAlignment="1">
      <alignment horizontal="right" vertical="center" wrapText="1"/>
    </xf>
    <xf fontId="5" fillId="0" borderId="26" numFmtId="0" xfId="0" applyFont="1" applyBorder="1" applyAlignment="1">
      <alignment horizontal="center" vertical="center" wrapText="1"/>
    </xf>
    <xf fontId="6" fillId="0" borderId="39" numFmtId="0" xfId="0" applyFont="1" applyBorder="1" applyAlignment="1">
      <alignment horizontal="center" vertical="center" wrapText="1"/>
    </xf>
    <xf fontId="7" fillId="0" borderId="20" numFmtId="166" xfId="0" applyNumberFormat="1" applyFont="1" applyBorder="1" applyAlignment="1">
      <alignment vertical="center"/>
    </xf>
    <xf fontId="16" fillId="0" borderId="5" numFmtId="165" xfId="0" applyNumberFormat="1" applyFont="1" applyBorder="1" applyAlignment="1">
      <alignment vertical="center" wrapText="1"/>
    </xf>
    <xf fontId="5" fillId="3" borderId="7" numFmtId="162" xfId="0" applyNumberFormat="1" applyFont="1" applyFill="1" applyBorder="1" applyAlignment="1">
      <alignment horizontal="right" vertical="center" wrapText="1"/>
    </xf>
    <xf fontId="14" fillId="0" borderId="26" numFmtId="0" xfId="0" applyFont="1" applyBorder="1" applyAlignment="1">
      <alignment horizontal="center" vertical="center" wrapText="1"/>
    </xf>
    <xf fontId="15" fillId="0" borderId="34" numFmtId="49" xfId="0" applyNumberFormat="1" applyFont="1" applyBorder="1" applyAlignment="1">
      <alignment horizontal="left" vertical="center"/>
    </xf>
    <xf fontId="14" fillId="0" borderId="33" numFmtId="0" xfId="0" applyFont="1" applyBorder="1" applyAlignment="1">
      <alignment vertical="center" wrapText="1"/>
    </xf>
    <xf fontId="14" fillId="0" borderId="34" numFmtId="162" xfId="0" applyNumberFormat="1" applyFont="1" applyBorder="1" applyAlignment="1">
      <alignment horizontal="right" vertical="center" wrapText="1"/>
    </xf>
    <xf fontId="14" fillId="0" borderId="34" numFmtId="164" xfId="0" applyNumberFormat="1" applyFont="1" applyBorder="1" applyAlignment="1">
      <alignment horizontal="right" vertical="center" wrapText="1"/>
    </xf>
    <xf fontId="14" fillId="0" borderId="40" numFmtId="164" xfId="0" applyNumberFormat="1" applyFont="1" applyBorder="1" applyAlignment="1">
      <alignment horizontal="right" vertical="center" wrapText="1"/>
    </xf>
    <xf fontId="7" fillId="0" borderId="15" numFmtId="49" xfId="0" applyNumberFormat="1" applyFont="1" applyBorder="1" applyAlignment="1">
      <alignment horizontal="left" vertical="center"/>
    </xf>
    <xf fontId="5" fillId="0" borderId="16" numFmtId="165" xfId="0" applyNumberFormat="1" applyFont="1" applyBorder="1" applyAlignment="1">
      <alignment vertical="center" wrapText="1"/>
    </xf>
    <xf fontId="5" fillId="0" borderId="20" numFmtId="165" xfId="0" applyNumberFormat="1" applyFont="1" applyBorder="1" applyAlignment="1">
      <alignment horizontal="left" vertical="center" wrapText="1"/>
    </xf>
    <xf fontId="5" fillId="0" borderId="20" numFmtId="0" xfId="0" applyFont="1" applyBorder="1" applyAlignment="1">
      <alignment horizontal="left" vertical="center" wrapText="1"/>
    </xf>
    <xf fontId="13" fillId="0" borderId="28" numFmtId="49" xfId="0" applyNumberFormat="1" applyFont="1" applyBorder="1" applyAlignment="1">
      <alignment horizontal="center" vertical="center" wrapText="1"/>
    </xf>
    <xf fontId="12" fillId="0" borderId="31" numFmtId="0" xfId="0" applyFont="1" applyBorder="1" applyAlignment="1">
      <alignment horizontal="center" vertical="center" wrapText="1"/>
    </xf>
    <xf fontId="9" fillId="0" borderId="20" numFmtId="0" xfId="0" applyFont="1" applyBorder="1" applyAlignment="1">
      <alignment horizontal="left" vertical="center"/>
    </xf>
    <xf fontId="13" fillId="0" borderId="0" numFmtId="0" xfId="0" applyFont="1" applyAlignment="1">
      <alignment horizontal="left" vertical="center" wrapText="1"/>
    </xf>
    <xf fontId="13" fillId="0" borderId="20" numFmtId="162" xfId="0" applyNumberFormat="1" applyFont="1" applyBorder="1" applyAlignment="1">
      <alignment horizontal="right" vertical="center" wrapText="1"/>
    </xf>
    <xf fontId="13" fillId="3" borderId="20" numFmtId="162" xfId="0" applyNumberFormat="1" applyFont="1" applyFill="1" applyBorder="1" applyAlignment="1">
      <alignment horizontal="right" vertical="center" wrapText="1"/>
    </xf>
    <xf fontId="13" fillId="0" borderId="0" numFmtId="162" xfId="0" applyNumberFormat="1" applyFont="1" applyAlignment="1">
      <alignment horizontal="right" vertical="center" wrapText="1"/>
    </xf>
    <xf fontId="13" fillId="0" borderId="20" numFmtId="164" xfId="0" applyNumberFormat="1" applyFont="1" applyBorder="1" applyAlignment="1">
      <alignment horizontal="right" vertical="center" wrapText="1"/>
    </xf>
    <xf fontId="13" fillId="0" borderId="0" numFmtId="164" xfId="0" applyNumberFormat="1" applyFont="1" applyAlignment="1">
      <alignment horizontal="right" vertical="center" wrapText="1"/>
    </xf>
    <xf fontId="13" fillId="0" borderId="23" numFmtId="164" xfId="0" applyNumberFormat="1" applyFont="1" applyBorder="1" applyAlignment="1">
      <alignment horizontal="right" vertical="center" wrapText="1"/>
    </xf>
    <xf fontId="17" fillId="0" borderId="0" numFmtId="0" xfId="0" applyFont="1" applyAlignment="1">
      <alignment vertical="center"/>
    </xf>
    <xf fontId="14" fillId="0" borderId="28" numFmtId="49" xfId="0" applyNumberFormat="1" applyFont="1" applyBorder="1" applyAlignment="1">
      <alignment horizontal="center" vertical="center" wrapText="1"/>
    </xf>
    <xf fontId="18" fillId="0" borderId="31" numFmtId="0" xfId="0" applyFont="1" applyBorder="1" applyAlignment="1">
      <alignment horizontal="center" vertical="center" wrapText="1"/>
    </xf>
    <xf fontId="15" fillId="0" borderId="0" numFmtId="0" xfId="0" applyFont="1" applyAlignment="1">
      <alignment horizontal="left" vertical="center"/>
    </xf>
    <xf fontId="17" fillId="0" borderId="5" numFmtId="0" xfId="0" applyFont="1" applyBorder="1" applyAlignment="1">
      <alignment horizontal="left" vertical="center" wrapText="1"/>
    </xf>
    <xf fontId="17" fillId="0" borderId="20" numFmtId="162" xfId="0" applyNumberFormat="1" applyFont="1" applyBorder="1" applyAlignment="1">
      <alignment horizontal="right" vertical="center" wrapText="1"/>
    </xf>
    <xf fontId="17" fillId="0" borderId="7" numFmtId="162" xfId="0" applyNumberFormat="1" applyFont="1" applyBorder="1" applyAlignment="1">
      <alignment horizontal="right" vertical="center" wrapText="1"/>
    </xf>
    <xf fontId="17" fillId="0" borderId="6" numFmtId="162" xfId="0" applyNumberFormat="1" applyFont="1" applyBorder="1" applyAlignment="1">
      <alignment horizontal="right" vertical="center" wrapText="1"/>
    </xf>
    <xf fontId="17" fillId="3" borderId="20" numFmtId="162" xfId="0" applyNumberFormat="1" applyFont="1" applyFill="1" applyBorder="1" applyAlignment="1">
      <alignment horizontal="right" vertical="center" wrapText="1"/>
    </xf>
    <xf fontId="17" fillId="3" borderId="6" numFmtId="162" xfId="0" applyNumberFormat="1" applyFont="1" applyFill="1" applyBorder="1" applyAlignment="1">
      <alignment horizontal="right" vertical="center" wrapText="1"/>
    </xf>
    <xf fontId="17" fillId="0" borderId="0" numFmtId="162" xfId="0" applyNumberFormat="1" applyFont="1" applyAlignment="1">
      <alignment horizontal="right" vertical="center" wrapText="1"/>
    </xf>
    <xf fontId="14" fillId="0" borderId="0" numFmtId="164" xfId="0" applyNumberFormat="1" applyFont="1" applyAlignment="1">
      <alignment horizontal="right" vertical="center" wrapText="1"/>
    </xf>
    <xf fontId="17" fillId="0" borderId="20" numFmtId="164" xfId="0" applyNumberFormat="1" applyFont="1" applyBorder="1" applyAlignment="1">
      <alignment horizontal="right" vertical="center" wrapText="1"/>
    </xf>
    <xf fontId="17" fillId="0" borderId="22" numFmtId="164" xfId="0" applyNumberFormat="1" applyFont="1" applyBorder="1" applyAlignment="1">
      <alignment horizontal="right" vertical="center" wrapText="1"/>
    </xf>
    <xf fontId="17" fillId="0" borderId="23" numFmtId="164" xfId="0" applyNumberFormat="1" applyFont="1" applyBorder="1" applyAlignment="1">
      <alignment horizontal="right" vertical="center" wrapText="1"/>
    </xf>
    <xf fontId="15" fillId="0" borderId="20" numFmtId="0" xfId="0" applyFont="1" applyBorder="1" applyAlignment="1">
      <alignment horizontal="left" vertical="center"/>
    </xf>
    <xf fontId="17" fillId="0" borderId="20" numFmtId="0" xfId="0" applyFont="1" applyBorder="1" applyAlignment="1">
      <alignment horizontal="left" vertical="center" wrapText="1"/>
    </xf>
    <xf fontId="17" fillId="3" borderId="0" numFmtId="162" xfId="0" applyNumberFormat="1" applyFont="1" applyFill="1" applyAlignment="1">
      <alignment horizontal="right" vertical="center" wrapText="1"/>
    </xf>
    <xf fontId="14" fillId="0" borderId="20" numFmtId="164" xfId="0" applyNumberFormat="1" applyFont="1" applyBorder="1" applyAlignment="1">
      <alignment horizontal="right" vertical="center" wrapText="1"/>
    </xf>
    <xf fontId="17" fillId="0" borderId="0" numFmtId="164" xfId="0" applyNumberFormat="1" applyFont="1" applyAlignment="1">
      <alignment horizontal="right" vertical="center" wrapText="1"/>
    </xf>
    <xf fontId="17" fillId="3" borderId="41" numFmtId="162" xfId="0" applyNumberFormat="1" applyFont="1" applyFill="1" applyBorder="1" applyAlignment="1">
      <alignment horizontal="right" vertical="center" wrapText="1"/>
    </xf>
    <xf fontId="14" fillId="0" borderId="32" numFmtId="49" xfId="0" applyNumberFormat="1" applyFont="1" applyBorder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5" fillId="0" borderId="5" numFmtId="165" xfId="0" applyNumberFormat="1" applyFont="1" applyBorder="1" applyAlignment="1">
      <alignment vertical="center" wrapText="1"/>
    </xf>
    <xf fontId="14" fillId="0" borderId="33" numFmtId="162" xfId="0" applyNumberFormat="1" applyFont="1" applyBorder="1" applyAlignment="1">
      <alignment vertical="center" wrapText="1"/>
    </xf>
    <xf fontId="14" fillId="3" borderId="33" numFmtId="162" xfId="0" applyNumberFormat="1" applyFont="1" applyFill="1" applyBorder="1" applyAlignment="1">
      <alignment vertical="center" wrapText="1"/>
    </xf>
    <xf fontId="14" fillId="0" borderId="34" numFmtId="162" xfId="0" applyNumberFormat="1" applyFont="1" applyBorder="1" applyAlignment="1">
      <alignment vertical="center" wrapText="1"/>
    </xf>
    <xf fontId="5" fillId="0" borderId="26" numFmtId="49" xfId="0" applyNumberFormat="1" applyFont="1" applyBorder="1" applyAlignment="1">
      <alignment horizontal="center" vertical="center" wrapText="1"/>
    </xf>
    <xf fontId="6" fillId="0" borderId="42" numFmtId="0" xfId="0" applyFont="1" applyBorder="1" applyAlignment="1">
      <alignment horizontal="center" vertical="center" wrapText="1"/>
    </xf>
    <xf fontId="5" fillId="0" borderId="36" numFmtId="165" xfId="0" applyNumberFormat="1" applyFont="1" applyBorder="1" applyAlignment="1">
      <alignment vertical="center" wrapText="1"/>
    </xf>
    <xf fontId="5" fillId="3" borderId="16" numFmtId="162" xfId="0" applyNumberFormat="1" applyFont="1" applyFill="1" applyBorder="1" applyAlignment="1">
      <alignment horizontal="right" vertical="center" wrapText="1"/>
    </xf>
    <xf fontId="6" fillId="0" borderId="43" numFmtId="0" xfId="0" applyFont="1" applyBorder="1" applyAlignment="1">
      <alignment horizontal="center" vertical="center" wrapText="1"/>
    </xf>
    <xf fontId="19" fillId="0" borderId="20" numFmtId="165" xfId="0" applyNumberFormat="1" applyFont="1" applyBorder="1" applyAlignment="1">
      <alignment horizontal="right" vertical="center" wrapText="1"/>
    </xf>
    <xf fontId="7" fillId="0" borderId="4" numFmtId="49" xfId="0" applyNumberFormat="1" applyFont="1" applyBorder="1" applyAlignment="1">
      <alignment horizontal="left" vertical="center"/>
    </xf>
    <xf fontId="5" fillId="0" borderId="1" numFmtId="165" xfId="0" applyNumberFormat="1" applyFont="1" applyBorder="1" applyAlignment="1">
      <alignment vertical="center" wrapText="1"/>
    </xf>
    <xf fontId="5" fillId="0" borderId="21" numFmtId="162" xfId="0" applyNumberFormat="1" applyFont="1" applyBorder="1" applyAlignment="1">
      <alignment horizontal="right" vertical="center" wrapText="1"/>
    </xf>
    <xf fontId="5" fillId="0" borderId="22" numFmtId="162" xfId="0" applyNumberFormat="1" applyFont="1" applyBorder="1" applyAlignment="1">
      <alignment horizontal="right" vertical="center" wrapText="1"/>
    </xf>
    <xf fontId="5" fillId="0" borderId="4" numFmtId="162" xfId="0" applyNumberFormat="1" applyFont="1" applyBorder="1" applyAlignment="1">
      <alignment horizontal="right" vertical="center" wrapText="1"/>
    </xf>
    <xf fontId="5" fillId="0" borderId="44" numFmtId="49" xfId="0" applyNumberFormat="1" applyFont="1" applyBorder="1" applyAlignment="1">
      <alignment horizontal="center" vertical="center" wrapText="1"/>
    </xf>
    <xf fontId="7" fillId="0" borderId="17" numFmtId="166" xfId="0" applyNumberFormat="1" applyFont="1" applyBorder="1" applyAlignment="1">
      <alignment vertical="center"/>
    </xf>
    <xf fontId="5" fillId="0" borderId="17" numFmtId="164" xfId="0" applyNumberFormat="1" applyFont="1" applyBorder="1" applyAlignment="1">
      <alignment horizontal="right" vertical="center" wrapText="1"/>
    </xf>
    <xf fontId="5" fillId="0" borderId="44" numFmtId="164" xfId="0" applyNumberFormat="1" applyFont="1" applyBorder="1" applyAlignment="1">
      <alignment horizontal="right" vertical="center" wrapText="1"/>
    </xf>
    <xf fontId="18" fillId="0" borderId="45" numFmtId="0" xfId="0" applyFont="1" applyBorder="1" applyAlignment="1">
      <alignment horizontal="center" vertical="center" wrapText="1"/>
    </xf>
    <xf fontId="14" fillId="0" borderId="23" numFmtId="0" xfId="0" applyFont="1" applyBorder="1" applyAlignment="1">
      <alignment horizontal="center" vertical="center" wrapText="1"/>
    </xf>
    <xf fontId="5" fillId="0" borderId="36" numFmtId="165" xfId="0" applyNumberFormat="1" applyFont="1" applyBorder="1" applyAlignment="1">
      <alignment horizontal="left" vertical="center" wrapText="1"/>
    </xf>
    <xf fontId="5" fillId="0" borderId="20" numFmtId="4" xfId="0" applyNumberFormat="1" applyFont="1" applyBorder="1" applyAlignment="1">
      <alignment horizontal="right" vertical="center" wrapText="1"/>
    </xf>
    <xf fontId="5" fillId="0" borderId="0" numFmtId="4" xfId="0" applyNumberFormat="1" applyFont="1" applyAlignment="1">
      <alignment horizontal="right" vertical="center" wrapText="1"/>
    </xf>
    <xf fontId="5" fillId="3" borderId="20" numFmtId="4" xfId="0" applyNumberFormat="1" applyFont="1" applyFill="1" applyBorder="1" applyAlignment="1">
      <alignment horizontal="right" vertical="center" wrapText="1"/>
    </xf>
    <xf fontId="5" fillId="3" borderId="0" numFmtId="4" xfId="0" applyNumberFormat="1" applyFont="1" applyFill="1" applyAlignment="1">
      <alignment horizontal="right" vertical="center" wrapText="1"/>
    </xf>
    <xf fontId="10" fillId="0" borderId="23" numFmtId="164" xfId="0" applyNumberFormat="1" applyFont="1" applyBorder="1" applyAlignment="1">
      <alignment horizontal="right" vertical="center" wrapText="1"/>
    </xf>
    <xf fontId="10" fillId="0" borderId="0" numFmtId="164" xfId="0" applyNumberFormat="1" applyFont="1" applyAlignment="1">
      <alignment horizontal="right" vertical="center" wrapText="1"/>
    </xf>
    <xf fontId="10" fillId="0" borderId="20" numFmtId="164" xfId="0" applyNumberFormat="1" applyFont="1" applyBorder="1" applyAlignment="1">
      <alignment horizontal="right" vertical="center" wrapText="1"/>
    </xf>
    <xf fontId="14" fillId="0" borderId="39" numFmtId="0" xfId="0" applyFont="1" applyBorder="1" applyAlignment="1">
      <alignment horizontal="center" vertical="center" wrapText="1"/>
    </xf>
    <xf fontId="15" fillId="0" borderId="0" numFmtId="49" xfId="0" applyNumberFormat="1" applyFont="1" applyAlignment="1">
      <alignment horizontal="left" vertical="center"/>
    </xf>
    <xf fontId="14" fillId="0" borderId="4" numFmtId="0" xfId="0" applyFont="1" applyBorder="1" applyAlignment="1">
      <alignment vertical="center" wrapText="1"/>
    </xf>
    <xf fontId="14" fillId="3" borderId="4" numFmtId="162" xfId="0" applyNumberFormat="1" applyFont="1" applyFill="1" applyBorder="1" applyAlignment="1">
      <alignment horizontal="right" vertical="center" wrapText="1"/>
    </xf>
    <xf fontId="14" fillId="0" borderId="0" numFmtId="162" xfId="0" applyNumberFormat="1" applyFont="1" applyAlignment="1">
      <alignment horizontal="right" vertical="center" wrapText="1"/>
    </xf>
    <xf fontId="14" fillId="0" borderId="4" numFmtId="164" xfId="0" applyNumberFormat="1" applyFont="1" applyBorder="1" applyAlignment="1">
      <alignment horizontal="right" vertical="center" wrapText="1"/>
    </xf>
    <xf fontId="14" fillId="0" borderId="22" numFmtId="164" xfId="0" applyNumberFormat="1" applyFont="1" applyBorder="1" applyAlignment="1">
      <alignment horizontal="right" vertical="center" wrapText="1"/>
    </xf>
    <xf fontId="14" fillId="0" borderId="26" numFmtId="164" xfId="0" applyNumberFormat="1" applyFont="1" applyBorder="1" applyAlignment="1">
      <alignment horizontal="right" vertical="center" wrapText="1"/>
    </xf>
    <xf fontId="13" fillId="0" borderId="5" numFmtId="0" xfId="0" applyFont="1" applyBorder="1" applyAlignment="1">
      <alignment vertical="center"/>
    </xf>
    <xf fontId="13" fillId="0" borderId="9" numFmtId="167" xfId="0" applyNumberFormat="1" applyFont="1" applyBorder="1" applyAlignment="1">
      <alignment horizontal="center" vertical="center" wrapText="1"/>
    </xf>
    <xf fontId="9" fillId="0" borderId="10" numFmtId="167" xfId="0" applyNumberFormat="1" applyFont="1" applyBorder="1" applyAlignment="1">
      <alignment horizontal="left" vertical="center"/>
    </xf>
    <xf fontId="13" fillId="0" borderId="11" numFmtId="167" xfId="0" applyNumberFormat="1" applyFont="1" applyBorder="1" applyAlignment="1">
      <alignment horizontal="center" vertical="center" wrapText="1"/>
    </xf>
    <xf fontId="13" fillId="3" borderId="12" numFmtId="162" xfId="0" applyNumberFormat="1" applyFont="1" applyFill="1" applyBorder="1" applyAlignment="1">
      <alignment horizontal="right" vertical="center" wrapText="1"/>
    </xf>
    <xf fontId="13" fillId="0" borderId="23" numFmtId="49" xfId="0" applyNumberFormat="1" applyFont="1" applyBorder="1" applyAlignment="1">
      <alignment vertical="center" wrapText="1"/>
    </xf>
    <xf fontId="13" fillId="0" borderId="46" numFmtId="165" xfId="0" applyNumberFormat="1" applyFont="1" applyBorder="1" applyAlignment="1">
      <alignment horizontal="center" vertical="center" wrapText="1"/>
    </xf>
    <xf fontId="9" fillId="0" borderId="47" numFmtId="165" xfId="0" applyNumberFormat="1" applyFont="1" applyBorder="1" applyAlignment="1">
      <alignment horizontal="left" vertical="center"/>
    </xf>
    <xf fontId="13" fillId="0" borderId="18" numFmtId="165" xfId="0" applyNumberFormat="1" applyFont="1" applyBorder="1" applyAlignment="1">
      <alignment horizontal="center" vertical="center" wrapText="1"/>
    </xf>
    <xf fontId="13" fillId="0" borderId="17" numFmtId="162" xfId="0" applyNumberFormat="1" applyFont="1" applyBorder="1" applyAlignment="1">
      <alignment horizontal="right" vertical="center" wrapText="1"/>
    </xf>
    <xf fontId="13" fillId="3" borderId="17" numFmtId="162" xfId="0" applyNumberFormat="1" applyFont="1" applyFill="1" applyBorder="1" applyAlignment="1">
      <alignment horizontal="right" vertical="center" wrapText="1"/>
    </xf>
    <xf fontId="13" fillId="0" borderId="17" numFmtId="164" xfId="0" applyNumberFormat="1" applyFont="1" applyBorder="1" applyAlignment="1">
      <alignment horizontal="right" vertical="center" wrapText="1"/>
    </xf>
    <xf fontId="13" fillId="0" borderId="22" numFmtId="164" xfId="0" applyNumberFormat="1" applyFont="1" applyBorder="1" applyAlignment="1">
      <alignment horizontal="right" vertical="center" wrapText="1"/>
    </xf>
    <xf fontId="13" fillId="0" borderId="44" numFmtId="164" xfId="0" applyNumberFormat="1" applyFont="1" applyBorder="1" applyAlignment="1">
      <alignment horizontal="right" vertical="center" wrapText="1"/>
    </xf>
    <xf fontId="5" fillId="0" borderId="24" numFmtId="49" xfId="0" applyNumberFormat="1" applyFont="1" applyBorder="1" applyAlignment="1">
      <alignment horizontal="center" vertical="center" wrapText="1"/>
    </xf>
    <xf fontId="12" fillId="0" borderId="39" numFmtId="0" xfId="0" applyFont="1" applyBorder="1" applyAlignment="1">
      <alignment horizontal="center" vertical="center" wrapText="1"/>
    </xf>
    <xf fontId="16" fillId="0" borderId="0" numFmtId="162" xfId="0" applyNumberFormat="1" applyFont="1" applyAlignment="1">
      <alignment vertical="center" wrapText="1"/>
    </xf>
    <xf fontId="5" fillId="0" borderId="5" numFmtId="49" xfId="0" applyNumberFormat="1" applyFont="1" applyBorder="1" applyAlignment="1">
      <alignment horizontal="center" vertical="center" wrapText="1"/>
    </xf>
    <xf fontId="16" fillId="0" borderId="5" numFmtId="162" xfId="0" applyNumberFormat="1" applyFont="1" applyBorder="1" applyAlignment="1">
      <alignment vertical="center" wrapText="1"/>
    </xf>
    <xf fontId="5" fillId="0" borderId="1" numFmtId="162" xfId="0" applyNumberFormat="1" applyFont="1" applyBorder="1" applyAlignment="1">
      <alignment horizontal="right" vertical="center" wrapText="1"/>
    </xf>
    <xf fontId="16" fillId="0" borderId="5" numFmtId="0" xfId="0" applyFont="1" applyBorder="1" applyAlignment="1">
      <alignment horizontal="left" vertical="center" wrapText="1"/>
    </xf>
    <xf fontId="5" fillId="0" borderId="24" numFmtId="162" xfId="0" applyNumberFormat="1" applyFont="1" applyBorder="1" applyAlignment="1">
      <alignment horizontal="right" vertical="center" wrapText="1"/>
    </xf>
    <xf fontId="5" fillId="3" borderId="24" numFmtId="162" xfId="0" applyNumberFormat="1" applyFont="1" applyFill="1" applyBorder="1" applyAlignment="1">
      <alignment horizontal="right" vertical="center" wrapText="1"/>
    </xf>
    <xf fontId="13" fillId="0" borderId="5" numFmtId="49" xfId="0" applyNumberFormat="1" applyFont="1" applyBorder="1" applyAlignment="1">
      <alignment horizontal="center" vertical="center" wrapText="1"/>
    </xf>
    <xf fontId="16" fillId="0" borderId="0" numFmtId="0" xfId="0" applyFont="1" applyAlignment="1">
      <alignment horizontal="left" vertical="center" wrapText="1"/>
    </xf>
    <xf fontId="7" fillId="0" borderId="18" numFmtId="49" xfId="0" applyNumberFormat="1" applyFont="1" applyBorder="1" applyAlignment="1">
      <alignment horizontal="left" vertical="center"/>
    </xf>
    <xf fontId="7" fillId="0" borderId="22" numFmtId="49" xfId="0" applyNumberFormat="1" applyFont="1" applyBorder="1" applyAlignment="1">
      <alignment horizontal="left" vertical="center"/>
    </xf>
    <xf fontId="16" fillId="0" borderId="0" numFmtId="165" xfId="0" applyNumberFormat="1" applyFont="1" applyAlignment="1">
      <alignment vertical="center" wrapText="1"/>
    </xf>
    <xf fontId="5" fillId="0" borderId="48" numFmtId="162" xfId="0" applyNumberFormat="1" applyFont="1" applyBorder="1" applyAlignment="1">
      <alignment horizontal="right" vertical="center" wrapText="1"/>
    </xf>
    <xf fontId="5" fillId="3" borderId="4" numFmtId="162" xfId="0" applyNumberFormat="1" applyFont="1" applyFill="1" applyBorder="1" applyAlignment="1">
      <alignment horizontal="right" vertical="center" wrapText="1"/>
    </xf>
    <xf fontId="13" fillId="0" borderId="49" numFmtId="0" xfId="0" applyFont="1" applyBorder="1" applyAlignment="1">
      <alignment vertical="center"/>
    </xf>
    <xf fontId="5" fillId="0" borderId="1" numFmtId="167" xfId="0" applyNumberFormat="1" applyFont="1" applyBorder="1" applyAlignment="1">
      <alignment horizontal="left" vertical="center"/>
    </xf>
    <xf fontId="10" fillId="0" borderId="0" numFmtId="168" xfId="0" applyNumberFormat="1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horizontal="left" vertical="center"/>
    </xf>
    <xf fontId="5" fillId="3" borderId="0" numFmtId="163" xfId="0" applyNumberFormat="1" applyFont="1" applyFill="1" applyAlignment="1">
      <alignment horizontal="left" vertical="center"/>
    </xf>
    <xf fontId="5" fillId="0" borderId="0" numFmtId="163" xfId="0" applyNumberFormat="1" applyFont="1" applyAlignment="1">
      <alignment horizontal="left" vertical="center"/>
    </xf>
    <xf fontId="5" fillId="3" borderId="0" numFmtId="162" xfId="0" applyNumberFormat="1" applyFont="1" applyFill="1" applyAlignment="1">
      <alignment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normal" zoomScale="100" workbookViewId="0">
      <pane xSplit="4" ySplit="5" topLeftCell="E6" activePane="bottomRight" state="frozen"/>
      <selection activeCell="H47" activeCellId="0" sqref="H47:H49"/>
    </sheetView>
  </sheetViews>
  <sheetFormatPr defaultRowHeight="12.75"/>
  <cols>
    <col customWidth="1" hidden="1" min="1" max="1" style="2" width="5.00390625"/>
    <col customWidth="1" min="2" max="2" style="3" width="11.140625"/>
    <col customWidth="1" hidden="1" min="3" max="3" style="4" width="12.8515625"/>
    <col customWidth="1" min="4" max="4" style="1" width="74.140625"/>
    <col customWidth="1" min="5" max="5" style="5" width="16.00390625"/>
    <col customWidth="1" min="6" max="6" style="1" width="16.140625"/>
    <col customWidth="1" min="7" max="7" style="1" width="15.8515625"/>
    <col customWidth="1" min="8" max="8" style="5" width="14.8515625"/>
    <col customWidth="1" min="9" max="9" style="6" width="16.28125"/>
    <col customWidth="1" min="10" max="10" style="6" width="15.28515625"/>
    <col customWidth="1" min="11" max="11" style="7" width="14.421875"/>
    <col customWidth="1" min="12" max="12" style="7" width="15.7109375"/>
    <col customWidth="1" min="13" max="13" style="1" width="17.140625"/>
    <col customWidth="1" min="14" max="14" style="1" width="14.7109375"/>
    <col customWidth="1" min="15" max="15" style="1" width="11.57421875"/>
    <col customWidth="1" min="16" max="16" style="1" width="13.140625"/>
    <col customWidth="1" min="17" max="17" style="1" width="12.57421875"/>
    <col customWidth="1" min="18" max="18" style="1" width="11.7109375"/>
    <col min="19" max="16384" style="1" width="9.140625"/>
  </cols>
  <sheetData>
    <row r="1" ht="23.25" customHeight="1">
      <c r="A1" s="8" t="s">
        <v>0</v>
      </c>
      <c r="B1" s="8"/>
      <c r="C1" s="9"/>
      <c r="D1" s="8"/>
      <c r="E1" s="8"/>
      <c r="F1" s="8"/>
      <c r="G1" s="8"/>
      <c r="H1" s="8"/>
      <c r="I1" s="10"/>
      <c r="J1" s="10"/>
      <c r="K1" s="8"/>
      <c r="L1" s="8"/>
      <c r="M1" s="8"/>
      <c r="N1" s="8"/>
      <c r="O1" s="8"/>
      <c r="P1" s="8"/>
      <c r="Q1" s="8"/>
      <c r="R1" s="8"/>
      <c r="S1" s="1"/>
      <c r="T1" s="1"/>
      <c r="U1" s="1"/>
      <c r="V1" s="1"/>
      <c r="W1" s="1"/>
      <c r="X1" s="1"/>
      <c r="Y1" s="1"/>
      <c r="Z1" s="1"/>
    </row>
    <row r="2" ht="11.25" customHeight="1">
      <c r="A2" s="11"/>
      <c r="B2" s="12"/>
      <c r="C2" s="4"/>
      <c r="D2" s="13"/>
      <c r="E2" s="14"/>
      <c r="F2" s="13"/>
      <c r="G2" s="13"/>
      <c r="H2" s="15"/>
      <c r="I2" s="16"/>
      <c r="J2" s="16"/>
      <c r="K2" s="17"/>
      <c r="L2" s="17"/>
      <c r="M2" s="13"/>
      <c r="N2" s="13"/>
      <c r="O2" s="13"/>
      <c r="P2" s="15"/>
      <c r="Q2" s="15"/>
      <c r="R2" s="18" t="s">
        <v>1</v>
      </c>
      <c r="S2" s="1"/>
      <c r="T2" s="1"/>
      <c r="U2" s="1"/>
      <c r="V2" s="1"/>
      <c r="W2" s="1"/>
      <c r="X2" s="1"/>
      <c r="Y2" s="1"/>
      <c r="Z2" s="1"/>
    </row>
    <row r="3" s="19" customFormat="1" ht="18.75" customHeight="1">
      <c r="A3" s="20" t="s">
        <v>2</v>
      </c>
      <c r="B3" s="21" t="s">
        <v>3</v>
      </c>
      <c r="C3" s="22" t="s">
        <v>4</v>
      </c>
      <c r="D3" s="23" t="s">
        <v>5</v>
      </c>
      <c r="E3" s="24" t="s">
        <v>6</v>
      </c>
      <c r="F3" s="25" t="s">
        <v>7</v>
      </c>
      <c r="G3" s="26"/>
      <c r="H3" s="27"/>
      <c r="I3" s="28" t="s">
        <v>8</v>
      </c>
      <c r="J3" s="29"/>
      <c r="K3" s="25" t="s">
        <v>9</v>
      </c>
      <c r="L3" s="26"/>
      <c r="M3" s="26"/>
      <c r="N3" s="27"/>
      <c r="O3" s="30" t="s">
        <v>10</v>
      </c>
      <c r="P3" s="31" t="s">
        <v>11</v>
      </c>
      <c r="Q3" s="31" t="s">
        <v>12</v>
      </c>
      <c r="R3" s="30" t="s">
        <v>13</v>
      </c>
      <c r="S3" s="19"/>
      <c r="T3" s="19"/>
      <c r="U3" s="19"/>
      <c r="V3" s="19"/>
      <c r="W3" s="19"/>
      <c r="X3" s="19"/>
      <c r="Y3" s="19"/>
      <c r="Z3" s="19"/>
    </row>
    <row r="4" s="19" customFormat="1" ht="62.25" customHeight="1">
      <c r="A4" s="20"/>
      <c r="B4" s="21"/>
      <c r="C4" s="22"/>
      <c r="D4" s="23"/>
      <c r="E4" s="24"/>
      <c r="F4" s="32" t="s">
        <v>14</v>
      </c>
      <c r="G4" s="32" t="s">
        <v>15</v>
      </c>
      <c r="H4" s="33" t="s">
        <v>16</v>
      </c>
      <c r="I4" s="34" t="s">
        <v>17</v>
      </c>
      <c r="J4" s="34" t="s">
        <v>16</v>
      </c>
      <c r="K4" s="24" t="s">
        <v>18</v>
      </c>
      <c r="L4" s="35" t="s">
        <v>19</v>
      </c>
      <c r="M4" s="24" t="s">
        <v>20</v>
      </c>
      <c r="N4" s="35" t="s">
        <v>21</v>
      </c>
      <c r="O4" s="30"/>
      <c r="P4" s="31"/>
      <c r="Q4" s="31"/>
      <c r="R4" s="30"/>
      <c r="S4" s="19"/>
      <c r="T4" s="19"/>
      <c r="U4" s="19"/>
      <c r="V4" s="19"/>
      <c r="W4" s="19"/>
      <c r="X4" s="19"/>
      <c r="Y4" s="19"/>
      <c r="Z4" s="19"/>
    </row>
    <row r="5" s="36" customFormat="1" ht="23.25" customHeight="1">
      <c r="A5" s="37"/>
      <c r="B5" s="38" t="s">
        <v>22</v>
      </c>
      <c r="C5" s="39"/>
      <c r="D5" s="40"/>
      <c r="E5" s="41">
        <f>SUM(E6:E16)</f>
        <v>13940608.289999999</v>
      </c>
      <c r="F5" s="41">
        <f>SUM(F6:F16)</f>
        <v>28873554.000000004</v>
      </c>
      <c r="G5" s="41">
        <f>SUM(G6:G16)</f>
        <v>16688787.1</v>
      </c>
      <c r="H5" s="41">
        <f>SUM(H6:H16)</f>
        <v>2050440.7</v>
      </c>
      <c r="I5" s="42">
        <f>SUM(I6:I16)</f>
        <v>14960310.23</v>
      </c>
      <c r="J5" s="42">
        <f>SUM(J6:J16)</f>
        <v>605140.27999999991</v>
      </c>
      <c r="K5" s="41">
        <f>SUM(K6:K16)</f>
        <v>1019701.9399999994</v>
      </c>
      <c r="L5" s="41">
        <f>SUM(L6:L16)</f>
        <v>-1728476.8700000006</v>
      </c>
      <c r="M5" s="41">
        <f>SUM(M6:M16)</f>
        <v>-13913243.77</v>
      </c>
      <c r="N5" s="41">
        <f>SUM(N6:N16)</f>
        <v>-1445300.4199999999</v>
      </c>
      <c r="O5" s="43">
        <f t="shared" ref="O5:O9" si="0">IFERROR(I5/E5,"")</f>
        <v>1.0731461582441466</v>
      </c>
      <c r="P5" s="44">
        <f t="shared" ref="P5:P9" si="1">IFERROR(J5/H5,"")</f>
        <v>0.29512693539491286</v>
      </c>
      <c r="Q5" s="45">
        <f t="shared" ref="Q5:Q9" si="2">IFERROR(I5/G5,"")</f>
        <v>0.89642885012296669</v>
      </c>
      <c r="R5" s="46">
        <f t="shared" ref="R5:R9" si="3">IFERROR(I5/F5,"")</f>
        <v>0.51813192896170657</v>
      </c>
      <c r="S5" s="36"/>
      <c r="T5" s="36"/>
      <c r="U5" s="36"/>
      <c r="V5" s="36"/>
      <c r="W5" s="36"/>
      <c r="X5" s="36"/>
      <c r="Y5" s="36"/>
      <c r="Z5" s="36"/>
    </row>
    <row r="6" ht="18.75" customHeight="1">
      <c r="A6" s="47"/>
      <c r="B6" s="48" t="s">
        <v>23</v>
      </c>
      <c r="C6" s="49" t="s">
        <v>24</v>
      </c>
      <c r="D6" s="50" t="s">
        <v>25</v>
      </c>
      <c r="E6" s="51">
        <v>10447919.99</v>
      </c>
      <c r="F6" s="52">
        <f>22841274.9-1013674.9</f>
        <v>21827600</v>
      </c>
      <c r="G6" s="53">
        <v>13091990.5</v>
      </c>
      <c r="H6" s="51">
        <v>1822431.7</v>
      </c>
      <c r="I6" s="54">
        <v>11538957.6</v>
      </c>
      <c r="J6" s="54">
        <v>535930.63</v>
      </c>
      <c r="K6" s="55">
        <f t="shared" ref="K6:K9" si="4">I6-E6</f>
        <v>1091037.6099999994</v>
      </c>
      <c r="L6" s="56">
        <f t="shared" ref="L6:L9" si="5">I6-G6</f>
        <v>-1553032.9000000004</v>
      </c>
      <c r="M6" s="51">
        <f t="shared" ref="M6:M9" si="6">I6-F6</f>
        <v>-10288642.4</v>
      </c>
      <c r="N6" s="51">
        <f t="shared" ref="N6:N9" si="7">J6-H6</f>
        <v>-1286501.0699999998</v>
      </c>
      <c r="O6" s="57">
        <f t="shared" si="0"/>
        <v>1.1044262983487874</v>
      </c>
      <c r="P6" s="58">
        <f t="shared" si="1"/>
        <v>0.29407446654928138</v>
      </c>
      <c r="Q6" s="57">
        <f t="shared" si="2"/>
        <v>0.88137534166405018</v>
      </c>
      <c r="R6" s="59">
        <f t="shared" si="3"/>
        <v>0.528640693434001</v>
      </c>
      <c r="S6" s="1"/>
      <c r="T6" s="1"/>
      <c r="U6" s="1"/>
      <c r="V6" s="1"/>
      <c r="W6" s="1"/>
      <c r="X6" s="1"/>
      <c r="Y6" s="1"/>
      <c r="Z6" s="1"/>
    </row>
    <row r="7" ht="18.75" customHeight="1">
      <c r="A7" s="60"/>
      <c r="B7" s="61" t="s">
        <v>26</v>
      </c>
      <c r="C7" s="62" t="s">
        <v>27</v>
      </c>
      <c r="D7" s="63" t="s">
        <v>28</v>
      </c>
      <c r="E7" s="64">
        <v>48441.349999999999</v>
      </c>
      <c r="F7" s="65">
        <v>58676</v>
      </c>
      <c r="G7" s="65">
        <v>38915</v>
      </c>
      <c r="H7" s="64">
        <v>4914.5</v>
      </c>
      <c r="I7" s="66">
        <v>35400.110000000001</v>
      </c>
      <c r="J7" s="67">
        <v>52.700000000000003</v>
      </c>
      <c r="K7" s="68">
        <f t="shared" si="4"/>
        <v>-13041.239999999998</v>
      </c>
      <c r="L7" s="64">
        <f t="shared" si="5"/>
        <v>-3514.8899999999994</v>
      </c>
      <c r="M7" s="69">
        <f t="shared" si="6"/>
        <v>-23275.889999999999</v>
      </c>
      <c r="N7" s="64">
        <f t="shared" si="7"/>
        <v>-4861.8000000000002</v>
      </c>
      <c r="O7" s="70">
        <f t="shared" si="0"/>
        <v>0.7307828951918145</v>
      </c>
      <c r="P7" s="71">
        <f t="shared" si="1"/>
        <v>0.010723369620510735</v>
      </c>
      <c r="Q7" s="72">
        <f t="shared" si="2"/>
        <v>0.90967775921881022</v>
      </c>
      <c r="R7" s="73">
        <f t="shared" si="3"/>
        <v>0.60331498397982142</v>
      </c>
      <c r="S7" s="1"/>
      <c r="T7" s="1"/>
      <c r="U7" s="1"/>
      <c r="V7" s="1"/>
      <c r="W7" s="1"/>
      <c r="X7" s="1"/>
      <c r="Y7" s="1"/>
      <c r="Z7" s="1"/>
    </row>
    <row r="8" ht="18.75" customHeight="1">
      <c r="A8" s="60"/>
      <c r="B8" s="61" t="s">
        <v>23</v>
      </c>
      <c r="C8" s="74" t="s">
        <v>29</v>
      </c>
      <c r="D8" s="63" t="s">
        <v>30</v>
      </c>
      <c r="E8" s="64">
        <v>18530.599999999999</v>
      </c>
      <c r="F8" s="65">
        <v>38381</v>
      </c>
      <c r="G8" s="65">
        <v>27200</v>
      </c>
      <c r="H8" s="64">
        <v>700</v>
      </c>
      <c r="I8" s="75">
        <v>29682.07</v>
      </c>
      <c r="J8" s="67">
        <v>1526.3799999999999</v>
      </c>
      <c r="K8" s="64">
        <f t="shared" si="4"/>
        <v>11151.470000000001</v>
      </c>
      <c r="L8" s="64">
        <f t="shared" si="5"/>
        <v>2482.0699999999997</v>
      </c>
      <c r="M8" s="64">
        <f t="shared" si="6"/>
        <v>-8698.9300000000003</v>
      </c>
      <c r="N8" s="68">
        <f t="shared" si="7"/>
        <v>826.37999999999988</v>
      </c>
      <c r="O8" s="71">
        <f t="shared" si="0"/>
        <v>1.6017867743084413</v>
      </c>
      <c r="P8" s="70">
        <f t="shared" si="1"/>
        <v>2.1805428571428571</v>
      </c>
      <c r="Q8" s="71">
        <f t="shared" si="2"/>
        <v>1.0912525735294119</v>
      </c>
      <c r="R8" s="73">
        <f t="shared" si="3"/>
        <v>0.77335322164612696</v>
      </c>
      <c r="S8" s="1"/>
      <c r="T8" s="1"/>
      <c r="U8" s="1"/>
      <c r="V8" s="1"/>
      <c r="W8" s="1"/>
      <c r="X8" s="1"/>
      <c r="Y8" s="1"/>
      <c r="Z8" s="1"/>
    </row>
    <row r="9" ht="18.75" customHeight="1">
      <c r="A9" s="60"/>
      <c r="B9" s="61" t="s">
        <v>23</v>
      </c>
      <c r="C9" s="62" t="s">
        <v>31</v>
      </c>
      <c r="D9" s="63" t="s">
        <v>32</v>
      </c>
      <c r="E9" s="64">
        <v>918145.87</v>
      </c>
      <c r="F9" s="65">
        <v>1319195.1000000001</v>
      </c>
      <c r="G9" s="65">
        <v>991200</v>
      </c>
      <c r="H9" s="64">
        <v>33700</v>
      </c>
      <c r="I9" s="67">
        <v>938263.31999999995</v>
      </c>
      <c r="J9" s="67">
        <v>21547.029999999999</v>
      </c>
      <c r="K9" s="64">
        <f t="shared" si="4"/>
        <v>20117.449999999953</v>
      </c>
      <c r="L9" s="64">
        <f t="shared" si="5"/>
        <v>-52936.680000000051</v>
      </c>
      <c r="M9" s="69">
        <f t="shared" si="6"/>
        <v>-380931.78000000014</v>
      </c>
      <c r="N9" s="64">
        <f t="shared" si="7"/>
        <v>-12152.970000000001</v>
      </c>
      <c r="O9" s="70">
        <f t="shared" si="0"/>
        <v>1.0219109519057141</v>
      </c>
      <c r="P9" s="71">
        <f t="shared" si="1"/>
        <v>0.63937774480712162</v>
      </c>
      <c r="Q9" s="72">
        <f t="shared" si="2"/>
        <v>0.94659334140435836</v>
      </c>
      <c r="R9" s="73">
        <f t="shared" si="3"/>
        <v>0.7112392397455084</v>
      </c>
      <c r="S9" s="1"/>
      <c r="T9" s="1"/>
      <c r="U9" s="1"/>
      <c r="V9" s="1"/>
      <c r="W9" s="1"/>
      <c r="X9" s="1"/>
      <c r="Y9" s="1"/>
      <c r="Z9" s="1"/>
    </row>
    <row r="10" ht="18.75" customHeight="1">
      <c r="A10" s="60"/>
      <c r="B10" s="61" t="s">
        <v>23</v>
      </c>
      <c r="C10" s="74" t="s">
        <v>33</v>
      </c>
      <c r="D10" s="63" t="s">
        <v>34</v>
      </c>
      <c r="E10" s="64">
        <v>234.74000000000001</v>
      </c>
      <c r="F10" s="65">
        <v>0</v>
      </c>
      <c r="G10" s="65">
        <v>0</v>
      </c>
      <c r="H10" s="64">
        <v>0</v>
      </c>
      <c r="I10" s="75">
        <v>200.15000000000001</v>
      </c>
      <c r="J10" s="67">
        <v>3.8999999999999999</v>
      </c>
      <c r="K10" s="64">
        <f t="shared" ref="K10:K47" si="8">I10-E10</f>
        <v>-34.590000000000003</v>
      </c>
      <c r="L10" s="64">
        <f t="shared" ref="L10:L73" si="9">I10-G10</f>
        <v>200.15000000000001</v>
      </c>
      <c r="M10" s="64">
        <f t="shared" ref="M10:M47" si="10">I10-F10</f>
        <v>200.15000000000001</v>
      </c>
      <c r="N10" s="68">
        <f t="shared" ref="N10:N47" si="11">J10-H10</f>
        <v>3.8999999999999999</v>
      </c>
      <c r="O10" s="71">
        <f t="shared" ref="O10:O73" si="12">IFERROR(I10/E10,"")</f>
        <v>0.85264548010564878</v>
      </c>
      <c r="P10" s="70" t="str">
        <f t="shared" ref="P10:P73" si="13">IFERROR(J10/H10,"")</f>
        <v/>
      </c>
      <c r="Q10" s="71" t="str">
        <f t="shared" ref="Q10:Q73" si="14">IFERROR(I10/G10,"")</f>
        <v/>
      </c>
      <c r="R10" s="73" t="str">
        <f t="shared" ref="R10:R73" si="15">IFERROR(I10/F10,"")</f>
        <v/>
      </c>
      <c r="S10" s="1"/>
      <c r="T10" s="1"/>
      <c r="U10" s="1"/>
      <c r="V10" s="1"/>
      <c r="W10" s="1"/>
      <c r="X10" s="1"/>
      <c r="Y10" s="1"/>
      <c r="Z10" s="1"/>
    </row>
    <row r="11" ht="18.75" customHeight="1">
      <c r="A11" s="60"/>
      <c r="B11" s="61" t="s">
        <v>23</v>
      </c>
      <c r="C11" s="62" t="s">
        <v>35</v>
      </c>
      <c r="D11" s="63" t="s">
        <v>36</v>
      </c>
      <c r="E11" s="64">
        <v>1188.27</v>
      </c>
      <c r="F11" s="65">
        <v>1515.3</v>
      </c>
      <c r="G11" s="65">
        <v>1507</v>
      </c>
      <c r="H11" s="64">
        <v>76</v>
      </c>
      <c r="I11" s="67">
        <v>821.69000000000005</v>
      </c>
      <c r="J11" s="67">
        <v>186.36000000000001</v>
      </c>
      <c r="K11" s="64">
        <f t="shared" si="8"/>
        <v>-366.57999999999993</v>
      </c>
      <c r="L11" s="64">
        <f t="shared" si="9"/>
        <v>-685.30999999999995</v>
      </c>
      <c r="M11" s="69">
        <f t="shared" si="10"/>
        <v>-693.6099999999999</v>
      </c>
      <c r="N11" s="64">
        <f t="shared" si="11"/>
        <v>110.36000000000001</v>
      </c>
      <c r="O11" s="70">
        <f t="shared" si="12"/>
        <v>0.69150108981965386</v>
      </c>
      <c r="P11" s="71">
        <f t="shared" si="13"/>
        <v>2.452105263157895</v>
      </c>
      <c r="Q11" s="72">
        <f t="shared" si="14"/>
        <v>0.54524883875248842</v>
      </c>
      <c r="R11" s="73">
        <f t="shared" si="15"/>
        <v>0.54226225829868679</v>
      </c>
      <c r="S11" s="1"/>
      <c r="T11" s="1"/>
      <c r="U11" s="1"/>
      <c r="V11" s="1"/>
      <c r="W11" s="1"/>
      <c r="X11" s="1"/>
      <c r="Y11" s="1"/>
      <c r="Z11" s="1"/>
    </row>
    <row r="12" ht="18.75" customHeight="1">
      <c r="A12" s="60"/>
      <c r="B12" s="61" t="s">
        <v>23</v>
      </c>
      <c r="C12" s="74" t="s">
        <v>37</v>
      </c>
      <c r="D12" s="63" t="s">
        <v>38</v>
      </c>
      <c r="E12" s="64">
        <v>338029.17999999999</v>
      </c>
      <c r="F12" s="65">
        <v>446509.79999999999</v>
      </c>
      <c r="G12" s="65">
        <v>171215.60000000001</v>
      </c>
      <c r="H12" s="64">
        <v>1000</v>
      </c>
      <c r="I12" s="75">
        <v>165105.45999999999</v>
      </c>
      <c r="J12" s="67">
        <v>3166</v>
      </c>
      <c r="K12" s="64">
        <f t="shared" si="8"/>
        <v>-172923.72</v>
      </c>
      <c r="L12" s="64">
        <f t="shared" si="9"/>
        <v>-6110.140000000014</v>
      </c>
      <c r="M12" s="64">
        <f t="shared" si="10"/>
        <v>-281404.33999999997</v>
      </c>
      <c r="N12" s="68">
        <f t="shared" si="11"/>
        <v>2166</v>
      </c>
      <c r="O12" s="71">
        <f t="shared" si="12"/>
        <v>0.48843552500408394</v>
      </c>
      <c r="P12" s="70">
        <f t="shared" si="13"/>
        <v>3.1659999999999999</v>
      </c>
      <c r="Q12" s="71">
        <f t="shared" si="14"/>
        <v>0.96431318174278502</v>
      </c>
      <c r="R12" s="73">
        <f t="shared" si="15"/>
        <v>0.36976895019997319</v>
      </c>
      <c r="S12" s="1"/>
      <c r="T12" s="1"/>
      <c r="U12" s="1"/>
      <c r="V12" s="1"/>
      <c r="W12" s="1"/>
      <c r="X12" s="1"/>
      <c r="Y12" s="1"/>
      <c r="Z12" s="1"/>
    </row>
    <row r="13" ht="18.75" customHeight="1">
      <c r="A13" s="60"/>
      <c r="B13" s="61" t="s">
        <v>39</v>
      </c>
      <c r="C13" s="62" t="s">
        <v>40</v>
      </c>
      <c r="D13" s="63" t="s">
        <v>41</v>
      </c>
      <c r="E13" s="64">
        <v>89564.649999999994</v>
      </c>
      <c r="F13" s="65">
        <v>1866643.8</v>
      </c>
      <c r="G13" s="65">
        <v>174000</v>
      </c>
      <c r="H13" s="64">
        <v>80000</v>
      </c>
      <c r="I13" s="67">
        <v>94418.470000000001</v>
      </c>
      <c r="J13" s="67">
        <v>2044.3200000000002</v>
      </c>
      <c r="K13" s="64">
        <f t="shared" si="8"/>
        <v>4853.820000000007</v>
      </c>
      <c r="L13" s="64">
        <f t="shared" si="9"/>
        <v>-79581.529999999999</v>
      </c>
      <c r="M13" s="69">
        <f t="shared" si="10"/>
        <v>-1772225.3300000001</v>
      </c>
      <c r="N13" s="64">
        <f t="shared" si="11"/>
        <v>-77955.679999999993</v>
      </c>
      <c r="O13" s="70">
        <f t="shared" si="12"/>
        <v>1.0541934792353904</v>
      </c>
      <c r="P13" s="71">
        <f t="shared" si="13"/>
        <v>0.025554</v>
      </c>
      <c r="Q13" s="72">
        <f t="shared" si="14"/>
        <v>0.54263488505747126</v>
      </c>
      <c r="R13" s="73">
        <f t="shared" si="15"/>
        <v>0.050581942843085544</v>
      </c>
      <c r="S13" s="1"/>
      <c r="T13" s="1"/>
      <c r="U13" s="1"/>
      <c r="V13" s="1"/>
      <c r="W13" s="1"/>
      <c r="X13" s="1"/>
      <c r="Y13" s="1"/>
      <c r="Z13" s="1"/>
    </row>
    <row r="14" ht="18.75" customHeight="1">
      <c r="A14" s="60"/>
      <c r="B14" s="61" t="s">
        <v>39</v>
      </c>
      <c r="C14" s="74" t="s">
        <v>42</v>
      </c>
      <c r="D14" s="63" t="s">
        <v>43</v>
      </c>
      <c r="E14" s="64">
        <v>1677858.1499999999</v>
      </c>
      <c r="F14" s="65">
        <v>2628818</v>
      </c>
      <c r="G14" s="65">
        <v>1751500</v>
      </c>
      <c r="H14" s="64">
        <v>47000</v>
      </c>
      <c r="I14" s="75">
        <v>1729232.2</v>
      </c>
      <c r="J14" s="67">
        <v>11949.58</v>
      </c>
      <c r="K14" s="64">
        <f t="shared" si="8"/>
        <v>51374.050000000047</v>
      </c>
      <c r="L14" s="64">
        <f t="shared" si="9"/>
        <v>-22267.800000000047</v>
      </c>
      <c r="M14" s="64">
        <f t="shared" si="10"/>
        <v>-899585.80000000005</v>
      </c>
      <c r="N14" s="68">
        <f t="shared" si="11"/>
        <v>-35050.419999999998</v>
      </c>
      <c r="O14" s="71">
        <f t="shared" si="12"/>
        <v>1.0306188279384643</v>
      </c>
      <c r="P14" s="70">
        <f t="shared" si="13"/>
        <v>0.25424638297872343</v>
      </c>
      <c r="Q14" s="71">
        <f t="shared" si="14"/>
        <v>0.98728644019411926</v>
      </c>
      <c r="R14" s="73">
        <f t="shared" si="15"/>
        <v>0.65779837173969435</v>
      </c>
      <c r="S14" s="1"/>
      <c r="T14" s="1"/>
      <c r="U14" s="1"/>
      <c r="V14" s="1"/>
      <c r="W14" s="1"/>
      <c r="X14" s="1"/>
      <c r="Y14" s="1"/>
      <c r="Z14" s="1"/>
    </row>
    <row r="15" ht="18.75" customHeight="1">
      <c r="A15" s="60"/>
      <c r="B15" s="61"/>
      <c r="C15" s="62" t="s">
        <v>44</v>
      </c>
      <c r="D15" s="63" t="s">
        <v>45</v>
      </c>
      <c r="E15" s="64">
        <v>400695.48999999999</v>
      </c>
      <c r="F15" s="65">
        <v>686215</v>
      </c>
      <c r="G15" s="65">
        <v>441259</v>
      </c>
      <c r="H15" s="64">
        <v>60618.5</v>
      </c>
      <c r="I15" s="67">
        <v>428229.16000000003</v>
      </c>
      <c r="J15" s="67">
        <v>28733.380000000001</v>
      </c>
      <c r="K15" s="64">
        <f t="shared" si="8"/>
        <v>27533.670000000042</v>
      </c>
      <c r="L15" s="64">
        <f t="shared" si="9"/>
        <v>-13029.839999999967</v>
      </c>
      <c r="M15" s="64">
        <f t="shared" si="10"/>
        <v>-257985.83999999997</v>
      </c>
      <c r="N15" s="64">
        <f t="shared" si="11"/>
        <v>-31885.119999999999</v>
      </c>
      <c r="O15" s="71">
        <f t="shared" si="12"/>
        <v>1.0687146990349206</v>
      </c>
      <c r="P15" s="71">
        <f t="shared" si="13"/>
        <v>0.47400348078556875</v>
      </c>
      <c r="Q15" s="71">
        <f t="shared" si="14"/>
        <v>0.97047121985047335</v>
      </c>
      <c r="R15" s="73">
        <f t="shared" si="15"/>
        <v>0.6240451753459193</v>
      </c>
      <c r="S15" s="1"/>
      <c r="T15" s="1"/>
      <c r="U15" s="1"/>
      <c r="V15" s="1"/>
      <c r="W15" s="1"/>
      <c r="X15" s="1"/>
      <c r="Y15" s="1"/>
      <c r="Z15" s="1"/>
    </row>
    <row r="16" ht="17.25" hidden="1">
      <c r="A16" s="76"/>
      <c r="B16" s="77" t="s">
        <v>39</v>
      </c>
      <c r="C16" s="74" t="s">
        <v>46</v>
      </c>
      <c r="D16" s="78" t="s">
        <v>47</v>
      </c>
      <c r="E16" s="79">
        <v>0</v>
      </c>
      <c r="F16" s="79">
        <v>0</v>
      </c>
      <c r="G16" s="79">
        <v>0</v>
      </c>
      <c r="H16" s="80">
        <v>0</v>
      </c>
      <c r="I16" s="81">
        <v>0</v>
      </c>
      <c r="J16" s="81">
        <v>0</v>
      </c>
      <c r="K16" s="79">
        <f t="shared" si="8"/>
        <v>0</v>
      </c>
      <c r="L16" s="68">
        <f t="shared" si="9"/>
        <v>0</v>
      </c>
      <c r="M16" s="79">
        <f t="shared" si="10"/>
        <v>0</v>
      </c>
      <c r="N16" s="80">
        <f t="shared" si="11"/>
        <v>0</v>
      </c>
      <c r="O16" s="82" t="str">
        <f t="shared" si="12"/>
        <v/>
      </c>
      <c r="P16" s="70" t="str">
        <f t="shared" si="13"/>
        <v/>
      </c>
      <c r="Q16" s="82" t="str">
        <f t="shared" si="14"/>
        <v/>
      </c>
      <c r="R16" s="83" t="str">
        <f t="shared" si="15"/>
        <v/>
      </c>
      <c r="S16" s="1"/>
      <c r="T16" s="1"/>
      <c r="U16" s="1"/>
      <c r="V16" s="1"/>
      <c r="W16" s="1"/>
      <c r="X16" s="1"/>
      <c r="Y16" s="1"/>
      <c r="Z16" s="1"/>
    </row>
    <row r="17" s="36" customFormat="1" ht="24" customHeight="1">
      <c r="A17" s="84" t="s">
        <v>48</v>
      </c>
      <c r="B17" s="85"/>
      <c r="C17" s="86"/>
      <c r="D17" s="87"/>
      <c r="E17" s="41">
        <f>E21+E25+E34+E48+E56+E59+E62+E71</f>
        <v>4577930.9800000004</v>
      </c>
      <c r="F17" s="41">
        <f>F21+F25+F34+F48+F56+F59+F62+F71</f>
        <v>8186565.9399999976</v>
      </c>
      <c r="G17" s="41">
        <f>G21+G25+G34+G48+G56+G59+G62+G71</f>
        <v>5173922.4699999997</v>
      </c>
      <c r="H17" s="41">
        <f>H21+H25+H34+H48+H56+H59+H62+H71</f>
        <v>599076.31000000006</v>
      </c>
      <c r="I17" s="42">
        <f>I21+I25+I34+I48+I56+I59+I62+I71</f>
        <v>5284712.8839999996</v>
      </c>
      <c r="J17" s="42">
        <f>J21+J25+J34+J48+J56+J59+J62+J71</f>
        <v>336439.054</v>
      </c>
      <c r="K17" s="41">
        <f t="shared" si="8"/>
        <v>706781.90399999917</v>
      </c>
      <c r="L17" s="88">
        <f t="shared" si="9"/>
        <v>110790.41399999987</v>
      </c>
      <c r="M17" s="89">
        <f t="shared" si="10"/>
        <v>-2901853.055999998</v>
      </c>
      <c r="N17" s="41">
        <f t="shared" si="11"/>
        <v>-262637.25600000005</v>
      </c>
      <c r="O17" s="43">
        <f t="shared" si="12"/>
        <v>1.1543889383845622</v>
      </c>
      <c r="P17" s="44">
        <f t="shared" si="13"/>
        <v>0.56159632484883271</v>
      </c>
      <c r="Q17" s="45">
        <f t="shared" si="14"/>
        <v>1.0214132342806443</v>
      </c>
      <c r="R17" s="46">
        <f t="shared" si="15"/>
        <v>0.64553476057385806</v>
      </c>
      <c r="S17" s="36"/>
      <c r="T17" s="36"/>
      <c r="U17" s="36"/>
      <c r="V17" s="36"/>
      <c r="W17" s="36"/>
      <c r="X17" s="36"/>
      <c r="Y17" s="36"/>
      <c r="Z17" s="36"/>
    </row>
    <row r="18" ht="17.25">
      <c r="A18" s="90" t="s">
        <v>49</v>
      </c>
      <c r="B18" s="91" t="s">
        <v>26</v>
      </c>
      <c r="C18" s="92" t="s">
        <v>50</v>
      </c>
      <c r="D18" s="93" t="s">
        <v>51</v>
      </c>
      <c r="E18" s="55">
        <v>172500.69</v>
      </c>
      <c r="F18" s="55">
        <f>295538.8+75672.2</f>
        <v>371211</v>
      </c>
      <c r="G18" s="55">
        <v>239211</v>
      </c>
      <c r="H18" s="55">
        <v>33000</v>
      </c>
      <c r="I18" s="94">
        <v>234459.89999999999</v>
      </c>
      <c r="J18" s="95">
        <v>15347.619999999999</v>
      </c>
      <c r="K18" s="56">
        <f t="shared" si="8"/>
        <v>61959.209999999992</v>
      </c>
      <c r="L18" s="55">
        <f t="shared" si="9"/>
        <v>-4751.1000000000058</v>
      </c>
      <c r="M18" s="55">
        <f t="shared" si="10"/>
        <v>-136751.10000000001</v>
      </c>
      <c r="N18" s="96">
        <f t="shared" si="11"/>
        <v>-17652.380000000001</v>
      </c>
      <c r="O18" s="57">
        <f t="shared" si="12"/>
        <v>1.3591823893573991</v>
      </c>
      <c r="P18" s="58">
        <f t="shared" si="13"/>
        <v>0.4650793939393939</v>
      </c>
      <c r="Q18" s="57">
        <f t="shared" si="14"/>
        <v>0.98013845517137588</v>
      </c>
      <c r="R18" s="59">
        <f t="shared" si="15"/>
        <v>0.63160816893895921</v>
      </c>
      <c r="S18" s="1"/>
      <c r="T18" s="1"/>
      <c r="U18" s="1"/>
      <c r="V18" s="1"/>
      <c r="W18" s="1"/>
      <c r="X18" s="1"/>
      <c r="Y18" s="1"/>
      <c r="Z18" s="1"/>
    </row>
    <row r="19" ht="17.25">
      <c r="A19" s="97"/>
      <c r="B19" s="98"/>
      <c r="C19" s="62" t="s">
        <v>52</v>
      </c>
      <c r="D19" s="99" t="s">
        <v>53</v>
      </c>
      <c r="E19" s="100">
        <v>647</v>
      </c>
      <c r="F19" s="100">
        <v>0</v>
      </c>
      <c r="G19" s="100">
        <v>0</v>
      </c>
      <c r="H19" s="52">
        <v>0</v>
      </c>
      <c r="I19" s="101">
        <v>0</v>
      </c>
      <c r="J19" s="102">
        <v>0</v>
      </c>
      <c r="K19" s="100">
        <f t="shared" si="8"/>
        <v>-647</v>
      </c>
      <c r="L19" s="52">
        <f t="shared" si="9"/>
        <v>0</v>
      </c>
      <c r="M19" s="100">
        <f t="shared" si="10"/>
        <v>0</v>
      </c>
      <c r="N19" s="100">
        <f t="shared" si="11"/>
        <v>0</v>
      </c>
      <c r="O19" s="70">
        <f t="shared" si="12"/>
        <v>0</v>
      </c>
      <c r="P19" s="71" t="str">
        <f t="shared" si="13"/>
        <v/>
      </c>
      <c r="Q19" s="72" t="str">
        <f t="shared" si="14"/>
        <v/>
      </c>
      <c r="R19" s="73" t="str">
        <f t="shared" si="15"/>
        <v/>
      </c>
      <c r="S19" s="1"/>
      <c r="T19" s="1"/>
      <c r="U19" s="1"/>
      <c r="V19" s="1"/>
      <c r="W19" s="1"/>
      <c r="X19" s="1"/>
      <c r="Y19" s="1"/>
      <c r="Z19" s="1"/>
    </row>
    <row r="20" ht="17.25">
      <c r="A20" s="97"/>
      <c r="B20" s="98"/>
      <c r="C20" s="74" t="s">
        <v>54</v>
      </c>
      <c r="D20" s="103" t="s">
        <v>55</v>
      </c>
      <c r="E20" s="100">
        <v>151395.62</v>
      </c>
      <c r="F20" s="100">
        <v>365019.5</v>
      </c>
      <c r="G20" s="100">
        <v>242819.5</v>
      </c>
      <c r="H20" s="104">
        <v>30600</v>
      </c>
      <c r="I20" s="101">
        <v>252144.22</v>
      </c>
      <c r="J20" s="105">
        <v>21966.170000000002</v>
      </c>
      <c r="K20" s="100">
        <f t="shared" si="8"/>
        <v>100748.60000000001</v>
      </c>
      <c r="L20" s="100">
        <f t="shared" si="9"/>
        <v>9324.7200000000012</v>
      </c>
      <c r="M20" s="100">
        <f t="shared" si="10"/>
        <v>-112875.28</v>
      </c>
      <c r="N20" s="100">
        <f t="shared" si="11"/>
        <v>-8633.8299999999981</v>
      </c>
      <c r="O20" s="71">
        <f t="shared" si="12"/>
        <v>1.6654657512548912</v>
      </c>
      <c r="P20" s="70">
        <f t="shared" si="13"/>
        <v>0.7178486928104576</v>
      </c>
      <c r="Q20" s="71">
        <f t="shared" si="14"/>
        <v>1.0384018581703693</v>
      </c>
      <c r="R20" s="73">
        <f t="shared" si="15"/>
        <v>0.69076917808500637</v>
      </c>
      <c r="S20" s="1"/>
      <c r="T20" s="1"/>
      <c r="U20" s="1"/>
      <c r="V20" s="1"/>
      <c r="W20" s="1"/>
      <c r="X20" s="1"/>
      <c r="Y20" s="1"/>
      <c r="Z20" s="1"/>
    </row>
    <row r="21" s="106" customFormat="1" ht="17.25">
      <c r="A21" s="107"/>
      <c r="B21" s="108"/>
      <c r="C21" s="109"/>
      <c r="D21" s="110" t="s">
        <v>56</v>
      </c>
      <c r="E21" s="111">
        <f>SUM(E18:E20)</f>
        <v>324543.31</v>
      </c>
      <c r="F21" s="111">
        <f>SUM(F18:F20)</f>
        <v>736230.5</v>
      </c>
      <c r="G21" s="111">
        <f>SUM(G18:G20)</f>
        <v>482030.5</v>
      </c>
      <c r="H21" s="111">
        <f>SUM(H18:H20)</f>
        <v>63600</v>
      </c>
      <c r="I21" s="112">
        <f>SUM(I18:I20)</f>
        <v>486604.12</v>
      </c>
      <c r="J21" s="112">
        <f>SUM(J18:J20)</f>
        <v>37313.790000000001</v>
      </c>
      <c r="K21" s="111">
        <f t="shared" si="8"/>
        <v>162060.81</v>
      </c>
      <c r="L21" s="111">
        <f t="shared" si="9"/>
        <v>4573.6199999999953</v>
      </c>
      <c r="M21" s="113">
        <f t="shared" si="10"/>
        <v>-249626.38</v>
      </c>
      <c r="N21" s="113">
        <f t="shared" si="11"/>
        <v>-26286.209999999999</v>
      </c>
      <c r="O21" s="114">
        <f t="shared" si="12"/>
        <v>1.4993503332421181</v>
      </c>
      <c r="P21" s="114">
        <f t="shared" si="13"/>
        <v>0.58669481132075474</v>
      </c>
      <c r="Q21" s="114">
        <f t="shared" si="14"/>
        <v>1.009488237777485</v>
      </c>
      <c r="R21" s="115">
        <f t="shared" si="15"/>
        <v>0.66093990944412107</v>
      </c>
      <c r="S21" s="106"/>
      <c r="T21" s="106"/>
      <c r="U21" s="106"/>
      <c r="V21" s="106"/>
      <c r="W21" s="106"/>
      <c r="X21" s="106"/>
      <c r="Y21" s="106"/>
      <c r="Z21" s="106"/>
    </row>
    <row r="22" ht="17.25">
      <c r="A22" s="116">
        <v>951</v>
      </c>
      <c r="B22" s="91" t="s">
        <v>23</v>
      </c>
      <c r="C22" s="117" t="s">
        <v>57</v>
      </c>
      <c r="D22" s="118" t="s">
        <v>58</v>
      </c>
      <c r="E22" s="55">
        <v>64920.519999999997</v>
      </c>
      <c r="F22" s="119">
        <v>119058.5</v>
      </c>
      <c r="G22" s="119">
        <v>69807.899999999994</v>
      </c>
      <c r="H22" s="55">
        <v>9562</v>
      </c>
      <c r="I22" s="94">
        <v>77349.220000000001</v>
      </c>
      <c r="J22" s="95">
        <v>8159.5900000000001</v>
      </c>
      <c r="K22" s="55">
        <f t="shared" si="8"/>
        <v>12428.700000000004</v>
      </c>
      <c r="L22" s="55">
        <f t="shared" si="9"/>
        <v>7541.320000000007</v>
      </c>
      <c r="M22" s="55">
        <f t="shared" si="10"/>
        <v>-41709.279999999999</v>
      </c>
      <c r="N22" s="55">
        <f t="shared" si="11"/>
        <v>-1402.4099999999999</v>
      </c>
      <c r="O22" s="58">
        <f t="shared" si="12"/>
        <v>1.1914448621175555</v>
      </c>
      <c r="P22" s="57">
        <f t="shared" si="13"/>
        <v>0.85333507634386119</v>
      </c>
      <c r="Q22" s="120">
        <f t="shared" si="14"/>
        <v>1.1080296069642548</v>
      </c>
      <c r="R22" s="59">
        <f t="shared" si="15"/>
        <v>0.64967406779020398</v>
      </c>
      <c r="S22" s="1"/>
      <c r="T22" s="1"/>
      <c r="U22" s="1"/>
      <c r="V22" s="1"/>
      <c r="W22" s="1"/>
      <c r="X22" s="1"/>
      <c r="Y22" s="1"/>
      <c r="Z22" s="1"/>
    </row>
    <row r="23" ht="17.25">
      <c r="A23" s="121"/>
      <c r="B23" s="98"/>
      <c r="C23" s="122" t="s">
        <v>59</v>
      </c>
      <c r="D23" s="99" t="s">
        <v>60</v>
      </c>
      <c r="E23" s="100">
        <v>10634.07</v>
      </c>
      <c r="F23" s="123">
        <v>10589.6</v>
      </c>
      <c r="G23" s="123">
        <v>6388.5</v>
      </c>
      <c r="H23" s="100">
        <v>251.69999999999999</v>
      </c>
      <c r="I23" s="102">
        <v>9326.2100000000009</v>
      </c>
      <c r="J23" s="101">
        <v>160.81999999999999</v>
      </c>
      <c r="K23" s="100">
        <f t="shared" si="8"/>
        <v>-1307.8599999999988</v>
      </c>
      <c r="L23" s="100">
        <f t="shared" si="9"/>
        <v>2937.7100000000009</v>
      </c>
      <c r="M23" s="100">
        <f t="shared" si="10"/>
        <v>-1263.3899999999994</v>
      </c>
      <c r="N23" s="52">
        <f t="shared" si="11"/>
        <v>-90.879999999999995</v>
      </c>
      <c r="O23" s="71">
        <f t="shared" si="12"/>
        <v>0.87701228222120042</v>
      </c>
      <c r="P23" s="71">
        <f t="shared" si="13"/>
        <v>0.63893524036551452</v>
      </c>
      <c r="Q23" s="71">
        <f t="shared" si="14"/>
        <v>1.4598434687328796</v>
      </c>
      <c r="R23" s="73">
        <f t="shared" si="15"/>
        <v>0.88069521039510468</v>
      </c>
      <c r="S23" s="1"/>
      <c r="T23" s="1"/>
      <c r="U23" s="1"/>
      <c r="V23" s="1"/>
      <c r="W23" s="1"/>
      <c r="X23" s="1"/>
      <c r="Y23" s="1"/>
      <c r="Z23" s="1"/>
    </row>
    <row r="24" ht="17.25">
      <c r="A24" s="124"/>
      <c r="B24" s="125"/>
      <c r="C24" s="126" t="s">
        <v>61</v>
      </c>
      <c r="D24" s="127" t="s">
        <v>62</v>
      </c>
      <c r="E24" s="100">
        <v>1827.9300000000001</v>
      </c>
      <c r="F24" s="123">
        <v>2512.1999999999998</v>
      </c>
      <c r="G24" s="123">
        <v>1570</v>
      </c>
      <c r="H24" s="123">
        <v>150</v>
      </c>
      <c r="I24" s="128">
        <v>1569.8699999999999</v>
      </c>
      <c r="J24" s="128">
        <v>194.72</v>
      </c>
      <c r="K24" s="100">
        <f t="shared" si="8"/>
        <v>-258.06000000000017</v>
      </c>
      <c r="L24" s="100">
        <f t="shared" si="9"/>
        <v>-0.13000000000010914</v>
      </c>
      <c r="M24" s="100">
        <f t="shared" si="10"/>
        <v>-942.32999999999993</v>
      </c>
      <c r="N24" s="123">
        <f t="shared" si="11"/>
        <v>44.719999999999999</v>
      </c>
      <c r="O24" s="71">
        <f t="shared" si="12"/>
        <v>0.85882391557663573</v>
      </c>
      <c r="P24" s="70">
        <f t="shared" si="13"/>
        <v>1.2981333333333334</v>
      </c>
      <c r="Q24" s="71">
        <f t="shared" si="14"/>
        <v>0.99991719745222918</v>
      </c>
      <c r="R24" s="73">
        <f t="shared" si="15"/>
        <v>0.62489849534272746</v>
      </c>
      <c r="S24" s="1"/>
      <c r="T24" s="1"/>
      <c r="U24" s="1"/>
      <c r="V24" s="1"/>
      <c r="W24" s="1"/>
      <c r="X24" s="1"/>
      <c r="Y24" s="1"/>
      <c r="Z24" s="1"/>
    </row>
    <row r="25" s="106" customFormat="1" ht="17.25">
      <c r="A25" s="129"/>
      <c r="B25" s="108"/>
      <c r="C25" s="130"/>
      <c r="D25" s="131" t="s">
        <v>56</v>
      </c>
      <c r="E25" s="111">
        <f>E22+E23+E24</f>
        <v>77382.51999999999</v>
      </c>
      <c r="F25" s="111">
        <f>F22+F23+F24</f>
        <v>132160.30000000002</v>
      </c>
      <c r="G25" s="111">
        <f>G22+G23+G24</f>
        <v>77766.399999999994</v>
      </c>
      <c r="H25" s="111">
        <f>H22+H23+H24</f>
        <v>9963.7000000000007</v>
      </c>
      <c r="I25" s="112">
        <f>I22+I23+I24</f>
        <v>88245.300000000003</v>
      </c>
      <c r="J25" s="112">
        <f>J22+J23+J24</f>
        <v>8515.1299999999992</v>
      </c>
      <c r="K25" s="111">
        <f t="shared" si="8"/>
        <v>10862.780000000013</v>
      </c>
      <c r="L25" s="111">
        <f t="shared" si="9"/>
        <v>10478.900000000009</v>
      </c>
      <c r="M25" s="132">
        <f t="shared" si="10"/>
        <v>-43915.000000000015</v>
      </c>
      <c r="N25" s="111">
        <f t="shared" si="11"/>
        <v>-1448.5700000000015</v>
      </c>
      <c r="O25" s="133">
        <f t="shared" si="12"/>
        <v>1.1403776977022719</v>
      </c>
      <c r="P25" s="114">
        <f t="shared" si="13"/>
        <v>0.85461525336973199</v>
      </c>
      <c r="Q25" s="134">
        <f t="shared" si="14"/>
        <v>1.1347484260554688</v>
      </c>
      <c r="R25" s="115">
        <f t="shared" si="15"/>
        <v>0.66771413200484553</v>
      </c>
      <c r="S25" s="106"/>
      <c r="T25" s="106"/>
      <c r="U25" s="106"/>
      <c r="V25" s="106"/>
      <c r="W25" s="106"/>
      <c r="X25" s="106"/>
      <c r="Y25" s="106"/>
      <c r="Z25" s="106"/>
    </row>
    <row r="26" ht="17.25">
      <c r="A26" s="90" t="s">
        <v>63</v>
      </c>
      <c r="B26" s="91" t="s">
        <v>64</v>
      </c>
      <c r="C26" s="135" t="s">
        <v>65</v>
      </c>
      <c r="D26" s="136" t="s">
        <v>66</v>
      </c>
      <c r="E26" s="55">
        <v>0</v>
      </c>
      <c r="F26" s="55">
        <v>66</v>
      </c>
      <c r="G26" s="55">
        <v>66</v>
      </c>
      <c r="H26" s="55">
        <v>66</v>
      </c>
      <c r="I26" s="95">
        <v>24.66</v>
      </c>
      <c r="J26" s="95">
        <v>0</v>
      </c>
      <c r="K26" s="55">
        <f t="shared" si="8"/>
        <v>24.66</v>
      </c>
      <c r="L26" s="56">
        <f t="shared" si="9"/>
        <v>-41.340000000000003</v>
      </c>
      <c r="M26" s="55">
        <f t="shared" si="10"/>
        <v>-41.340000000000003</v>
      </c>
      <c r="N26" s="55">
        <f t="shared" si="11"/>
        <v>-66</v>
      </c>
      <c r="O26" s="57" t="str">
        <f t="shared" si="12"/>
        <v/>
      </c>
      <c r="P26" s="58">
        <f t="shared" si="13"/>
        <v>0</v>
      </c>
      <c r="Q26" s="57">
        <f t="shared" si="14"/>
        <v>0.37363636363636366</v>
      </c>
      <c r="R26" s="59">
        <f t="shared" si="15"/>
        <v>0.37363636363636366</v>
      </c>
      <c r="S26" s="1"/>
      <c r="T26" s="1"/>
      <c r="U26" s="1"/>
      <c r="V26" s="1"/>
      <c r="W26" s="1"/>
      <c r="X26" s="1"/>
      <c r="Y26" s="1"/>
      <c r="Z26" s="1"/>
    </row>
    <row r="27" ht="17.25">
      <c r="A27" s="90"/>
      <c r="B27" s="98"/>
      <c r="C27" s="74" t="s">
        <v>67</v>
      </c>
      <c r="D27" s="137" t="s">
        <v>68</v>
      </c>
      <c r="E27" s="100">
        <v>49100.870000000003</v>
      </c>
      <c r="F27" s="123">
        <v>85184</v>
      </c>
      <c r="G27" s="123">
        <v>50700</v>
      </c>
      <c r="H27" s="100">
        <v>6800</v>
      </c>
      <c r="I27" s="105">
        <v>46252.129999999997</v>
      </c>
      <c r="J27" s="101">
        <v>2412.6600000000003</v>
      </c>
      <c r="K27" s="100">
        <f t="shared" si="8"/>
        <v>-2848.7400000000052</v>
      </c>
      <c r="L27" s="100">
        <f t="shared" si="9"/>
        <v>-4447.8700000000026</v>
      </c>
      <c r="M27" s="52">
        <f t="shared" si="10"/>
        <v>-38931.870000000003</v>
      </c>
      <c r="N27" s="100">
        <f t="shared" si="11"/>
        <v>-4387.3400000000001</v>
      </c>
      <c r="O27" s="70">
        <f t="shared" si="12"/>
        <v>0.94198188341672962</v>
      </c>
      <c r="P27" s="71">
        <f t="shared" si="13"/>
        <v>0.35480294117647065</v>
      </c>
      <c r="Q27" s="72">
        <f t="shared" si="14"/>
        <v>0.91227080867850097</v>
      </c>
      <c r="R27" s="73">
        <f t="shared" si="15"/>
        <v>0.54296734128474833</v>
      </c>
      <c r="S27" s="1"/>
      <c r="T27" s="1"/>
      <c r="U27" s="1"/>
      <c r="V27" s="1"/>
      <c r="W27" s="1"/>
      <c r="X27" s="1"/>
      <c r="Y27" s="1"/>
      <c r="Z27" s="1"/>
    </row>
    <row r="28" ht="17.25">
      <c r="A28" s="90"/>
      <c r="B28" s="98"/>
      <c r="C28" s="122" t="s">
        <v>69</v>
      </c>
      <c r="D28" s="138" t="s">
        <v>70</v>
      </c>
      <c r="E28" s="100">
        <v>819.90999999999997</v>
      </c>
      <c r="F28" s="123">
        <v>557</v>
      </c>
      <c r="G28" s="123">
        <v>371.30000000000001</v>
      </c>
      <c r="H28" s="52">
        <v>46.399999999999999</v>
      </c>
      <c r="I28" s="101">
        <v>392.00999999999999</v>
      </c>
      <c r="J28" s="102">
        <v>31.590000000000003</v>
      </c>
      <c r="K28" s="100">
        <f t="shared" si="8"/>
        <v>-427.89999999999998</v>
      </c>
      <c r="L28" s="52">
        <f t="shared" si="9"/>
        <v>20.70999999999998</v>
      </c>
      <c r="M28" s="100">
        <f t="shared" si="10"/>
        <v>-164.99000000000001</v>
      </c>
      <c r="N28" s="100">
        <f t="shared" si="11"/>
        <v>-14.809999999999995</v>
      </c>
      <c r="O28" s="71">
        <f t="shared" si="12"/>
        <v>0.47811345147638157</v>
      </c>
      <c r="P28" s="70">
        <f t="shared" si="13"/>
        <v>0.68081896551724153</v>
      </c>
      <c r="Q28" s="71">
        <f t="shared" si="14"/>
        <v>1.0557769997306758</v>
      </c>
      <c r="R28" s="73">
        <f t="shared" si="15"/>
        <v>0.70378815080789947</v>
      </c>
      <c r="S28" s="1"/>
      <c r="T28" s="1"/>
      <c r="U28" s="1"/>
      <c r="V28" s="1"/>
      <c r="W28" s="1"/>
      <c r="X28" s="1"/>
      <c r="Y28" s="1"/>
      <c r="Z28" s="1"/>
    </row>
    <row r="29" ht="17.25">
      <c r="A29" s="90"/>
      <c r="B29" s="98"/>
      <c r="C29" s="4" t="s">
        <v>71</v>
      </c>
      <c r="D29" s="138" t="s">
        <v>72</v>
      </c>
      <c r="E29" s="100">
        <v>0</v>
      </c>
      <c r="F29" s="100">
        <v>11082.299999999999</v>
      </c>
      <c r="G29" s="100">
        <v>0</v>
      </c>
      <c r="H29" s="104">
        <v>0</v>
      </c>
      <c r="I29" s="101">
        <v>0</v>
      </c>
      <c r="J29" s="105">
        <v>0</v>
      </c>
      <c r="K29" s="100">
        <f t="shared" si="8"/>
        <v>0</v>
      </c>
      <c r="L29" s="100">
        <f t="shared" si="9"/>
        <v>0</v>
      </c>
      <c r="M29" s="52">
        <f t="shared" si="10"/>
        <v>-11082.299999999999</v>
      </c>
      <c r="N29" s="100">
        <f t="shared" si="11"/>
        <v>0</v>
      </c>
      <c r="O29" s="70" t="str">
        <f t="shared" si="12"/>
        <v/>
      </c>
      <c r="P29" s="71" t="str">
        <f t="shared" si="13"/>
        <v/>
      </c>
      <c r="Q29" s="72" t="str">
        <f t="shared" si="14"/>
        <v/>
      </c>
      <c r="R29" s="73">
        <f t="shared" si="15"/>
        <v>0</v>
      </c>
      <c r="S29" s="1"/>
      <c r="T29" s="1"/>
      <c r="U29" s="1"/>
      <c r="V29" s="1"/>
      <c r="W29" s="1"/>
      <c r="X29" s="1"/>
      <c r="Y29" s="1"/>
      <c r="Z29" s="1"/>
    </row>
    <row r="30" s="36" customFormat="1" ht="17.25">
      <c r="A30" s="139"/>
      <c r="B30" s="140"/>
      <c r="C30" s="141" t="s">
        <v>73</v>
      </c>
      <c r="D30" s="142" t="s">
        <v>74</v>
      </c>
      <c r="E30" s="143">
        <f>E31+E33+E32</f>
        <v>81336.819999999992</v>
      </c>
      <c r="F30" s="143">
        <f>F31+F33+F32</f>
        <v>50575.799999999996</v>
      </c>
      <c r="G30" s="143">
        <f>G31+G33+G32</f>
        <v>33274.799999999996</v>
      </c>
      <c r="H30" s="143">
        <f>H31+H33+H32</f>
        <v>3940.5</v>
      </c>
      <c r="I30" s="144">
        <f>I31+I33+I32</f>
        <v>49793.910000000003</v>
      </c>
      <c r="J30" s="144">
        <f>J31+J33+J32</f>
        <v>5668.3100000000004</v>
      </c>
      <c r="K30" s="143">
        <f t="shared" si="8"/>
        <v>-31542.909999999989</v>
      </c>
      <c r="L30" s="145">
        <f t="shared" si="9"/>
        <v>16519.110000000008</v>
      </c>
      <c r="M30" s="143">
        <f t="shared" si="10"/>
        <v>-781.88999999999214</v>
      </c>
      <c r="N30" s="145">
        <f t="shared" si="11"/>
        <v>1727.8100000000004</v>
      </c>
      <c r="O30" s="146">
        <f t="shared" si="12"/>
        <v>0.61219396086544819</v>
      </c>
      <c r="P30" s="147">
        <f t="shared" si="13"/>
        <v>1.4384748128410101</v>
      </c>
      <c r="Q30" s="146">
        <f t="shared" si="14"/>
        <v>1.4964450575210071</v>
      </c>
      <c r="R30" s="148">
        <f t="shared" si="15"/>
        <v>0.98454023465768226</v>
      </c>
      <c r="S30" s="36"/>
      <c r="T30" s="36"/>
      <c r="U30" s="36"/>
      <c r="V30" s="36"/>
      <c r="W30" s="36"/>
      <c r="X30" s="36"/>
      <c r="Y30" s="36"/>
      <c r="Z30" s="36"/>
    </row>
    <row r="31" s="149" customFormat="1" ht="17.25">
      <c r="A31" s="150"/>
      <c r="B31" s="151"/>
      <c r="C31" s="152" t="s">
        <v>75</v>
      </c>
      <c r="D31" s="153" t="s">
        <v>76</v>
      </c>
      <c r="E31" s="154">
        <v>59048.559999999998</v>
      </c>
      <c r="F31" s="155">
        <v>21192.900000000001</v>
      </c>
      <c r="G31" s="155">
        <v>13357.6</v>
      </c>
      <c r="H31" s="156">
        <v>1676.3</v>
      </c>
      <c r="I31" s="157">
        <v>23822.490000000002</v>
      </c>
      <c r="J31" s="158">
        <v>0</v>
      </c>
      <c r="K31" s="154">
        <f t="shared" si="8"/>
        <v>-35226.069999999992</v>
      </c>
      <c r="L31" s="154">
        <f t="shared" si="9"/>
        <v>10464.890000000001</v>
      </c>
      <c r="M31" s="159">
        <f t="shared" si="10"/>
        <v>2629.5900000000001</v>
      </c>
      <c r="N31" s="154">
        <f t="shared" si="11"/>
        <v>-1676.3</v>
      </c>
      <c r="O31" s="160">
        <f t="shared" si="12"/>
        <v>0.4034389661661521</v>
      </c>
      <c r="P31" s="161">
        <f t="shared" si="13"/>
        <v>0</v>
      </c>
      <c r="Q31" s="162">
        <f t="shared" si="14"/>
        <v>1.7834408875845962</v>
      </c>
      <c r="R31" s="163">
        <f t="shared" si="15"/>
        <v>1.1240788188497091</v>
      </c>
      <c r="S31" s="149"/>
      <c r="T31" s="149"/>
      <c r="U31" s="149"/>
      <c r="V31" s="149"/>
      <c r="W31" s="149"/>
      <c r="X31" s="149"/>
      <c r="Y31" s="149"/>
      <c r="Z31" s="149"/>
    </row>
    <row r="32" s="149" customFormat="1" ht="17.25">
      <c r="A32" s="150"/>
      <c r="B32" s="151"/>
      <c r="C32" s="164" t="s">
        <v>77</v>
      </c>
      <c r="D32" s="165" t="s">
        <v>78</v>
      </c>
      <c r="E32" s="154"/>
      <c r="F32" s="155">
        <v>159.09999999999999</v>
      </c>
      <c r="G32" s="155">
        <v>159.09999999999999</v>
      </c>
      <c r="H32" s="154">
        <v>0</v>
      </c>
      <c r="I32" s="166">
        <v>1306.2</v>
      </c>
      <c r="J32" s="157">
        <v>0</v>
      </c>
      <c r="K32" s="154">
        <f t="shared" si="8"/>
        <v>1306.2</v>
      </c>
      <c r="L32" s="159">
        <f t="shared" si="9"/>
        <v>1147.1000000000001</v>
      </c>
      <c r="M32" s="154">
        <f t="shared" si="10"/>
        <v>1147.1000000000001</v>
      </c>
      <c r="N32" s="159">
        <f t="shared" si="11"/>
        <v>0</v>
      </c>
      <c r="O32" s="167" t="str">
        <f t="shared" si="12"/>
        <v/>
      </c>
      <c r="P32" s="168" t="str">
        <f t="shared" si="13"/>
        <v/>
      </c>
      <c r="Q32" s="161">
        <f t="shared" si="14"/>
        <v>8.2099308610936532</v>
      </c>
      <c r="R32" s="163">
        <f t="shared" si="15"/>
        <v>8.2099308610936532</v>
      </c>
      <c r="S32" s="149"/>
      <c r="T32" s="149"/>
      <c r="U32" s="149"/>
      <c r="V32" s="149"/>
      <c r="W32" s="149"/>
      <c r="X32" s="149"/>
      <c r="Y32" s="149"/>
      <c r="Z32" s="149"/>
    </row>
    <row r="33" s="149" customFormat="1" ht="17.25">
      <c r="A33" s="150"/>
      <c r="B33" s="151"/>
      <c r="C33" s="152" t="s">
        <v>79</v>
      </c>
      <c r="D33" s="165" t="s">
        <v>80</v>
      </c>
      <c r="E33" s="154">
        <v>22288.259999999998</v>
      </c>
      <c r="F33" s="155">
        <v>29223.799999999999</v>
      </c>
      <c r="G33" s="155">
        <v>19758.099999999999</v>
      </c>
      <c r="H33" s="154">
        <v>2264.1999999999998</v>
      </c>
      <c r="I33" s="169">
        <v>24665.220000000001</v>
      </c>
      <c r="J33" s="157">
        <v>5668.3100000000004</v>
      </c>
      <c r="K33" s="154">
        <f t="shared" si="8"/>
        <v>2376.9600000000028</v>
      </c>
      <c r="L33" s="154">
        <f t="shared" si="9"/>
        <v>4907.1200000000026</v>
      </c>
      <c r="M33" s="154">
        <f t="shared" si="10"/>
        <v>-4558.5799999999981</v>
      </c>
      <c r="N33" s="154">
        <f t="shared" si="11"/>
        <v>3404.1100000000006</v>
      </c>
      <c r="O33" s="160">
        <f t="shared" si="12"/>
        <v>1.1066462792519471</v>
      </c>
      <c r="P33" s="161">
        <f t="shared" si="13"/>
        <v>2.5034493419309252</v>
      </c>
      <c r="Q33" s="162">
        <f t="shared" si="14"/>
        <v>1.248359913149544</v>
      </c>
      <c r="R33" s="163">
        <f t="shared" si="15"/>
        <v>0.84401138797829178</v>
      </c>
      <c r="S33" s="149"/>
      <c r="T33" s="149"/>
      <c r="U33" s="149"/>
      <c r="V33" s="149"/>
      <c r="W33" s="149"/>
      <c r="X33" s="149"/>
      <c r="Y33" s="149"/>
      <c r="Z33" s="149"/>
    </row>
    <row r="34" s="106" customFormat="1" ht="17.25">
      <c r="A34" s="150"/>
      <c r="B34" s="170"/>
      <c r="C34" s="109"/>
      <c r="D34" s="110" t="s">
        <v>56</v>
      </c>
      <c r="E34" s="111">
        <f>SUM(E26:E30)</f>
        <v>131257.60000000001</v>
      </c>
      <c r="F34" s="111">
        <f>SUM(F26:F30)</f>
        <v>147465.10000000001</v>
      </c>
      <c r="G34" s="111">
        <f>SUM(G26:G30)</f>
        <v>84412.100000000006</v>
      </c>
      <c r="H34" s="111">
        <f>SUM(H26:H30)</f>
        <v>10852.9</v>
      </c>
      <c r="I34" s="112">
        <f>SUM(I26:I30)</f>
        <v>96462.710000000006</v>
      </c>
      <c r="J34" s="112">
        <f>SUM(J26:J30)</f>
        <v>8112.5600000000013</v>
      </c>
      <c r="K34" s="111">
        <f t="shared" si="8"/>
        <v>-34794.889999999999</v>
      </c>
      <c r="L34" s="132">
        <f t="shared" si="9"/>
        <v>12050.610000000001</v>
      </c>
      <c r="M34" s="111">
        <f t="shared" si="10"/>
        <v>-51002.389999999999</v>
      </c>
      <c r="N34" s="111">
        <f t="shared" si="11"/>
        <v>-2740.3399999999983</v>
      </c>
      <c r="O34" s="114">
        <f t="shared" si="12"/>
        <v>0.73491142608123261</v>
      </c>
      <c r="P34" s="133">
        <f t="shared" si="13"/>
        <v>0.7475015894369248</v>
      </c>
      <c r="Q34" s="114">
        <f t="shared" si="14"/>
        <v>1.1427592726635163</v>
      </c>
      <c r="R34" s="115">
        <f t="shared" si="15"/>
        <v>0.65413925057522082</v>
      </c>
      <c r="S34" s="106"/>
      <c r="T34" s="106"/>
      <c r="U34" s="106"/>
      <c r="V34" s="106"/>
      <c r="W34" s="106"/>
      <c r="X34" s="106"/>
      <c r="Y34" s="106"/>
      <c r="Z34" s="106"/>
    </row>
    <row r="35" ht="17.25">
      <c r="A35" s="90" t="s">
        <v>81</v>
      </c>
      <c r="B35" s="91" t="s">
        <v>39</v>
      </c>
      <c r="C35" s="117" t="s">
        <v>82</v>
      </c>
      <c r="D35" s="118" t="s">
        <v>83</v>
      </c>
      <c r="E35" s="55">
        <v>159799.32000000001</v>
      </c>
      <c r="F35" s="119">
        <v>306696.20000000001</v>
      </c>
      <c r="G35" s="119">
        <v>182140</v>
      </c>
      <c r="H35" s="55">
        <v>10800</v>
      </c>
      <c r="I35" s="94">
        <v>156568.77000000002</v>
      </c>
      <c r="J35" s="95">
        <v>7415.3099999999995</v>
      </c>
      <c r="K35" s="55">
        <f t="shared" si="8"/>
        <v>-3230.5499999999884</v>
      </c>
      <c r="L35" s="55">
        <f t="shared" si="9"/>
        <v>-25571.229999999981</v>
      </c>
      <c r="M35" s="56">
        <f t="shared" si="10"/>
        <v>-150127.42999999999</v>
      </c>
      <c r="N35" s="55">
        <f t="shared" si="11"/>
        <v>-3384.6900000000005</v>
      </c>
      <c r="O35" s="58">
        <f t="shared" si="12"/>
        <v>0.9797837062135184</v>
      </c>
      <c r="P35" s="57">
        <f t="shared" si="13"/>
        <v>0.68660277777777778</v>
      </c>
      <c r="Q35" s="120">
        <f t="shared" si="14"/>
        <v>0.85960673108597796</v>
      </c>
      <c r="R35" s="59">
        <f t="shared" si="15"/>
        <v>0.51050117347394597</v>
      </c>
      <c r="S35" s="1"/>
      <c r="T35" s="1"/>
      <c r="U35" s="1"/>
      <c r="V35" s="1"/>
      <c r="W35" s="1"/>
      <c r="X35" s="1"/>
      <c r="Y35" s="1"/>
      <c r="Z35" s="1"/>
    </row>
    <row r="36" ht="34.5">
      <c r="A36" s="97"/>
      <c r="B36" s="98"/>
      <c r="C36" s="62" t="s">
        <v>84</v>
      </c>
      <c r="D36" s="138" t="s">
        <v>85</v>
      </c>
      <c r="E36" s="100">
        <v>107899.64999999999</v>
      </c>
      <c r="F36" s="123">
        <v>106559.10000000001</v>
      </c>
      <c r="G36" s="123">
        <v>78037.899999999994</v>
      </c>
      <c r="H36" s="100">
        <v>800</v>
      </c>
      <c r="I36" s="101">
        <v>142126.34</v>
      </c>
      <c r="J36" s="101">
        <v>5290.8599999999997</v>
      </c>
      <c r="K36" s="100">
        <f t="shared" si="8"/>
        <v>34226.690000000002</v>
      </c>
      <c r="L36" s="52">
        <f t="shared" si="9"/>
        <v>64088.440000000002</v>
      </c>
      <c r="M36" s="100">
        <f t="shared" si="10"/>
        <v>35567.239999999991</v>
      </c>
      <c r="N36" s="100">
        <f t="shared" si="11"/>
        <v>4490.8599999999997</v>
      </c>
      <c r="O36" s="71">
        <f t="shared" si="12"/>
        <v>1.3172085358942314</v>
      </c>
      <c r="P36" s="70">
        <f t="shared" si="13"/>
        <v>6.613575</v>
      </c>
      <c r="Q36" s="71">
        <f t="shared" si="14"/>
        <v>1.8212476245516602</v>
      </c>
      <c r="R36" s="73">
        <f t="shared" si="15"/>
        <v>1.3337794707350192</v>
      </c>
      <c r="S36" s="1"/>
      <c r="T36" s="1"/>
      <c r="U36" s="1"/>
      <c r="V36" s="1"/>
      <c r="W36" s="1"/>
      <c r="X36" s="1"/>
      <c r="Y36" s="1"/>
      <c r="Z36" s="1"/>
    </row>
    <row r="37" ht="34.5">
      <c r="A37" s="97"/>
      <c r="B37" s="98"/>
      <c r="C37" s="74" t="s">
        <v>86</v>
      </c>
      <c r="D37" s="103" t="s">
        <v>87</v>
      </c>
      <c r="E37" s="100">
        <v>38101.730000000003</v>
      </c>
      <c r="F37" s="123">
        <v>58127.599999999999</v>
      </c>
      <c r="G37" s="123">
        <v>35665</v>
      </c>
      <c r="H37" s="100">
        <v>1000</v>
      </c>
      <c r="I37" s="105">
        <v>44669.900000000001</v>
      </c>
      <c r="J37" s="101">
        <v>783.70000000000005</v>
      </c>
      <c r="K37" s="100">
        <f t="shared" si="8"/>
        <v>6568.1699999999983</v>
      </c>
      <c r="L37" s="100">
        <f t="shared" si="9"/>
        <v>9004.9000000000015</v>
      </c>
      <c r="M37" s="100">
        <f t="shared" si="10"/>
        <v>-13457.699999999997</v>
      </c>
      <c r="N37" s="100">
        <f t="shared" si="11"/>
        <v>-216.29999999999995</v>
      </c>
      <c r="O37" s="70">
        <f t="shared" si="12"/>
        <v>1.1723850859265446</v>
      </c>
      <c r="P37" s="71">
        <f t="shared" si="13"/>
        <v>0.78370000000000006</v>
      </c>
      <c r="Q37" s="72">
        <f t="shared" si="14"/>
        <v>1.2524856301696341</v>
      </c>
      <c r="R37" s="73">
        <f t="shared" si="15"/>
        <v>0.76848003358129358</v>
      </c>
      <c r="S37" s="1"/>
      <c r="T37" s="1"/>
      <c r="U37" s="1"/>
      <c r="V37" s="1"/>
      <c r="W37" s="1"/>
      <c r="X37" s="1"/>
      <c r="Y37" s="1"/>
      <c r="Z37" s="1"/>
    </row>
    <row r="38" ht="34.5">
      <c r="A38" s="97"/>
      <c r="B38" s="98"/>
      <c r="C38" s="62" t="s">
        <v>88</v>
      </c>
      <c r="D38" s="138" t="s">
        <v>89</v>
      </c>
      <c r="E38" s="100">
        <v>10778.75</v>
      </c>
      <c r="F38" s="123">
        <v>86367.300000000003</v>
      </c>
      <c r="G38" s="123">
        <v>57056.5</v>
      </c>
      <c r="H38" s="100">
        <v>0</v>
      </c>
      <c r="I38" s="101">
        <v>12708.67</v>
      </c>
      <c r="J38" s="101">
        <v>-954.69999999999993</v>
      </c>
      <c r="K38" s="100">
        <f t="shared" si="8"/>
        <v>1929.9200000000001</v>
      </c>
      <c r="L38" s="100">
        <f t="shared" si="9"/>
        <v>-44347.830000000002</v>
      </c>
      <c r="M38" s="100">
        <f t="shared" si="10"/>
        <v>-73658.630000000005</v>
      </c>
      <c r="N38" s="100">
        <f t="shared" si="11"/>
        <v>-954.69999999999993</v>
      </c>
      <c r="O38" s="71">
        <f t="shared" si="12"/>
        <v>1.179048590977618</v>
      </c>
      <c r="P38" s="71" t="str">
        <f t="shared" si="13"/>
        <v/>
      </c>
      <c r="Q38" s="71">
        <f t="shared" si="14"/>
        <v>0.22273833831377671</v>
      </c>
      <c r="R38" s="73">
        <f t="shared" si="15"/>
        <v>0.14714677893137795</v>
      </c>
      <c r="S38" s="1"/>
      <c r="T38" s="1"/>
      <c r="U38" s="1"/>
      <c r="V38" s="1"/>
      <c r="W38" s="1"/>
      <c r="X38" s="1"/>
      <c r="Y38" s="1"/>
      <c r="Z38" s="1"/>
    </row>
    <row r="39" s="1" customFormat="1" ht="17.25">
      <c r="A39" s="97"/>
      <c r="B39" s="98"/>
      <c r="C39" s="74" t="s">
        <v>90</v>
      </c>
      <c r="D39" s="103" t="s">
        <v>91</v>
      </c>
      <c r="E39" s="100">
        <v>2423.5599999999999</v>
      </c>
      <c r="F39" s="100">
        <v>3217.3000000000002</v>
      </c>
      <c r="G39" s="100">
        <v>2454.1999999999998</v>
      </c>
      <c r="H39" s="100">
        <v>0</v>
      </c>
      <c r="I39" s="105">
        <v>3215.2499999999995</v>
      </c>
      <c r="J39" s="101">
        <v>99.129999999999995</v>
      </c>
      <c r="K39" s="100">
        <f t="shared" si="8"/>
        <v>791.6899999999996</v>
      </c>
      <c r="L39" s="100">
        <f t="shared" si="9"/>
        <v>761.04999999999973</v>
      </c>
      <c r="M39" s="100">
        <f t="shared" si="10"/>
        <v>-2.0500000000006366</v>
      </c>
      <c r="N39" s="100">
        <f t="shared" si="11"/>
        <v>99.129999999999995</v>
      </c>
      <c r="O39" s="70">
        <f t="shared" si="12"/>
        <v>1.3266640809387842</v>
      </c>
      <c r="P39" s="71" t="str">
        <f t="shared" si="13"/>
        <v/>
      </c>
      <c r="Q39" s="72">
        <f t="shared" si="14"/>
        <v>1.3101010512590661</v>
      </c>
      <c r="R39" s="73">
        <f t="shared" si="15"/>
        <v>0.99936281975569552</v>
      </c>
      <c r="S39" s="1"/>
      <c r="T39" s="1"/>
      <c r="U39" s="1"/>
      <c r="V39" s="1"/>
      <c r="W39" s="1"/>
      <c r="X39" s="1"/>
      <c r="Y39" s="1"/>
      <c r="Z39" s="1"/>
    </row>
    <row r="40" s="1" customFormat="1" ht="17.25">
      <c r="A40" s="97"/>
      <c r="B40" s="98"/>
      <c r="C40" s="62" t="s">
        <v>92</v>
      </c>
      <c r="D40" s="103" t="s">
        <v>93</v>
      </c>
      <c r="E40" s="100">
        <v>497.91000000000003</v>
      </c>
      <c r="F40" s="100">
        <v>0</v>
      </c>
      <c r="G40" s="100">
        <v>0</v>
      </c>
      <c r="H40" s="100">
        <v>0</v>
      </c>
      <c r="I40" s="102">
        <v>2427.8899999999999</v>
      </c>
      <c r="J40" s="101">
        <v>33.5</v>
      </c>
      <c r="K40" s="100">
        <f t="shared" si="8"/>
        <v>1929.9799999999998</v>
      </c>
      <c r="L40" s="100">
        <f t="shared" si="9"/>
        <v>2427.8899999999999</v>
      </c>
      <c r="M40" s="100">
        <f t="shared" si="10"/>
        <v>2427.8899999999999</v>
      </c>
      <c r="N40" s="52">
        <f t="shared" si="11"/>
        <v>33.5</v>
      </c>
      <c r="O40" s="71">
        <f t="shared" si="12"/>
        <v>4.8761623586591947</v>
      </c>
      <c r="P40" s="71" t="str">
        <f t="shared" si="13"/>
        <v/>
      </c>
      <c r="Q40" s="71" t="str">
        <f t="shared" si="14"/>
        <v/>
      </c>
      <c r="R40" s="73" t="str">
        <f t="shared" si="15"/>
        <v/>
      </c>
      <c r="S40" s="1"/>
      <c r="T40" s="1"/>
      <c r="U40" s="1"/>
      <c r="V40" s="1"/>
      <c r="W40" s="1"/>
      <c r="X40" s="1"/>
      <c r="Y40" s="1"/>
      <c r="Z40" s="1"/>
    </row>
    <row r="41" s="1" customFormat="1" ht="17.25">
      <c r="A41" s="97"/>
      <c r="B41" s="98"/>
      <c r="C41" s="122" t="s">
        <v>69</v>
      </c>
      <c r="D41" s="138" t="s">
        <v>70</v>
      </c>
      <c r="E41" s="100">
        <v>1663.1300000000001</v>
      </c>
      <c r="F41" s="123">
        <v>3460.9000000000001</v>
      </c>
      <c r="G41" s="123">
        <v>1225</v>
      </c>
      <c r="H41" s="100">
        <v>114</v>
      </c>
      <c r="I41" s="101">
        <v>3568.46</v>
      </c>
      <c r="J41" s="101">
        <v>552.72000000000003</v>
      </c>
      <c r="K41" s="100">
        <f t="shared" si="8"/>
        <v>1905.3299999999999</v>
      </c>
      <c r="L41" s="52">
        <f t="shared" si="9"/>
        <v>2343.46</v>
      </c>
      <c r="M41" s="100">
        <f t="shared" si="10"/>
        <v>107.55999999999995</v>
      </c>
      <c r="N41" s="100">
        <f t="shared" si="11"/>
        <v>438.72000000000003</v>
      </c>
      <c r="O41" s="71">
        <f t="shared" si="12"/>
        <v>2.1456290247906056</v>
      </c>
      <c r="P41" s="71">
        <f t="shared" si="13"/>
        <v>4.8484210526315792</v>
      </c>
      <c r="Q41" s="71">
        <f t="shared" si="14"/>
        <v>2.9130285714285713</v>
      </c>
      <c r="R41" s="73">
        <f t="shared" si="15"/>
        <v>1.0310786211679044</v>
      </c>
      <c r="S41" s="1"/>
      <c r="T41" s="1"/>
      <c r="U41" s="1"/>
      <c r="V41" s="1"/>
      <c r="W41" s="1"/>
      <c r="X41" s="1"/>
      <c r="Y41" s="1"/>
      <c r="Z41" s="1"/>
    </row>
    <row r="42" s="1" customFormat="1" ht="17.25">
      <c r="A42" s="97"/>
      <c r="B42" s="98"/>
      <c r="C42" s="4" t="s">
        <v>94</v>
      </c>
      <c r="D42" s="138" t="s">
        <v>95</v>
      </c>
      <c r="E42" s="100">
        <v>92623</v>
      </c>
      <c r="F42" s="123">
        <v>216854</v>
      </c>
      <c r="G42" s="123">
        <v>133253.79999999999</v>
      </c>
      <c r="H42" s="100">
        <v>20500</v>
      </c>
      <c r="I42" s="101">
        <v>172937.97</v>
      </c>
      <c r="J42" s="101">
        <v>18857.079999999998</v>
      </c>
      <c r="K42" s="100">
        <f t="shared" si="8"/>
        <v>80314.970000000001</v>
      </c>
      <c r="L42" s="100">
        <f t="shared" si="9"/>
        <v>39684.170000000013</v>
      </c>
      <c r="M42" s="100">
        <f t="shared" si="10"/>
        <v>-43916.029999999999</v>
      </c>
      <c r="N42" s="100">
        <f t="shared" si="11"/>
        <v>-1642.9200000000019</v>
      </c>
      <c r="O42" s="70">
        <f t="shared" si="12"/>
        <v>1.8671169148051781</v>
      </c>
      <c r="P42" s="71">
        <f t="shared" si="13"/>
        <v>0.91985756097560967</v>
      </c>
      <c r="Q42" s="72">
        <f t="shared" si="14"/>
        <v>1.2978089180195989</v>
      </c>
      <c r="R42" s="73">
        <f t="shared" si="15"/>
        <v>0.79748572772464421</v>
      </c>
      <c r="S42" s="1"/>
      <c r="T42" s="1"/>
      <c r="U42" s="1"/>
      <c r="V42" s="1"/>
      <c r="W42" s="1"/>
      <c r="X42" s="1"/>
      <c r="Y42" s="1"/>
      <c r="Z42" s="1"/>
    </row>
    <row r="43" s="1" customFormat="1" ht="34.5">
      <c r="A43" s="97"/>
      <c r="B43" s="98"/>
      <c r="C43" s="122" t="s">
        <v>96</v>
      </c>
      <c r="D43" s="138" t="s">
        <v>97</v>
      </c>
      <c r="E43" s="100">
        <v>12263.459999999999</v>
      </c>
      <c r="F43" s="123">
        <v>30375.900000000001</v>
      </c>
      <c r="G43" s="123">
        <v>30375.900000000001</v>
      </c>
      <c r="H43" s="123">
        <v>0</v>
      </c>
      <c r="I43" s="101">
        <v>30375.900000000001</v>
      </c>
      <c r="J43" s="101">
        <v>0</v>
      </c>
      <c r="K43" s="100">
        <f t="shared" si="8"/>
        <v>18112.440000000002</v>
      </c>
      <c r="L43" s="100">
        <f t="shared" si="9"/>
        <v>0</v>
      </c>
      <c r="M43" s="100">
        <f t="shared" si="10"/>
        <v>0</v>
      </c>
      <c r="N43" s="52">
        <f t="shared" si="11"/>
        <v>0</v>
      </c>
      <c r="O43" s="71">
        <f t="shared" si="12"/>
        <v>2.4769437010435884</v>
      </c>
      <c r="P43" s="71" t="str">
        <f t="shared" si="13"/>
        <v/>
      </c>
      <c r="Q43" s="71">
        <f t="shared" si="14"/>
        <v>1</v>
      </c>
      <c r="R43" s="73">
        <f t="shared" si="15"/>
        <v>1</v>
      </c>
      <c r="S43" s="1"/>
      <c r="T43" s="1"/>
      <c r="U43" s="1"/>
      <c r="V43" s="1"/>
      <c r="W43" s="1"/>
      <c r="X43" s="1"/>
      <c r="Y43" s="1"/>
      <c r="Z43" s="1"/>
    </row>
    <row r="44" s="1" customFormat="1" ht="34.5">
      <c r="A44" s="97"/>
      <c r="B44" s="98"/>
      <c r="C44" s="4" t="s">
        <v>98</v>
      </c>
      <c r="D44" s="138" t="s">
        <v>99</v>
      </c>
      <c r="E44" s="100">
        <v>51368.550000000003</v>
      </c>
      <c r="F44" s="123">
        <v>101764.89999999999</v>
      </c>
      <c r="G44" s="123">
        <v>57900</v>
      </c>
      <c r="H44" s="100">
        <v>10200</v>
      </c>
      <c r="I44" s="101">
        <v>51537.25</v>
      </c>
      <c r="J44" s="101">
        <v>1143.0700000000002</v>
      </c>
      <c r="K44" s="100">
        <f t="shared" si="8"/>
        <v>168.69999999999709</v>
      </c>
      <c r="L44" s="100">
        <f t="shared" si="9"/>
        <v>-6362.75</v>
      </c>
      <c r="M44" s="100">
        <f t="shared" si="10"/>
        <v>-50227.649999999994</v>
      </c>
      <c r="N44" s="100">
        <f t="shared" si="11"/>
        <v>-9056.9300000000003</v>
      </c>
      <c r="O44" s="71">
        <f t="shared" si="12"/>
        <v>1.0032841106085337</v>
      </c>
      <c r="P44" s="71">
        <f t="shared" si="13"/>
        <v>0.11206568627450982</v>
      </c>
      <c r="Q44" s="72">
        <f t="shared" si="14"/>
        <v>0.89010794473229704</v>
      </c>
      <c r="R44" s="73">
        <f t="shared" si="15"/>
        <v>0.50643443859326742</v>
      </c>
      <c r="S44" s="1"/>
      <c r="T44" s="1"/>
      <c r="U44" s="1"/>
      <c r="V44" s="1"/>
      <c r="W44" s="1"/>
      <c r="X44" s="1"/>
      <c r="Y44" s="1"/>
      <c r="Z44" s="1"/>
    </row>
    <row r="45" s="1" customFormat="1" ht="34.5">
      <c r="A45" s="97"/>
      <c r="B45" s="98"/>
      <c r="C45" s="122" t="s">
        <v>100</v>
      </c>
      <c r="D45" s="171" t="s">
        <v>101</v>
      </c>
      <c r="E45" s="100">
        <v>4539.1700000000001</v>
      </c>
      <c r="F45" s="123">
        <v>0</v>
      </c>
      <c r="G45" s="123">
        <v>0</v>
      </c>
      <c r="H45" s="100">
        <v>0</v>
      </c>
      <c r="I45" s="101">
        <v>418.31</v>
      </c>
      <c r="J45" s="101">
        <v>0</v>
      </c>
      <c r="K45" s="100">
        <f t="shared" si="8"/>
        <v>-4120.8599999999997</v>
      </c>
      <c r="L45" s="100">
        <f t="shared" si="9"/>
        <v>418.31</v>
      </c>
      <c r="M45" s="100">
        <f t="shared" si="10"/>
        <v>418.31</v>
      </c>
      <c r="N45" s="100">
        <f t="shared" si="11"/>
        <v>0</v>
      </c>
      <c r="O45" s="71">
        <f t="shared" si="12"/>
        <v>0.092155614352403631</v>
      </c>
      <c r="P45" s="71" t="str">
        <f t="shared" si="13"/>
        <v/>
      </c>
      <c r="Q45" s="71" t="str">
        <f t="shared" si="14"/>
        <v/>
      </c>
      <c r="R45" s="73"/>
      <c r="S45" s="1"/>
      <c r="T45" s="1"/>
      <c r="U45" s="1"/>
      <c r="V45" s="1"/>
      <c r="W45" s="1"/>
      <c r="X45" s="1"/>
      <c r="Y45" s="1"/>
      <c r="Z45" s="1"/>
    </row>
    <row r="46" s="1" customFormat="1" ht="17.25">
      <c r="A46" s="97"/>
      <c r="B46" s="98"/>
      <c r="C46" s="74" t="s">
        <v>102</v>
      </c>
      <c r="D46" s="172" t="s">
        <v>103</v>
      </c>
      <c r="E46" s="100">
        <v>5490.1300000000001</v>
      </c>
      <c r="F46" s="123">
        <v>8380.6000000000004</v>
      </c>
      <c r="G46" s="123">
        <v>4187.6000000000004</v>
      </c>
      <c r="H46" s="100">
        <v>0</v>
      </c>
      <c r="I46" s="105">
        <v>17278.399999999998</v>
      </c>
      <c r="J46" s="101">
        <v>220.81</v>
      </c>
      <c r="K46" s="100">
        <f t="shared" si="8"/>
        <v>11788.269999999997</v>
      </c>
      <c r="L46" s="100">
        <f t="shared" si="9"/>
        <v>13090.799999999997</v>
      </c>
      <c r="M46" s="100">
        <f t="shared" si="10"/>
        <v>8897.7999999999975</v>
      </c>
      <c r="N46" s="100">
        <f t="shared" si="11"/>
        <v>220.81</v>
      </c>
      <c r="O46" s="70">
        <f t="shared" si="12"/>
        <v>3.1471750213565066</v>
      </c>
      <c r="P46" s="71" t="str">
        <f t="shared" si="13"/>
        <v/>
      </c>
      <c r="Q46" s="71">
        <f t="shared" si="14"/>
        <v>4.1260865412169254</v>
      </c>
      <c r="R46" s="73">
        <f t="shared" si="15"/>
        <v>2.0617139584277973</v>
      </c>
      <c r="S46" s="1"/>
      <c r="T46" s="1"/>
      <c r="U46" s="1"/>
      <c r="V46" s="1"/>
      <c r="W46" s="1"/>
      <c r="X46" s="1"/>
      <c r="Y46" s="1"/>
      <c r="Z46" s="1"/>
    </row>
    <row r="47" s="1" customFormat="1" ht="17.25">
      <c r="A47" s="97"/>
      <c r="B47" s="98"/>
      <c r="C47" s="74" t="s">
        <v>104</v>
      </c>
      <c r="D47" s="99" t="s">
        <v>105</v>
      </c>
      <c r="E47" s="100">
        <v>41238.5</v>
      </c>
      <c r="F47" s="123">
        <v>77364.100000000006</v>
      </c>
      <c r="G47" s="123">
        <v>52400</v>
      </c>
      <c r="H47" s="52">
        <v>7200</v>
      </c>
      <c r="I47" s="101">
        <v>99131.470000000001</v>
      </c>
      <c r="J47" s="102">
        <v>3706.2600000000002</v>
      </c>
      <c r="K47" s="100">
        <f t="shared" si="8"/>
        <v>57892.970000000001</v>
      </c>
      <c r="L47" s="52">
        <f t="shared" si="9"/>
        <v>46731.470000000001</v>
      </c>
      <c r="M47" s="100">
        <f t="shared" si="10"/>
        <v>21767.369999999995</v>
      </c>
      <c r="N47" s="100">
        <f t="shared" si="11"/>
        <v>-3493.7399999999998</v>
      </c>
      <c r="O47" s="71">
        <f t="shared" si="12"/>
        <v>2.403857317797689</v>
      </c>
      <c r="P47" s="70">
        <f t="shared" si="13"/>
        <v>0.51475833333333332</v>
      </c>
      <c r="Q47" s="71">
        <f t="shared" si="14"/>
        <v>1.8918219465648856</v>
      </c>
      <c r="R47" s="73">
        <f t="shared" si="15"/>
        <v>1.2813626733846835</v>
      </c>
      <c r="S47" s="1"/>
      <c r="T47" s="1"/>
      <c r="U47" s="1"/>
      <c r="V47" s="1"/>
      <c r="W47" s="1"/>
      <c r="X47" s="1"/>
      <c r="Y47" s="1"/>
      <c r="Z47" s="1"/>
    </row>
    <row r="48" s="106" customFormat="1" ht="17.25">
      <c r="A48" s="107"/>
      <c r="B48" s="170"/>
      <c r="C48" s="109"/>
      <c r="D48" s="131" t="s">
        <v>56</v>
      </c>
      <c r="E48" s="173">
        <f>SUM(E35:E47)</f>
        <v>528686.85999999987</v>
      </c>
      <c r="F48" s="173">
        <f>SUM(F35:F47)</f>
        <v>999167.90000000014</v>
      </c>
      <c r="G48" s="173">
        <f>SUM(G35:G47)</f>
        <v>634695.90000000002</v>
      </c>
      <c r="H48" s="173">
        <f>SUM(H35:H47)</f>
        <v>50614</v>
      </c>
      <c r="I48" s="174">
        <f>SUM(I35:I47)</f>
        <v>736964.58000000007</v>
      </c>
      <c r="J48" s="174">
        <f>SUM(J35:J47)</f>
        <v>37147.739999999998</v>
      </c>
      <c r="K48" s="132">
        <f>SUM(K35:K47)</f>
        <v>208277.72000000003</v>
      </c>
      <c r="L48" s="173">
        <f t="shared" si="9"/>
        <v>102268.68000000005</v>
      </c>
      <c r="M48" s="173">
        <f>SUM(M35:M47)</f>
        <v>-262203.32000000001</v>
      </c>
      <c r="N48" s="175">
        <f>SUM(N35:N47)</f>
        <v>-13466.260000000004</v>
      </c>
      <c r="O48" s="133">
        <f t="shared" si="12"/>
        <v>1.3939528968054933</v>
      </c>
      <c r="P48" s="114">
        <f t="shared" si="13"/>
        <v>0.73394199233413671</v>
      </c>
      <c r="Q48" s="134">
        <f t="shared" si="14"/>
        <v>1.1611302042442688</v>
      </c>
      <c r="R48" s="115">
        <f t="shared" si="15"/>
        <v>0.73757831891917258</v>
      </c>
      <c r="S48" s="106"/>
      <c r="T48" s="106"/>
      <c r="U48" s="106"/>
      <c r="V48" s="106"/>
      <c r="W48" s="106"/>
      <c r="X48" s="106"/>
      <c r="Y48" s="106"/>
      <c r="Z48" s="106"/>
    </row>
    <row r="49" ht="17.25">
      <c r="A49" s="176" t="s">
        <v>106</v>
      </c>
      <c r="B49" s="177" t="s">
        <v>107</v>
      </c>
      <c r="C49" s="135" t="s">
        <v>108</v>
      </c>
      <c r="D49" s="178" t="s">
        <v>109</v>
      </c>
      <c r="E49" s="55">
        <v>355672.03999999998</v>
      </c>
      <c r="F49" s="119">
        <f>672351.5-9496.39</f>
        <v>662855.10999999999</v>
      </c>
      <c r="G49" s="119">
        <v>405528.96999999997</v>
      </c>
      <c r="H49" s="56">
        <v>31763.060000000001</v>
      </c>
      <c r="I49" s="95">
        <v>393279.32000000001</v>
      </c>
      <c r="J49" s="179">
        <v>18075.150000000001</v>
      </c>
      <c r="K49" s="55">
        <f t="shared" ref="K49:K83" si="16">I49-E49</f>
        <v>37607.280000000028</v>
      </c>
      <c r="L49" s="55">
        <f t="shared" si="9"/>
        <v>-12249.649999999965</v>
      </c>
      <c r="M49" s="55">
        <f t="shared" ref="M49:M83" si="17">I49-F49</f>
        <v>-269575.78999999998</v>
      </c>
      <c r="N49" s="55">
        <f t="shared" ref="N49:N83" si="18">J49-H49</f>
        <v>-13687.91</v>
      </c>
      <c r="O49" s="57">
        <f t="shared" si="12"/>
        <v>1.105735834618881</v>
      </c>
      <c r="P49" s="57">
        <f t="shared" si="13"/>
        <v>0.56906198584141454</v>
      </c>
      <c r="Q49" s="57">
        <f t="shared" si="14"/>
        <v>0.96979340341579057</v>
      </c>
      <c r="R49" s="59">
        <f t="shared" si="15"/>
        <v>0.59331113853825468</v>
      </c>
      <c r="S49" s="1"/>
      <c r="T49" s="1"/>
      <c r="U49" s="1"/>
      <c r="V49" s="1"/>
      <c r="W49" s="1"/>
      <c r="X49" s="1"/>
      <c r="Y49" s="1"/>
      <c r="Z49" s="1"/>
    </row>
    <row r="50" ht="17.25">
      <c r="A50" s="97"/>
      <c r="B50" s="180"/>
      <c r="C50" s="62" t="s">
        <v>110</v>
      </c>
      <c r="D50" s="172" t="s">
        <v>111</v>
      </c>
      <c r="E50" s="100">
        <v>276970.64000000001</v>
      </c>
      <c r="F50" s="123">
        <f>494433.2-6983.53</f>
        <v>487449.66999999998</v>
      </c>
      <c r="G50" s="123">
        <v>327515.58000000002</v>
      </c>
      <c r="H50" s="100">
        <v>34539.349999999999</v>
      </c>
      <c r="I50" s="102">
        <v>308755.63</v>
      </c>
      <c r="J50" s="101">
        <v>18639.200000000001</v>
      </c>
      <c r="K50" s="100">
        <f t="shared" si="16"/>
        <v>31784.989999999991</v>
      </c>
      <c r="L50" s="100">
        <f t="shared" si="9"/>
        <v>-18759.950000000012</v>
      </c>
      <c r="M50" s="100">
        <f t="shared" si="17"/>
        <v>-178694.03999999998</v>
      </c>
      <c r="N50" s="52">
        <f t="shared" si="18"/>
        <v>-15900.149999999998</v>
      </c>
      <c r="O50" s="71">
        <f t="shared" si="12"/>
        <v>1.1147594199876203</v>
      </c>
      <c r="P50" s="71">
        <f t="shared" si="13"/>
        <v>0.53965115151269494</v>
      </c>
      <c r="Q50" s="71">
        <f t="shared" si="14"/>
        <v>0.94272043485686996</v>
      </c>
      <c r="R50" s="73">
        <f t="shared" si="15"/>
        <v>0.63341027597782562</v>
      </c>
      <c r="S50" s="1"/>
      <c r="T50" s="1"/>
      <c r="U50" s="1"/>
      <c r="V50" s="1"/>
      <c r="W50" s="1"/>
      <c r="X50" s="1"/>
      <c r="Y50" s="1"/>
      <c r="Z50" s="1"/>
    </row>
    <row r="51" ht="17.25">
      <c r="A51" s="97"/>
      <c r="B51" s="180"/>
      <c r="C51" s="62" t="s">
        <v>112</v>
      </c>
      <c r="D51" s="172" t="s">
        <v>113</v>
      </c>
      <c r="E51" s="100">
        <v>2491469.02</v>
      </c>
      <c r="F51" s="123">
        <f>4658773.5-65801.97</f>
        <v>4592971.5300000003</v>
      </c>
      <c r="G51" s="123">
        <v>2902329.2200000002</v>
      </c>
      <c r="H51" s="100">
        <v>366153.59999999998</v>
      </c>
      <c r="I51" s="101">
        <v>2626838.1299999999</v>
      </c>
      <c r="J51" s="101">
        <v>166529.06</v>
      </c>
      <c r="K51" s="100">
        <f t="shared" si="16"/>
        <v>135369.10999999987</v>
      </c>
      <c r="L51" s="100">
        <f t="shared" si="9"/>
        <v>-275491.09000000032</v>
      </c>
      <c r="M51" s="100">
        <f t="shared" si="17"/>
        <v>-1966133.4000000004</v>
      </c>
      <c r="N51" s="100">
        <f t="shared" si="18"/>
        <v>-199624.53999999998</v>
      </c>
      <c r="O51" s="71">
        <f t="shared" si="12"/>
        <v>1.0543330496640091</v>
      </c>
      <c r="P51" s="71">
        <f t="shared" si="13"/>
        <v>0.45480656205483166</v>
      </c>
      <c r="Q51" s="71">
        <f t="shared" si="14"/>
        <v>0.90507931074752423</v>
      </c>
      <c r="R51" s="73">
        <f t="shared" si="15"/>
        <v>0.57192562872254504</v>
      </c>
      <c r="S51" s="1"/>
      <c r="T51" s="1"/>
      <c r="U51" s="1"/>
      <c r="V51" s="1"/>
      <c r="W51" s="1"/>
      <c r="X51" s="1"/>
      <c r="Y51" s="1"/>
      <c r="Z51" s="1"/>
    </row>
    <row r="52" s="1" customFormat="1" ht="17.25">
      <c r="A52" s="97"/>
      <c r="B52" s="180"/>
      <c r="C52" s="62"/>
      <c r="D52" s="181" t="s">
        <v>114</v>
      </c>
      <c r="E52" s="143">
        <f>E49+E50+E51</f>
        <v>3124111.7000000002</v>
      </c>
      <c r="F52" s="143">
        <f>F49+F50+F51</f>
        <v>5743276.3100000005</v>
      </c>
      <c r="G52" s="143">
        <f>G49+G50+G51</f>
        <v>3635373.7700000005</v>
      </c>
      <c r="H52" s="143">
        <f>H49+H50+H51</f>
        <v>432456.01000000001</v>
      </c>
      <c r="I52" s="144">
        <f>I49+I50+I51</f>
        <v>3328873.0800000001</v>
      </c>
      <c r="J52" s="144">
        <f>J49+J50+J51</f>
        <v>203243.41</v>
      </c>
      <c r="K52" s="143">
        <f t="shared" si="16"/>
        <v>204761.37999999989</v>
      </c>
      <c r="L52" s="143">
        <f t="shared" si="9"/>
        <v>-306500.69000000041</v>
      </c>
      <c r="M52" s="143">
        <f t="shared" si="17"/>
        <v>-2414403.2300000004</v>
      </c>
      <c r="N52" s="143">
        <f t="shared" si="18"/>
        <v>-229212.60000000001</v>
      </c>
      <c r="O52" s="146">
        <f t="shared" si="12"/>
        <v>1.0655422723841788</v>
      </c>
      <c r="P52" s="146">
        <f t="shared" si="13"/>
        <v>0.46997476113235193</v>
      </c>
      <c r="Q52" s="146">
        <f t="shared" si="14"/>
        <v>0.91568935977661514</v>
      </c>
      <c r="R52" s="148">
        <f t="shared" si="15"/>
        <v>0.57961221092634485</v>
      </c>
      <c r="S52" s="1"/>
      <c r="T52" s="1"/>
      <c r="U52" s="1"/>
      <c r="V52" s="1"/>
      <c r="W52" s="1"/>
      <c r="X52" s="1"/>
      <c r="Y52" s="1"/>
      <c r="Z52" s="1"/>
    </row>
    <row r="53" ht="34.5">
      <c r="A53" s="176"/>
      <c r="B53" s="180"/>
      <c r="C53" s="182" t="s">
        <v>115</v>
      </c>
      <c r="D53" s="183" t="s">
        <v>116</v>
      </c>
      <c r="E53" s="184">
        <v>1752.27</v>
      </c>
      <c r="F53" s="185">
        <v>2266.5999999999999</v>
      </c>
      <c r="G53" s="185">
        <v>1460</v>
      </c>
      <c r="H53" s="52">
        <v>180</v>
      </c>
      <c r="I53" s="101">
        <v>1459.04</v>
      </c>
      <c r="J53" s="102">
        <v>201.08000000000001</v>
      </c>
      <c r="K53" s="186">
        <f t="shared" si="16"/>
        <v>-293.23000000000002</v>
      </c>
      <c r="L53" s="186">
        <f t="shared" si="9"/>
        <v>-0.96000000000003638</v>
      </c>
      <c r="M53" s="186">
        <f t="shared" si="17"/>
        <v>-807.55999999999995</v>
      </c>
      <c r="N53" s="100">
        <f t="shared" si="18"/>
        <v>21.080000000000013</v>
      </c>
      <c r="O53" s="82">
        <f t="shared" si="12"/>
        <v>0.83265706768934011</v>
      </c>
      <c r="P53" s="82">
        <f t="shared" si="13"/>
        <v>1.1171111111111112</v>
      </c>
      <c r="Q53" s="82">
        <f t="shared" si="14"/>
        <v>0.99934246575342467</v>
      </c>
      <c r="R53" s="83">
        <f t="shared" si="15"/>
        <v>0.64371305038383486</v>
      </c>
      <c r="S53" s="1"/>
      <c r="T53" s="1"/>
      <c r="U53" s="1"/>
      <c r="V53" s="1"/>
      <c r="W53" s="1"/>
      <c r="X53" s="1"/>
      <c r="Y53" s="1"/>
      <c r="Z53" s="1"/>
    </row>
    <row r="54" s="1" customFormat="1" ht="17.25">
      <c r="A54" s="11"/>
      <c r="B54" s="180"/>
      <c r="C54" s="74" t="s">
        <v>117</v>
      </c>
      <c r="D54" s="137" t="s">
        <v>118</v>
      </c>
      <c r="E54" s="100">
        <v>2887.27</v>
      </c>
      <c r="F54" s="100">
        <v>11763.299999999999</v>
      </c>
      <c r="G54" s="100">
        <v>11763.299999999999</v>
      </c>
      <c r="H54" s="100">
        <v>0</v>
      </c>
      <c r="I54" s="101">
        <v>22160.23</v>
      </c>
      <c r="J54" s="101">
        <v>1112.01</v>
      </c>
      <c r="K54" s="100">
        <f t="shared" si="16"/>
        <v>19272.959999999999</v>
      </c>
      <c r="L54" s="100">
        <f t="shared" si="9"/>
        <v>10396.93</v>
      </c>
      <c r="M54" s="100">
        <f t="shared" si="17"/>
        <v>10396.93</v>
      </c>
      <c r="N54" s="100">
        <f t="shared" si="18"/>
        <v>1112.01</v>
      </c>
      <c r="O54" s="71">
        <f t="shared" si="12"/>
        <v>7.6751498820685287</v>
      </c>
      <c r="P54" s="71" t="str">
        <f t="shared" si="13"/>
        <v/>
      </c>
      <c r="Q54" s="71">
        <f t="shared" si="14"/>
        <v>1.883844669437998</v>
      </c>
      <c r="R54" s="73">
        <f t="shared" si="15"/>
        <v>1.883844669437998</v>
      </c>
      <c r="S54" s="1"/>
      <c r="T54" s="1"/>
      <c r="U54" s="1"/>
      <c r="V54" s="1"/>
      <c r="W54" s="1"/>
      <c r="X54" s="1"/>
      <c r="Y54" s="1"/>
      <c r="Z54" s="1"/>
    </row>
    <row r="55" ht="17.25">
      <c r="A55" s="187"/>
      <c r="B55" s="180"/>
      <c r="C55" s="188" t="s">
        <v>119</v>
      </c>
      <c r="D55" s="137" t="s">
        <v>103</v>
      </c>
      <c r="E55" s="51">
        <v>62829.220000000001</v>
      </c>
      <c r="F55" s="53">
        <v>151922.42999999999</v>
      </c>
      <c r="G55" s="53">
        <v>94365</v>
      </c>
      <c r="H55" s="123">
        <v>12693</v>
      </c>
      <c r="I55" s="128">
        <v>72346.610000000001</v>
      </c>
      <c r="J55" s="128">
        <v>3015.7399999999998</v>
      </c>
      <c r="K55" s="51">
        <f t="shared" si="16"/>
        <v>9517.3899999999994</v>
      </c>
      <c r="L55" s="51">
        <f t="shared" si="9"/>
        <v>-22018.389999999999</v>
      </c>
      <c r="M55" s="51">
        <f t="shared" si="17"/>
        <v>-79575.819999999992</v>
      </c>
      <c r="N55" s="123">
        <f t="shared" si="18"/>
        <v>-9677.2600000000002</v>
      </c>
      <c r="O55" s="189">
        <f t="shared" si="12"/>
        <v>1.1514803144142167</v>
      </c>
      <c r="P55" s="189">
        <f t="shared" si="13"/>
        <v>0.2375907980776806</v>
      </c>
      <c r="Q55" s="189">
        <f t="shared" si="14"/>
        <v>0.76666783235309699</v>
      </c>
      <c r="R55" s="190">
        <f t="shared" si="15"/>
        <v>0.47620756197751712</v>
      </c>
      <c r="S55" s="1"/>
      <c r="T55" s="1"/>
      <c r="U55" s="1"/>
      <c r="V55" s="1"/>
      <c r="W55" s="1"/>
      <c r="X55" s="1"/>
      <c r="Y55" s="1"/>
      <c r="Z55" s="1"/>
    </row>
    <row r="56" s="106" customFormat="1" ht="17.25">
      <c r="A56" s="107"/>
      <c r="B56" s="191"/>
      <c r="C56" s="109"/>
      <c r="D56" s="110" t="s">
        <v>56</v>
      </c>
      <c r="E56" s="111">
        <f>E52+E53+E54+E55</f>
        <v>3191580.4600000004</v>
      </c>
      <c r="F56" s="111">
        <f>F52+F53+F54+F55</f>
        <v>5909228.6399999997</v>
      </c>
      <c r="G56" s="111">
        <f>G52+G53+G54+G55</f>
        <v>3742962.0700000003</v>
      </c>
      <c r="H56" s="111">
        <f>H52+H53+H54+H55</f>
        <v>445329.01000000001</v>
      </c>
      <c r="I56" s="112">
        <f>I52+I53+I54+I55</f>
        <v>3424838.96</v>
      </c>
      <c r="J56" s="112">
        <f>J52+J53+J54+J55</f>
        <v>207572.23999999999</v>
      </c>
      <c r="K56" s="111">
        <f t="shared" si="16"/>
        <v>233258.49999999953</v>
      </c>
      <c r="L56" s="132">
        <f t="shared" si="9"/>
        <v>-318123.11000000034</v>
      </c>
      <c r="M56" s="111">
        <f t="shared" si="17"/>
        <v>-2484389.6799999997</v>
      </c>
      <c r="N56" s="132">
        <f t="shared" si="18"/>
        <v>-237756.77000000002</v>
      </c>
      <c r="O56" s="114">
        <f t="shared" si="12"/>
        <v>1.0730855771688736</v>
      </c>
      <c r="P56" s="133">
        <f t="shared" si="13"/>
        <v>0.46610985437485869</v>
      </c>
      <c r="Q56" s="114">
        <f t="shared" si="14"/>
        <v>0.91500765862690125</v>
      </c>
      <c r="R56" s="115">
        <f t="shared" si="15"/>
        <v>0.57957462278866911</v>
      </c>
      <c r="S56" s="106"/>
      <c r="T56" s="106"/>
      <c r="U56" s="106"/>
      <c r="V56" s="106"/>
      <c r="W56" s="106"/>
      <c r="X56" s="106"/>
      <c r="Y56" s="106"/>
      <c r="Z56" s="106"/>
    </row>
    <row r="57" ht="17.25">
      <c r="A57" s="116">
        <v>991</v>
      </c>
      <c r="B57" s="91" t="s">
        <v>120</v>
      </c>
      <c r="C57" s="117" t="s">
        <v>69</v>
      </c>
      <c r="D57" s="118" t="s">
        <v>121</v>
      </c>
      <c r="E57" s="55">
        <v>41950.239999999998</v>
      </c>
      <c r="F57" s="119">
        <v>80120.600000000006</v>
      </c>
      <c r="G57" s="119">
        <v>52120.599999999999</v>
      </c>
      <c r="H57" s="55">
        <v>7000</v>
      </c>
      <c r="I57" s="94">
        <v>52858.860000000001</v>
      </c>
      <c r="J57" s="95">
        <v>3259.5599999999999</v>
      </c>
      <c r="K57" s="55">
        <f t="shared" si="16"/>
        <v>10908.620000000003</v>
      </c>
      <c r="L57" s="55">
        <f t="shared" si="9"/>
        <v>738.26000000000204</v>
      </c>
      <c r="M57" s="51">
        <f t="shared" si="17"/>
        <v>-27261.740000000005</v>
      </c>
      <c r="N57" s="51">
        <f t="shared" si="18"/>
        <v>-3740.4400000000001</v>
      </c>
      <c r="O57" s="58">
        <f t="shared" si="12"/>
        <v>1.2600371297041448</v>
      </c>
      <c r="P57" s="57">
        <f t="shared" si="13"/>
        <v>0.46565142857142855</v>
      </c>
      <c r="Q57" s="120">
        <f t="shared" si="14"/>
        <v>1.0141644570476933</v>
      </c>
      <c r="R57" s="59">
        <f t="shared" si="15"/>
        <v>0.65974119015583998</v>
      </c>
      <c r="S57" s="1"/>
      <c r="T57" s="1"/>
      <c r="U57" s="1"/>
      <c r="V57" s="1"/>
      <c r="W57" s="1"/>
      <c r="X57" s="1"/>
      <c r="Y57" s="1"/>
      <c r="Z57" s="1"/>
    </row>
    <row r="58" ht="17.25">
      <c r="A58" s="121"/>
      <c r="B58" s="98"/>
      <c r="C58" s="62" t="s">
        <v>122</v>
      </c>
      <c r="D58" s="99" t="s">
        <v>123</v>
      </c>
      <c r="E58" s="100">
        <v>2923.3400000000001</v>
      </c>
      <c r="F58" s="123">
        <v>0</v>
      </c>
      <c r="G58" s="123">
        <v>0</v>
      </c>
      <c r="H58" s="52">
        <v>0</v>
      </c>
      <c r="I58" s="101">
        <v>5149</v>
      </c>
      <c r="J58" s="101">
        <v>0</v>
      </c>
      <c r="K58" s="52">
        <f t="shared" si="16"/>
        <v>2225.6599999999999</v>
      </c>
      <c r="L58" s="100">
        <f t="shared" si="9"/>
        <v>5149</v>
      </c>
      <c r="M58" s="100">
        <f t="shared" si="17"/>
        <v>5149</v>
      </c>
      <c r="N58" s="100">
        <f t="shared" si="18"/>
        <v>0</v>
      </c>
      <c r="O58" s="71">
        <f t="shared" si="12"/>
        <v>1.7613414792668658</v>
      </c>
      <c r="P58" s="70" t="str">
        <f t="shared" si="13"/>
        <v/>
      </c>
      <c r="Q58" s="71" t="str">
        <f t="shared" si="14"/>
        <v/>
      </c>
      <c r="R58" s="73" t="str">
        <f t="shared" si="15"/>
        <v/>
      </c>
      <c r="S58" s="1"/>
      <c r="T58" s="1"/>
      <c r="U58" s="1"/>
      <c r="V58" s="1"/>
      <c r="W58" s="1"/>
      <c r="X58" s="1"/>
      <c r="Y58" s="1"/>
      <c r="Z58" s="1"/>
    </row>
    <row r="59" s="106" customFormat="1" ht="17.25">
      <c r="A59" s="192"/>
      <c r="B59" s="108"/>
      <c r="C59" s="130"/>
      <c r="D59" s="131" t="s">
        <v>56</v>
      </c>
      <c r="E59" s="111">
        <f>SUM(E57:E58)</f>
        <v>44873.580000000002</v>
      </c>
      <c r="F59" s="111">
        <f>SUM(F57:F58)</f>
        <v>80120.600000000006</v>
      </c>
      <c r="G59" s="111">
        <f>SUM(G57:G58)</f>
        <v>52120.599999999999</v>
      </c>
      <c r="H59" s="111">
        <f>SUM(H57:H58)</f>
        <v>7000</v>
      </c>
      <c r="I59" s="112">
        <f>SUM(I57:I58)</f>
        <v>58007.860000000001</v>
      </c>
      <c r="J59" s="112">
        <f>SUM(J57:J58)</f>
        <v>3259.5599999999999</v>
      </c>
      <c r="K59" s="111">
        <f t="shared" si="16"/>
        <v>13134.279999999999</v>
      </c>
      <c r="L59" s="132">
        <f t="shared" si="9"/>
        <v>5887.260000000002</v>
      </c>
      <c r="M59" s="111">
        <f t="shared" si="17"/>
        <v>-22112.740000000005</v>
      </c>
      <c r="N59" s="113">
        <f t="shared" si="18"/>
        <v>-3740.4400000000001</v>
      </c>
      <c r="O59" s="133">
        <f t="shared" si="12"/>
        <v>1.2926951671785492</v>
      </c>
      <c r="P59" s="114">
        <f t="shared" si="13"/>
        <v>0.46565142857142855</v>
      </c>
      <c r="Q59" s="134">
        <f t="shared" si="14"/>
        <v>1.1129545707455402</v>
      </c>
      <c r="R59" s="115">
        <f t="shared" si="15"/>
        <v>0.72400680973432541</v>
      </c>
      <c r="S59" s="106"/>
      <c r="T59" s="106"/>
      <c r="U59" s="106"/>
      <c r="V59" s="106"/>
      <c r="W59" s="106"/>
      <c r="X59" s="106"/>
      <c r="Y59" s="106"/>
      <c r="Z59" s="106"/>
    </row>
    <row r="60" ht="17.25">
      <c r="A60" s="176" t="s">
        <v>124</v>
      </c>
      <c r="B60" s="91" t="s">
        <v>125</v>
      </c>
      <c r="C60" s="135" t="s">
        <v>126</v>
      </c>
      <c r="D60" s="136" t="s">
        <v>127</v>
      </c>
      <c r="E60" s="55">
        <v>48918.220000000001</v>
      </c>
      <c r="F60" s="119">
        <v>3503</v>
      </c>
      <c r="G60" s="119">
        <v>2344.0999999999999</v>
      </c>
      <c r="H60" s="56">
        <v>386.30000000000001</v>
      </c>
      <c r="I60" s="95">
        <v>2087.5540000000001</v>
      </c>
      <c r="J60" s="179">
        <v>208.35399999999998</v>
      </c>
      <c r="K60" s="55">
        <f t="shared" si="16"/>
        <v>-46830.665999999997</v>
      </c>
      <c r="L60" s="55">
        <f t="shared" si="9"/>
        <v>-256.54599999999982</v>
      </c>
      <c r="M60" s="56">
        <f t="shared" si="17"/>
        <v>-1415.4459999999999</v>
      </c>
      <c r="N60" s="55">
        <f t="shared" si="18"/>
        <v>-177.94600000000003</v>
      </c>
      <c r="O60" s="57">
        <f t="shared" si="12"/>
        <v>0.042674365502260711</v>
      </c>
      <c r="P60" s="58">
        <f t="shared" si="13"/>
        <v>0.5393580119078436</v>
      </c>
      <c r="Q60" s="57">
        <f t="shared" si="14"/>
        <v>0.89055671686361515</v>
      </c>
      <c r="R60" s="59">
        <f t="shared" si="15"/>
        <v>0.59593320011418782</v>
      </c>
      <c r="S60" s="1"/>
      <c r="T60" s="1"/>
      <c r="U60" s="1"/>
      <c r="V60" s="1"/>
      <c r="W60" s="1"/>
      <c r="X60" s="1"/>
      <c r="Y60" s="1"/>
      <c r="Z60" s="1"/>
    </row>
    <row r="61" ht="17.25">
      <c r="A61" s="97"/>
      <c r="B61" s="98"/>
      <c r="C61" s="74" t="s">
        <v>104</v>
      </c>
      <c r="D61" s="172" t="s">
        <v>128</v>
      </c>
      <c r="E61" s="100">
        <v>68940.240000000005</v>
      </c>
      <c r="F61" s="123">
        <v>62240.599999999999</v>
      </c>
      <c r="G61" s="123">
        <v>19100</v>
      </c>
      <c r="H61" s="104">
        <v>3000</v>
      </c>
      <c r="I61" s="101">
        <v>95406.389999999999</v>
      </c>
      <c r="J61" s="105">
        <v>461.85000000000002</v>
      </c>
      <c r="K61" s="100">
        <f t="shared" si="16"/>
        <v>26466.149999999994</v>
      </c>
      <c r="L61" s="100">
        <f t="shared" si="9"/>
        <v>76306.389999999999</v>
      </c>
      <c r="M61" s="100">
        <f t="shared" si="17"/>
        <v>33165.790000000001</v>
      </c>
      <c r="N61" s="100">
        <f t="shared" si="18"/>
        <v>-2538.1500000000001</v>
      </c>
      <c r="O61" s="71">
        <f t="shared" si="12"/>
        <v>1.383899881984745</v>
      </c>
      <c r="P61" s="71">
        <f t="shared" si="13"/>
        <v>0.15395</v>
      </c>
      <c r="Q61" s="72">
        <f t="shared" si="14"/>
        <v>4.9950989528795811</v>
      </c>
      <c r="R61" s="73">
        <f t="shared" si="15"/>
        <v>1.5328642397406196</v>
      </c>
      <c r="S61" s="1"/>
      <c r="T61" s="1"/>
      <c r="U61" s="1"/>
      <c r="V61" s="1"/>
      <c r="W61" s="1"/>
      <c r="X61" s="1"/>
      <c r="Y61" s="1"/>
      <c r="Z61" s="1"/>
    </row>
    <row r="62" s="106" customFormat="1" ht="17.25">
      <c r="A62" s="107"/>
      <c r="B62" s="108"/>
      <c r="C62" s="109"/>
      <c r="D62" s="110" t="s">
        <v>56</v>
      </c>
      <c r="E62" s="111">
        <f>SUM(E60:E61)</f>
        <v>117858.46000000001</v>
      </c>
      <c r="F62" s="111">
        <f>SUM(F60:F61)</f>
        <v>65743.600000000006</v>
      </c>
      <c r="G62" s="111">
        <f>SUM(G60:G61)</f>
        <v>21444.099999999999</v>
      </c>
      <c r="H62" s="111">
        <f>SUM(H60:H61)</f>
        <v>3386.3000000000002</v>
      </c>
      <c r="I62" s="112">
        <f>SUM(I60:I61)</f>
        <v>97493.944000000003</v>
      </c>
      <c r="J62" s="112">
        <f>SUM(J60:J61)</f>
        <v>670.20399999999995</v>
      </c>
      <c r="K62" s="111">
        <f t="shared" si="16"/>
        <v>-20364.516000000003</v>
      </c>
      <c r="L62" s="132">
        <f t="shared" si="9"/>
        <v>76049.844000000012</v>
      </c>
      <c r="M62" s="111">
        <f t="shared" si="17"/>
        <v>31750.343999999997</v>
      </c>
      <c r="N62" s="111">
        <f t="shared" si="18"/>
        <v>-2716.0960000000005</v>
      </c>
      <c r="O62" s="133">
        <f t="shared" si="12"/>
        <v>0.82721209830842857</v>
      </c>
      <c r="P62" s="114">
        <f t="shared" si="13"/>
        <v>0.19791630983669489</v>
      </c>
      <c r="Q62" s="114">
        <f t="shared" si="14"/>
        <v>4.546422745650319</v>
      </c>
      <c r="R62" s="115">
        <f t="shared" si="15"/>
        <v>1.4829419745800352</v>
      </c>
      <c r="S62" s="106"/>
      <c r="T62" s="106"/>
      <c r="U62" s="106"/>
      <c r="V62" s="106"/>
      <c r="W62" s="106"/>
      <c r="X62" s="106"/>
      <c r="Y62" s="106"/>
      <c r="Z62" s="106"/>
    </row>
    <row r="63" ht="17.25">
      <c r="A63" s="124"/>
      <c r="B63" s="91" t="s">
        <v>129</v>
      </c>
      <c r="C63" s="49" t="s">
        <v>130</v>
      </c>
      <c r="D63" s="193" t="s">
        <v>131</v>
      </c>
      <c r="E63" s="55">
        <v>2484.0300000000002</v>
      </c>
      <c r="F63" s="119">
        <v>793.5</v>
      </c>
      <c r="G63" s="119">
        <v>181.19999999999999</v>
      </c>
      <c r="H63" s="51">
        <v>7</v>
      </c>
      <c r="I63" s="94">
        <v>2183.8700000000003</v>
      </c>
      <c r="J63" s="54">
        <v>7.25</v>
      </c>
      <c r="K63" s="55">
        <f t="shared" si="16"/>
        <v>-300.15999999999985</v>
      </c>
      <c r="L63" s="55">
        <f t="shared" si="9"/>
        <v>2002.6700000000003</v>
      </c>
      <c r="M63" s="51">
        <f t="shared" si="17"/>
        <v>1390.3700000000003</v>
      </c>
      <c r="N63" s="96">
        <f t="shared" si="18"/>
        <v>0.25</v>
      </c>
      <c r="O63" s="57">
        <f t="shared" si="12"/>
        <v>0.8791641002725411</v>
      </c>
      <c r="P63" s="58">
        <f t="shared" si="13"/>
        <v>1.0357142857142858</v>
      </c>
      <c r="Q63" s="57">
        <f t="shared" si="14"/>
        <v>12.052262693156736</v>
      </c>
      <c r="R63" s="59">
        <f t="shared" si="15"/>
        <v>2.7521991178323888</v>
      </c>
      <c r="S63" s="1"/>
      <c r="T63" s="1"/>
      <c r="U63" s="1"/>
      <c r="V63" s="1"/>
      <c r="W63" s="1"/>
      <c r="X63" s="1"/>
      <c r="Y63" s="1"/>
      <c r="Z63" s="1"/>
    </row>
    <row r="64" ht="17.25">
      <c r="A64" s="121"/>
      <c r="B64" s="98"/>
      <c r="C64" s="62" t="s">
        <v>132</v>
      </c>
      <c r="D64" s="103" t="s">
        <v>133</v>
      </c>
      <c r="E64" s="194">
        <v>1692.9300000000001</v>
      </c>
      <c r="F64" s="194">
        <v>44.399999999999999</v>
      </c>
      <c r="G64" s="194">
        <v>44.399999999999999</v>
      </c>
      <c r="H64" s="195">
        <v>0</v>
      </c>
      <c r="I64" s="196">
        <v>1817.0699999999999</v>
      </c>
      <c r="J64" s="197">
        <v>0</v>
      </c>
      <c r="K64" s="100">
        <f t="shared" si="16"/>
        <v>124.13999999999987</v>
      </c>
      <c r="L64" s="100">
        <f t="shared" si="9"/>
        <v>1772.6699999999998</v>
      </c>
      <c r="M64" s="100">
        <f t="shared" si="17"/>
        <v>1772.6699999999998</v>
      </c>
      <c r="N64" s="194">
        <f t="shared" si="18"/>
        <v>0</v>
      </c>
      <c r="O64" s="71">
        <f t="shared" si="12"/>
        <v>1.0733284896599387</v>
      </c>
      <c r="P64" s="71" t="str">
        <f t="shared" si="13"/>
        <v/>
      </c>
      <c r="Q64" s="72">
        <f t="shared" si="14"/>
        <v>40.924999999999997</v>
      </c>
      <c r="R64" s="198">
        <f t="shared" si="15"/>
        <v>40.924999999999997</v>
      </c>
      <c r="S64" s="1"/>
      <c r="T64" s="1"/>
      <c r="U64" s="1"/>
      <c r="V64" s="1"/>
      <c r="W64" s="1"/>
      <c r="X64" s="1"/>
      <c r="Y64" s="1"/>
      <c r="Z64" s="1"/>
    </row>
    <row r="65" ht="13.5">
      <c r="A65" s="121"/>
      <c r="B65" s="98"/>
      <c r="C65" s="74" t="s">
        <v>52</v>
      </c>
      <c r="D65" s="103" t="s">
        <v>53</v>
      </c>
      <c r="E65" s="100">
        <v>0</v>
      </c>
      <c r="F65" s="100">
        <v>445</v>
      </c>
      <c r="G65" s="100">
        <v>445</v>
      </c>
      <c r="H65" s="100">
        <v>0</v>
      </c>
      <c r="I65" s="101">
        <v>10906</v>
      </c>
      <c r="J65" s="101">
        <v>0</v>
      </c>
      <c r="K65" s="100">
        <f t="shared" si="16"/>
        <v>10906</v>
      </c>
      <c r="L65" s="100">
        <f t="shared" si="9"/>
        <v>10461</v>
      </c>
      <c r="M65" s="52">
        <f t="shared" si="17"/>
        <v>10461</v>
      </c>
      <c r="N65" s="100">
        <f t="shared" si="18"/>
        <v>0</v>
      </c>
      <c r="O65" s="70" t="str">
        <f t="shared" si="12"/>
        <v/>
      </c>
      <c r="P65" s="71" t="str">
        <f t="shared" si="13"/>
        <v/>
      </c>
      <c r="Q65" s="71">
        <f t="shared" si="14"/>
        <v>24.507865168539325</v>
      </c>
      <c r="R65" s="73">
        <f t="shared" si="15"/>
        <v>24.507865168539325</v>
      </c>
      <c r="S65" s="1"/>
      <c r="T65" s="1"/>
      <c r="U65" s="1"/>
      <c r="V65" s="1"/>
      <c r="W65" s="1"/>
      <c r="X65" s="1"/>
      <c r="Y65" s="1"/>
      <c r="Z65" s="1"/>
    </row>
    <row r="66" ht="13.5">
      <c r="A66" s="121"/>
      <c r="B66" s="98"/>
      <c r="C66" s="62" t="s">
        <v>134</v>
      </c>
      <c r="D66" s="103" t="s">
        <v>135</v>
      </c>
      <c r="E66" s="100">
        <v>53649.190000000002</v>
      </c>
      <c r="F66" s="100">
        <v>1508.599999999255</v>
      </c>
      <c r="G66" s="100">
        <v>809</v>
      </c>
      <c r="H66" s="100">
        <v>145</v>
      </c>
      <c r="I66" s="102">
        <v>187158.2099999997</v>
      </c>
      <c r="J66" s="101">
        <v>22503.519999999997</v>
      </c>
      <c r="K66" s="100">
        <f t="shared" si="16"/>
        <v>133509.0199999997</v>
      </c>
      <c r="L66" s="100">
        <f t="shared" si="9"/>
        <v>186349.2099999997</v>
      </c>
      <c r="M66" s="100">
        <f t="shared" si="17"/>
        <v>185649.61000000045</v>
      </c>
      <c r="N66" s="52">
        <f t="shared" si="18"/>
        <v>22358.519999999997</v>
      </c>
      <c r="O66" s="71">
        <f t="shared" si="12"/>
        <v>3.4885561179954383</v>
      </c>
      <c r="P66" s="199">
        <f t="shared" si="13"/>
        <v>155.19668965517238</v>
      </c>
      <c r="Q66" s="200">
        <f t="shared" si="14"/>
        <v>231.34512978986365</v>
      </c>
      <c r="R66" s="198">
        <f t="shared" si="15"/>
        <v>124.06085774896734</v>
      </c>
      <c r="S66" s="1"/>
      <c r="T66" s="1"/>
      <c r="U66" s="1"/>
      <c r="V66" s="1"/>
      <c r="W66" s="1"/>
      <c r="X66" s="1"/>
      <c r="Y66" s="1"/>
      <c r="Z66" s="1"/>
    </row>
    <row r="67" ht="13.5">
      <c r="A67" s="121"/>
      <c r="B67" s="98"/>
      <c r="C67" s="74" t="s">
        <v>102</v>
      </c>
      <c r="D67" s="103" t="s">
        <v>103</v>
      </c>
      <c r="E67" s="100">
        <v>57534.629999999983</v>
      </c>
      <c r="F67" s="100">
        <v>113657.8</v>
      </c>
      <c r="G67" s="100">
        <v>77011.199999999997</v>
      </c>
      <c r="H67" s="100">
        <v>8178.3999999999996</v>
      </c>
      <c r="I67" s="101">
        <v>90760.900000000009</v>
      </c>
      <c r="J67" s="101">
        <v>11113.269999999999</v>
      </c>
      <c r="K67" s="100">
        <f t="shared" si="16"/>
        <v>33226.270000000026</v>
      </c>
      <c r="L67" s="100">
        <f t="shared" si="9"/>
        <v>13749.700000000012</v>
      </c>
      <c r="M67" s="52">
        <f t="shared" si="17"/>
        <v>-22896.899999999994</v>
      </c>
      <c r="N67" s="100">
        <f t="shared" si="18"/>
        <v>2934.869999999999</v>
      </c>
      <c r="O67" s="70">
        <f t="shared" si="12"/>
        <v>1.5775003680392146</v>
      </c>
      <c r="P67" s="71">
        <f t="shared" si="13"/>
        <v>1.3588562555022987</v>
      </c>
      <c r="Q67" s="72">
        <f t="shared" si="14"/>
        <v>1.1785415627856728</v>
      </c>
      <c r="R67" s="73">
        <f t="shared" si="15"/>
        <v>0.79854528241792477</v>
      </c>
      <c r="S67" s="1"/>
      <c r="T67" s="1"/>
      <c r="U67" s="1"/>
      <c r="V67" s="1"/>
      <c r="W67" s="1"/>
      <c r="X67" s="1"/>
      <c r="Y67" s="1"/>
      <c r="Z67" s="1"/>
    </row>
    <row r="68" ht="13.5">
      <c r="A68" s="121"/>
      <c r="B68" s="98"/>
      <c r="C68" s="62" t="s">
        <v>136</v>
      </c>
      <c r="D68" s="103" t="s">
        <v>137</v>
      </c>
      <c r="E68" s="100">
        <v>100.22</v>
      </c>
      <c r="F68" s="123">
        <v>0</v>
      </c>
      <c r="G68" s="123">
        <v>0</v>
      </c>
      <c r="H68" s="52">
        <v>0</v>
      </c>
      <c r="I68" s="101">
        <v>154.68000000000001</v>
      </c>
      <c r="J68" s="102">
        <v>179.41999999999999</v>
      </c>
      <c r="K68" s="100">
        <f t="shared" si="16"/>
        <v>54.460000000000008</v>
      </c>
      <c r="L68" s="100">
        <f t="shared" si="9"/>
        <v>154.68000000000001</v>
      </c>
      <c r="M68" s="100">
        <f t="shared" si="17"/>
        <v>154.68000000000001</v>
      </c>
      <c r="N68" s="100">
        <f t="shared" si="18"/>
        <v>179.41999999999999</v>
      </c>
      <c r="O68" s="71">
        <f t="shared" si="12"/>
        <v>1.5434045100778289</v>
      </c>
      <c r="P68" s="70" t="str">
        <f t="shared" si="13"/>
        <v/>
      </c>
      <c r="Q68" s="71" t="str">
        <f t="shared" si="14"/>
        <v/>
      </c>
      <c r="R68" s="73" t="str">
        <f t="shared" si="15"/>
        <v/>
      </c>
      <c r="S68" s="1"/>
      <c r="T68" s="1"/>
      <c r="U68" s="1"/>
      <c r="V68" s="1"/>
      <c r="W68" s="1"/>
      <c r="X68" s="1"/>
      <c r="Y68" s="1"/>
      <c r="Z68" s="1"/>
    </row>
    <row r="69" ht="13.5">
      <c r="A69" s="121"/>
      <c r="B69" s="98"/>
      <c r="C69" s="74" t="s">
        <v>138</v>
      </c>
      <c r="D69" s="103" t="s">
        <v>139</v>
      </c>
      <c r="E69" s="100">
        <v>40435.07</v>
      </c>
      <c r="F69" s="100">
        <v>0</v>
      </c>
      <c r="G69" s="100">
        <v>0</v>
      </c>
      <c r="H69" s="100">
        <v>0</v>
      </c>
      <c r="I69" s="102">
        <v>557.95000000000005</v>
      </c>
      <c r="J69" s="101">
        <v>44.369999999999997</v>
      </c>
      <c r="K69" s="100">
        <f t="shared" si="16"/>
        <v>-39877.120000000003</v>
      </c>
      <c r="L69" s="100">
        <f t="shared" si="9"/>
        <v>557.95000000000005</v>
      </c>
      <c r="M69" s="100">
        <f t="shared" si="17"/>
        <v>557.95000000000005</v>
      </c>
      <c r="N69" s="100">
        <f t="shared" si="18"/>
        <v>44.369999999999997</v>
      </c>
      <c r="O69" s="70">
        <f t="shared" si="12"/>
        <v>0.013798665366475192</v>
      </c>
      <c r="P69" s="71" t="str">
        <f t="shared" si="13"/>
        <v/>
      </c>
      <c r="Q69" s="72" t="str">
        <f t="shared" si="14"/>
        <v/>
      </c>
      <c r="R69" s="73" t="str">
        <f t="shared" si="15"/>
        <v/>
      </c>
      <c r="S69" s="1"/>
      <c r="T69" s="1"/>
      <c r="U69" s="1"/>
      <c r="V69" s="1"/>
      <c r="W69" s="1"/>
      <c r="X69" s="1"/>
      <c r="Y69" s="1"/>
      <c r="Z69" s="1"/>
    </row>
    <row r="70" ht="13.5">
      <c r="A70" s="121"/>
      <c r="B70" s="98"/>
      <c r="C70" s="62" t="s">
        <v>140</v>
      </c>
      <c r="D70" s="99" t="s">
        <v>141</v>
      </c>
      <c r="E70" s="100">
        <v>5852.1199999999999</v>
      </c>
      <c r="F70" s="123">
        <v>0</v>
      </c>
      <c r="G70" s="123">
        <v>0</v>
      </c>
      <c r="H70" s="52">
        <v>0</v>
      </c>
      <c r="I70" s="101">
        <v>2556.73</v>
      </c>
      <c r="J70" s="102">
        <v>0</v>
      </c>
      <c r="K70" s="100">
        <f t="shared" si="16"/>
        <v>-3295.3899999999999</v>
      </c>
      <c r="L70" s="52">
        <f t="shared" si="9"/>
        <v>2556.73</v>
      </c>
      <c r="M70" s="100">
        <f t="shared" si="17"/>
        <v>2556.73</v>
      </c>
      <c r="N70" s="100">
        <f t="shared" si="18"/>
        <v>0</v>
      </c>
      <c r="O70" s="71">
        <f t="shared" si="12"/>
        <v>0.43688953746676418</v>
      </c>
      <c r="P70" s="70" t="str">
        <f t="shared" si="13"/>
        <v/>
      </c>
      <c r="Q70" s="71" t="str">
        <f t="shared" si="14"/>
        <v/>
      </c>
      <c r="R70" s="73" t="str">
        <f t="shared" si="15"/>
        <v/>
      </c>
      <c r="S70" s="1"/>
      <c r="T70" s="1"/>
      <c r="U70" s="1"/>
      <c r="V70" s="1"/>
      <c r="W70" s="1"/>
      <c r="X70" s="1"/>
      <c r="Y70" s="1"/>
      <c r="Z70" s="1"/>
    </row>
    <row r="71" s="106" customFormat="1" ht="13.5">
      <c r="A71" s="192"/>
      <c r="B71" s="201"/>
      <c r="C71" s="202"/>
      <c r="D71" s="203" t="s">
        <v>142</v>
      </c>
      <c r="E71" s="113">
        <f>SUM(E63:E70)</f>
        <v>161748.18999999997</v>
      </c>
      <c r="F71" s="113">
        <f>SUM(F63:F70)</f>
        <v>116449.29999999926</v>
      </c>
      <c r="G71" s="113">
        <f>SUM(G63:G70)</f>
        <v>78490.800000000003</v>
      </c>
      <c r="H71" s="113">
        <f>SUM(H63:H70)</f>
        <v>8330.3999999999996</v>
      </c>
      <c r="I71" s="204">
        <f>SUM(I63:I70)</f>
        <v>296095.40999999968</v>
      </c>
      <c r="J71" s="204">
        <f>SUM(J63:J70)</f>
        <v>33847.829999999994</v>
      </c>
      <c r="K71" s="205">
        <f t="shared" si="16"/>
        <v>134347.21999999971</v>
      </c>
      <c r="L71" s="113">
        <f t="shared" si="9"/>
        <v>217604.60999999969</v>
      </c>
      <c r="M71" s="205">
        <f t="shared" si="17"/>
        <v>179646.11000000042</v>
      </c>
      <c r="N71" s="113">
        <f t="shared" si="18"/>
        <v>25517.429999999993</v>
      </c>
      <c r="O71" s="160">
        <f t="shared" si="12"/>
        <v>1.8305948895007711</v>
      </c>
      <c r="P71" s="206">
        <f t="shared" si="13"/>
        <v>4.0631698357821948</v>
      </c>
      <c r="Q71" s="207">
        <f t="shared" si="14"/>
        <v>3.7723581617208599</v>
      </c>
      <c r="R71" s="208">
        <f t="shared" si="15"/>
        <v>2.5426980668840566</v>
      </c>
      <c r="S71" s="106"/>
      <c r="T71" s="106"/>
      <c r="U71" s="106"/>
      <c r="V71" s="106"/>
      <c r="W71" s="106"/>
      <c r="X71" s="106"/>
      <c r="Y71" s="106"/>
      <c r="Z71" s="106"/>
    </row>
    <row r="72" s="36" customFormat="1" ht="13.5">
      <c r="A72" s="209"/>
      <c r="B72" s="210" t="s">
        <v>143</v>
      </c>
      <c r="C72" s="211"/>
      <c r="D72" s="212"/>
      <c r="E72" s="88">
        <f>E5+E17</f>
        <v>18518539.27</v>
      </c>
      <c r="F72" s="88">
        <f>F5+F17</f>
        <v>37060119.939999998</v>
      </c>
      <c r="G72" s="88">
        <f>G5+G17</f>
        <v>21862709.57</v>
      </c>
      <c r="H72" s="88">
        <f>H5+H17</f>
        <v>2649517.0099999998</v>
      </c>
      <c r="I72" s="213">
        <f>I5+I17</f>
        <v>20245023.114</v>
      </c>
      <c r="J72" s="213">
        <f>J5+J17</f>
        <v>941579.33399999992</v>
      </c>
      <c r="K72" s="88">
        <f t="shared" si="16"/>
        <v>1726483.8440000005</v>
      </c>
      <c r="L72" s="88">
        <f t="shared" si="9"/>
        <v>-1617686.4560000002</v>
      </c>
      <c r="M72" s="88">
        <f t="shared" si="17"/>
        <v>-16815096.825999998</v>
      </c>
      <c r="N72" s="88">
        <f t="shared" si="18"/>
        <v>-1707937.676</v>
      </c>
      <c r="O72" s="44">
        <f t="shared" si="12"/>
        <v>1.0932300231043008</v>
      </c>
      <c r="P72" s="43">
        <f t="shared" si="13"/>
        <v>0.35537772750513497</v>
      </c>
      <c r="Q72" s="44">
        <f t="shared" si="14"/>
        <v>0.9260070463443475</v>
      </c>
      <c r="R72" s="46">
        <f t="shared" si="15"/>
        <v>0.54627516442948676</v>
      </c>
      <c r="S72" s="36"/>
      <c r="T72" s="36"/>
      <c r="U72" s="36"/>
      <c r="V72" s="36"/>
      <c r="W72" s="36"/>
      <c r="X72" s="36"/>
      <c r="Y72" s="36"/>
      <c r="Z72" s="36"/>
    </row>
    <row r="73" s="36" customFormat="1" ht="13.5">
      <c r="A73" s="214"/>
      <c r="B73" s="215" t="s">
        <v>144</v>
      </c>
      <c r="C73" s="216"/>
      <c r="D73" s="217"/>
      <c r="E73" s="218">
        <f>SUM(E74:E82)</f>
        <v>15558455.179999998</v>
      </c>
      <c r="F73" s="218">
        <f>SUM(F74:F82)</f>
        <v>30597411.380000003</v>
      </c>
      <c r="G73" s="218">
        <f>SUM(G74:G82)</f>
        <v>17333331.670000002</v>
      </c>
      <c r="H73" s="218">
        <f>SUM(H74:H82)</f>
        <v>1361478.23</v>
      </c>
      <c r="I73" s="219">
        <f>SUM(I74:I82)</f>
        <v>17251188.139999997</v>
      </c>
      <c r="J73" s="219">
        <f>SUM(J74:J82)</f>
        <v>1016405.8599999999</v>
      </c>
      <c r="K73" s="218">
        <f t="shared" si="16"/>
        <v>1692732.959999999</v>
      </c>
      <c r="L73" s="218">
        <f t="shared" si="9"/>
        <v>-82143.530000004917</v>
      </c>
      <c r="M73" s="218">
        <f t="shared" si="17"/>
        <v>-13346223.240000006</v>
      </c>
      <c r="N73" s="145">
        <f t="shared" si="18"/>
        <v>-345072.37000000011</v>
      </c>
      <c r="O73" s="147">
        <f t="shared" si="12"/>
        <v>1.1087982669497911</v>
      </c>
      <c r="P73" s="220">
        <f t="shared" si="13"/>
        <v>0.74654580411469373</v>
      </c>
      <c r="Q73" s="221">
        <f t="shared" si="14"/>
        <v>0.99526094973754087</v>
      </c>
      <c r="R73" s="222">
        <f t="shared" si="15"/>
        <v>0.56381201421752414</v>
      </c>
      <c r="S73" s="36"/>
      <c r="T73" s="36"/>
      <c r="U73" s="36"/>
      <c r="V73" s="36"/>
      <c r="W73" s="36"/>
      <c r="X73" s="36"/>
      <c r="Y73" s="36"/>
      <c r="Z73" s="36"/>
    </row>
    <row r="74" ht="13.5">
      <c r="A74" s="223"/>
      <c r="B74" s="224"/>
      <c r="C74" s="62" t="s">
        <v>145</v>
      </c>
      <c r="D74" s="225" t="s">
        <v>146</v>
      </c>
      <c r="E74" s="100">
        <v>418867.5</v>
      </c>
      <c r="F74" s="100">
        <v>599211.69999999995</v>
      </c>
      <c r="G74" s="123">
        <v>478716.90000000002</v>
      </c>
      <c r="H74" s="100">
        <v>120494.8</v>
      </c>
      <c r="I74" s="101">
        <v>531833.69999999995</v>
      </c>
      <c r="J74" s="101">
        <v>152363.29999999999</v>
      </c>
      <c r="K74" s="100">
        <f t="shared" si="16"/>
        <v>112966.19999999995</v>
      </c>
      <c r="L74" s="100">
        <f t="shared" ref="L74:L83" si="19">I74-G74</f>
        <v>53116.79999999993</v>
      </c>
      <c r="M74" s="100">
        <f t="shared" si="17"/>
        <v>-67378</v>
      </c>
      <c r="N74" s="100">
        <f t="shared" si="18"/>
        <v>31868.499999999985</v>
      </c>
      <c r="O74" s="71">
        <f t="shared" ref="O74:O83" si="20">IFERROR(I74/E74,"")</f>
        <v>1.2696943544199537</v>
      </c>
      <c r="P74" s="71">
        <f t="shared" ref="P74:P83" si="21">IFERROR(J74/H74,"")</f>
        <v>1.2644802929255037</v>
      </c>
      <c r="Q74" s="71">
        <f t="shared" ref="Q74:Q83" si="22">IFERROR(I74/G74,"")</f>
        <v>1.1109566008636835</v>
      </c>
      <c r="R74" s="73">
        <f t="shared" ref="R74:R83" si="23">IFERROR(I74/F74,"")</f>
        <v>0.8875556001326409</v>
      </c>
      <c r="S74" s="1"/>
      <c r="T74" s="1"/>
      <c r="U74" s="1"/>
      <c r="V74" s="1"/>
      <c r="W74" s="1"/>
      <c r="X74" s="1"/>
      <c r="Y74" s="1"/>
      <c r="Z74" s="1"/>
    </row>
    <row r="75" ht="13.5">
      <c r="A75" s="226"/>
      <c r="B75" s="140"/>
      <c r="C75" s="74" t="s">
        <v>147</v>
      </c>
      <c r="D75" s="227" t="s">
        <v>148</v>
      </c>
      <c r="E75" s="100">
        <v>2149715.3300000001</v>
      </c>
      <c r="F75" s="100">
        <v>9188373.8900000006</v>
      </c>
      <c r="G75" s="100">
        <v>2687639.9700000002</v>
      </c>
      <c r="H75" s="228">
        <f>61523.85+425161.34</f>
        <v>486685.19</v>
      </c>
      <c r="I75" s="101">
        <v>2687639.9700000002</v>
      </c>
      <c r="J75" s="102">
        <v>101362.64</v>
      </c>
      <c r="K75" s="100">
        <f t="shared" si="16"/>
        <v>537924.64000000013</v>
      </c>
      <c r="L75" s="100">
        <f t="shared" si="19"/>
        <v>0</v>
      </c>
      <c r="M75" s="100">
        <f t="shared" si="17"/>
        <v>-6500733.9199999999</v>
      </c>
      <c r="N75" s="100">
        <f t="shared" si="18"/>
        <v>-385322.54999999999</v>
      </c>
      <c r="O75" s="71">
        <f t="shared" si="20"/>
        <v>1.2502306386771684</v>
      </c>
      <c r="P75" s="71">
        <f t="shared" si="21"/>
        <v>0.20827147010575769</v>
      </c>
      <c r="Q75" s="71">
        <f t="shared" si="22"/>
        <v>1</v>
      </c>
      <c r="R75" s="73">
        <f t="shared" si="23"/>
        <v>0.29250441940820937</v>
      </c>
      <c r="S75" s="1"/>
      <c r="T75" s="1"/>
      <c r="U75" s="1"/>
      <c r="V75" s="1"/>
      <c r="W75" s="1"/>
      <c r="X75" s="1"/>
      <c r="Y75" s="1"/>
      <c r="Z75" s="1"/>
    </row>
    <row r="76" ht="13.5">
      <c r="A76" s="226"/>
      <c r="B76" s="140"/>
      <c r="C76" s="62" t="s">
        <v>149</v>
      </c>
      <c r="D76" s="225" t="s">
        <v>150</v>
      </c>
      <c r="E76" s="100">
        <v>10724976.75</v>
      </c>
      <c r="F76" s="100">
        <v>17821978.010000002</v>
      </c>
      <c r="G76" s="123">
        <f>12028975.45+6078.11</f>
        <v>12035053.559999999</v>
      </c>
      <c r="H76" s="100">
        <f>696710.89+2395.87</f>
        <v>699106.76000000001</v>
      </c>
      <c r="I76" s="128">
        <v>12033977.09</v>
      </c>
      <c r="J76" s="101">
        <v>698030.30000000005</v>
      </c>
      <c r="K76" s="100">
        <f t="shared" si="16"/>
        <v>1309000.3399999999</v>
      </c>
      <c r="L76" s="100">
        <f t="shared" si="19"/>
        <v>-1076.4699999988079</v>
      </c>
      <c r="M76" s="100">
        <f t="shared" si="17"/>
        <v>-5788000.9200000018</v>
      </c>
      <c r="N76" s="123">
        <f t="shared" si="18"/>
        <v>-1076.4599999999627</v>
      </c>
      <c r="O76" s="71">
        <f t="shared" si="20"/>
        <v>1.1220515783402514</v>
      </c>
      <c r="P76" s="71">
        <f t="shared" si="21"/>
        <v>0.99846023517209304</v>
      </c>
      <c r="Q76" s="71">
        <f t="shared" si="22"/>
        <v>0.99991055544583729</v>
      </c>
      <c r="R76" s="73">
        <f t="shared" si="23"/>
        <v>0.67523240592305045</v>
      </c>
      <c r="S76" s="1"/>
      <c r="T76" s="1"/>
      <c r="U76" s="1"/>
      <c r="V76" s="1"/>
      <c r="W76" s="1"/>
      <c r="X76" s="1"/>
      <c r="Y76" s="1"/>
      <c r="Z76" s="1"/>
    </row>
    <row r="77" ht="13.5">
      <c r="A77" s="226"/>
      <c r="B77" s="140"/>
      <c r="C77" s="74" t="s">
        <v>151</v>
      </c>
      <c r="D77" s="229" t="s">
        <v>152</v>
      </c>
      <c r="E77" s="228">
        <v>2257494.3700000001</v>
      </c>
      <c r="F77" s="100">
        <v>2981815.1800000002</v>
      </c>
      <c r="G77" s="52">
        <v>2125888.6400000001</v>
      </c>
      <c r="H77" s="230">
        <f>52414.99+2776.49</f>
        <v>55191.479999999996</v>
      </c>
      <c r="I77" s="101">
        <v>2125888.6400000001</v>
      </c>
      <c r="J77" s="231">
        <v>64826.32</v>
      </c>
      <c r="K77" s="100">
        <f t="shared" si="16"/>
        <v>-131605.72999999998</v>
      </c>
      <c r="L77" s="100">
        <f t="shared" si="19"/>
        <v>0</v>
      </c>
      <c r="M77" s="100">
        <f t="shared" si="17"/>
        <v>-855926.54000000004</v>
      </c>
      <c r="N77" s="100">
        <f t="shared" si="18"/>
        <v>9634.8400000000038</v>
      </c>
      <c r="O77" s="71">
        <f t="shared" si="20"/>
        <v>0.9417027427625434</v>
      </c>
      <c r="P77" s="71">
        <f t="shared" si="21"/>
        <v>1.1745711475756766</v>
      </c>
      <c r="Q77" s="71">
        <f t="shared" si="22"/>
        <v>1</v>
      </c>
      <c r="R77" s="73">
        <f t="shared" si="23"/>
        <v>0.71295117626975124</v>
      </c>
      <c r="S77" s="1"/>
      <c r="T77" s="1"/>
      <c r="U77" s="1"/>
      <c r="V77" s="1"/>
      <c r="W77" s="1"/>
      <c r="X77" s="1"/>
      <c r="Y77" s="1"/>
      <c r="Z77" s="1"/>
    </row>
    <row r="78" ht="13.5">
      <c r="A78" s="226"/>
      <c r="B78" s="140"/>
      <c r="C78" s="62" t="s">
        <v>153</v>
      </c>
      <c r="D78" s="229" t="s">
        <v>154</v>
      </c>
      <c r="E78" s="100">
        <v>7534.4099999999999</v>
      </c>
      <c r="F78" s="100">
        <v>0</v>
      </c>
      <c r="G78" s="123">
        <v>0</v>
      </c>
      <c r="H78" s="100">
        <v>0</v>
      </c>
      <c r="I78" s="105">
        <v>3.1099999999999999</v>
      </c>
      <c r="J78" s="101">
        <v>0</v>
      </c>
      <c r="K78" s="100">
        <f t="shared" si="16"/>
        <v>-7531.3000000000002</v>
      </c>
      <c r="L78" s="100">
        <f t="shared" si="19"/>
        <v>3.1099999999999999</v>
      </c>
      <c r="M78" s="100">
        <f t="shared" si="17"/>
        <v>3.1099999999999999</v>
      </c>
      <c r="N78" s="104">
        <f t="shared" si="18"/>
        <v>0</v>
      </c>
      <c r="O78" s="71">
        <f t="shared" si="20"/>
        <v>0.00041277286476313339</v>
      </c>
      <c r="P78" s="71" t="str">
        <f t="shared" si="21"/>
        <v/>
      </c>
      <c r="Q78" s="71" t="str">
        <f t="shared" si="22"/>
        <v/>
      </c>
      <c r="R78" s="73" t="str">
        <f t="shared" si="23"/>
        <v/>
      </c>
      <c r="S78" s="1"/>
      <c r="T78" s="1"/>
      <c r="U78" s="1"/>
      <c r="V78" s="1"/>
      <c r="W78" s="1"/>
      <c r="X78" s="1"/>
      <c r="Y78" s="1"/>
      <c r="Z78" s="1"/>
    </row>
    <row r="79" ht="13.5">
      <c r="A79" s="226"/>
      <c r="B79" s="140"/>
      <c r="C79" s="62" t="s">
        <v>155</v>
      </c>
      <c r="D79" s="229" t="s">
        <v>156</v>
      </c>
      <c r="E79" s="100">
        <v>44836.290000000001</v>
      </c>
      <c r="F79" s="100">
        <v>0</v>
      </c>
      <c r="G79" s="123">
        <v>0</v>
      </c>
      <c r="H79" s="100">
        <v>0</v>
      </c>
      <c r="I79" s="102">
        <v>155</v>
      </c>
      <c r="J79" s="101">
        <v>0</v>
      </c>
      <c r="K79" s="100">
        <f t="shared" si="16"/>
        <v>-44681.290000000001</v>
      </c>
      <c r="L79" s="100">
        <f t="shared" si="19"/>
        <v>155</v>
      </c>
      <c r="M79" s="100">
        <f t="shared" si="17"/>
        <v>155</v>
      </c>
      <c r="N79" s="52">
        <f t="shared" si="18"/>
        <v>0</v>
      </c>
      <c r="O79" s="71">
        <f t="shared" si="20"/>
        <v>0.0034570210871595307</v>
      </c>
      <c r="P79" s="71" t="str">
        <f t="shared" si="21"/>
        <v/>
      </c>
      <c r="Q79" s="71" t="str">
        <f t="shared" si="22"/>
        <v/>
      </c>
      <c r="R79" s="73" t="str">
        <f t="shared" si="23"/>
        <v/>
      </c>
      <c r="S79" s="1"/>
      <c r="T79" s="1"/>
      <c r="U79" s="1"/>
      <c r="V79" s="1"/>
      <c r="W79" s="1"/>
      <c r="X79" s="1"/>
      <c r="Y79" s="1"/>
      <c r="Z79" s="1"/>
    </row>
    <row r="80" ht="13.5">
      <c r="A80" s="232"/>
      <c r="B80" s="140"/>
      <c r="C80" s="62" t="s">
        <v>157</v>
      </c>
      <c r="D80" s="233" t="s">
        <v>158</v>
      </c>
      <c r="E80" s="100"/>
      <c r="F80" s="100">
        <v>0</v>
      </c>
      <c r="G80" s="123">
        <v>0</v>
      </c>
      <c r="H80" s="100">
        <v>0</v>
      </c>
      <c r="I80" s="105">
        <v>0</v>
      </c>
      <c r="J80" s="101">
        <v>165.11000000000001</v>
      </c>
      <c r="K80" s="100">
        <f t="shared" si="16"/>
        <v>0</v>
      </c>
      <c r="L80" s="100">
        <f t="shared" si="19"/>
        <v>0</v>
      </c>
      <c r="M80" s="100">
        <f t="shared" si="17"/>
        <v>0</v>
      </c>
      <c r="N80" s="104">
        <f t="shared" si="18"/>
        <v>165.11000000000001</v>
      </c>
      <c r="O80" s="71" t="str">
        <f t="shared" si="20"/>
        <v/>
      </c>
      <c r="P80" s="71" t="str">
        <f t="shared" si="21"/>
        <v/>
      </c>
      <c r="Q80" s="71" t="str">
        <f t="shared" si="22"/>
        <v/>
      </c>
      <c r="R80" s="73" t="str">
        <f t="shared" si="23"/>
        <v/>
      </c>
      <c r="S80" s="1"/>
      <c r="T80" s="1"/>
      <c r="U80" s="1"/>
      <c r="V80" s="1"/>
      <c r="W80" s="1"/>
      <c r="X80" s="1"/>
      <c r="Y80" s="1"/>
      <c r="Z80" s="1"/>
    </row>
    <row r="81" ht="13.5">
      <c r="A81" s="226"/>
      <c r="B81" s="140"/>
      <c r="C81" s="234" t="s">
        <v>159</v>
      </c>
      <c r="D81" s="127" t="s">
        <v>160</v>
      </c>
      <c r="E81" s="100">
        <v>27620.330000000002</v>
      </c>
      <c r="F81" s="100">
        <v>6032.6000000000004</v>
      </c>
      <c r="G81" s="123">
        <v>6032.6000000000004</v>
      </c>
      <c r="H81" s="123">
        <v>0</v>
      </c>
      <c r="I81" s="128">
        <v>141774.70000000001</v>
      </c>
      <c r="J81" s="128">
        <v>20.600000000000001</v>
      </c>
      <c r="K81" s="100">
        <f t="shared" si="16"/>
        <v>114154.37000000001</v>
      </c>
      <c r="L81" s="100">
        <f t="shared" si="19"/>
        <v>135742.10000000001</v>
      </c>
      <c r="M81" s="100">
        <f t="shared" si="17"/>
        <v>135742.10000000001</v>
      </c>
      <c r="N81" s="123">
        <f t="shared" si="18"/>
        <v>20.600000000000001</v>
      </c>
      <c r="O81" s="71">
        <f t="shared" si="20"/>
        <v>5.1329835668147341</v>
      </c>
      <c r="P81" s="71" t="str">
        <f t="shared" si="21"/>
        <v/>
      </c>
      <c r="Q81" s="71">
        <f t="shared" si="22"/>
        <v>23.501425587640487</v>
      </c>
      <c r="R81" s="73">
        <f t="shared" si="23"/>
        <v>23.501425587640487</v>
      </c>
      <c r="S81" s="1"/>
      <c r="T81" s="1"/>
      <c r="U81" s="1"/>
      <c r="V81" s="1"/>
      <c r="W81" s="1"/>
      <c r="X81" s="1"/>
      <c r="Y81" s="1"/>
      <c r="Z81" s="1"/>
    </row>
    <row r="82" ht="13.5">
      <c r="A82" s="226"/>
      <c r="B82" s="224"/>
      <c r="C82" s="235" t="s">
        <v>161</v>
      </c>
      <c r="D82" s="236" t="s">
        <v>162</v>
      </c>
      <c r="E82" s="186">
        <v>-72589.800000000003</v>
      </c>
      <c r="F82" s="186">
        <v>0</v>
      </c>
      <c r="G82" s="237">
        <v>0</v>
      </c>
      <c r="H82" s="186">
        <v>0</v>
      </c>
      <c r="I82" s="102">
        <v>-270084.07000000001</v>
      </c>
      <c r="J82" s="238">
        <v>-362.41000000000003</v>
      </c>
      <c r="K82" s="186">
        <f t="shared" si="16"/>
        <v>-197494.27000000002</v>
      </c>
      <c r="L82" s="186">
        <f t="shared" si="19"/>
        <v>-270084.07000000001</v>
      </c>
      <c r="M82" s="186">
        <f t="shared" si="17"/>
        <v>-270084.07000000001</v>
      </c>
      <c r="N82" s="52">
        <f t="shared" si="18"/>
        <v>-362.41000000000003</v>
      </c>
      <c r="O82" s="82">
        <f t="shared" si="20"/>
        <v>3.7206889948725577</v>
      </c>
      <c r="P82" s="70" t="str">
        <f t="shared" si="21"/>
        <v/>
      </c>
      <c r="Q82" s="82" t="str">
        <f t="shared" si="22"/>
        <v/>
      </c>
      <c r="R82" s="83" t="str">
        <f t="shared" si="23"/>
        <v/>
      </c>
      <c r="S82" s="1"/>
      <c r="T82" s="1"/>
      <c r="U82" s="1"/>
      <c r="V82" s="1"/>
      <c r="W82" s="1"/>
      <c r="X82" s="1"/>
      <c r="Y82" s="1"/>
      <c r="Z82" s="1"/>
    </row>
    <row r="83" s="36" customFormat="1" ht="13.5">
      <c r="A83" s="239"/>
      <c r="B83" s="210" t="s">
        <v>163</v>
      </c>
      <c r="C83" s="211"/>
      <c r="D83" s="212"/>
      <c r="E83" s="88">
        <f>E72+E73</f>
        <v>34076994.449999996</v>
      </c>
      <c r="F83" s="88">
        <f>F72+F73</f>
        <v>67657531.319999993</v>
      </c>
      <c r="G83" s="88">
        <f>G72+G73</f>
        <v>39196041.240000002</v>
      </c>
      <c r="H83" s="88">
        <f>H72+H73</f>
        <v>4010995.2399999998</v>
      </c>
      <c r="I83" s="213">
        <f>I72+I73</f>
        <v>37496211.253999993</v>
      </c>
      <c r="J83" s="213">
        <f>J72+J73</f>
        <v>1957985.1939999997</v>
      </c>
      <c r="K83" s="88">
        <f t="shared" si="16"/>
        <v>3419216.8039999977</v>
      </c>
      <c r="L83" s="88">
        <f t="shared" si="19"/>
        <v>-1699829.9860000089</v>
      </c>
      <c r="M83" s="88">
        <f t="shared" si="17"/>
        <v>-30161320.066</v>
      </c>
      <c r="N83" s="88">
        <f t="shared" si="18"/>
        <v>-2053010.0460000001</v>
      </c>
      <c r="O83" s="44">
        <f t="shared" si="20"/>
        <v>1.1003379804817264</v>
      </c>
      <c r="P83" s="44">
        <f t="shared" si="21"/>
        <v>0.48815445465350382</v>
      </c>
      <c r="Q83" s="44">
        <f t="shared" si="22"/>
        <v>0.95663261053350168</v>
      </c>
      <c r="R83" s="46">
        <f t="shared" si="23"/>
        <v>0.55420602145020736</v>
      </c>
      <c r="S83" s="36"/>
      <c r="T83" s="36"/>
      <c r="U83" s="36"/>
      <c r="V83" s="36"/>
      <c r="W83" s="36"/>
      <c r="X83" s="36"/>
      <c r="Y83" s="36"/>
      <c r="Z83" s="36"/>
    </row>
    <row r="84" ht="13.5">
      <c r="A84" s="240"/>
      <c r="B84" s="241" t="s">
        <v>164</v>
      </c>
      <c r="C84" s="4"/>
      <c r="D84" s="242"/>
      <c r="E84" s="243"/>
      <c r="F84" s="243"/>
      <c r="G84" s="243"/>
      <c r="H84" s="243"/>
      <c r="I84" s="244"/>
      <c r="J84" s="244"/>
      <c r="K84" s="245"/>
      <c r="L84" s="245"/>
      <c r="M84" s="243"/>
      <c r="N84" s="243"/>
      <c r="O84" s="243"/>
      <c r="S84" s="1"/>
      <c r="T84" s="1"/>
      <c r="U84" s="1"/>
      <c r="V84" s="1"/>
      <c r="W84" s="1"/>
      <c r="X84" s="1"/>
      <c r="Y84" s="1"/>
      <c r="Z84" s="1"/>
    </row>
    <row r="85" ht="12.75">
      <c r="A85" s="2"/>
      <c r="B85" s="3"/>
      <c r="C85" s="4"/>
      <c r="D85" s="1"/>
      <c r="E85" s="5"/>
      <c r="F85" s="1"/>
      <c r="G85" s="1"/>
      <c r="H85" s="5"/>
      <c r="I85" s="6"/>
      <c r="J85" s="6"/>
      <c r="K85" s="7"/>
      <c r="L85" s="7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>
      <c r="E86" s="5"/>
      <c r="F86" s="5"/>
      <c r="G86" s="5"/>
      <c r="H86" s="5"/>
      <c r="I86" s="246"/>
      <c r="J86" s="246"/>
      <c r="K86" s="5"/>
      <c r="L86" s="5"/>
      <c r="M86" s="5"/>
      <c r="N86" s="5"/>
      <c r="O86" s="5"/>
      <c r="P86" s="5"/>
      <c r="Q86" s="5"/>
      <c r="R86" s="5"/>
      <c r="S86" s="1"/>
      <c r="T86" s="1"/>
      <c r="U86" s="1"/>
      <c r="V86" s="1"/>
      <c r="W86" s="1"/>
      <c r="X86" s="1"/>
      <c r="Y86" s="1"/>
      <c r="Z86" s="1"/>
    </row>
    <row r="87" ht="12.75">
      <c r="E87" s="5"/>
      <c r="F87" s="1"/>
      <c r="G87" s="1"/>
      <c r="H87" s="5"/>
      <c r="I87" s="6"/>
      <c r="J87" s="6"/>
      <c r="K87" s="7"/>
      <c r="S87" s="1"/>
      <c r="T87" s="1"/>
      <c r="U87" s="1"/>
      <c r="V87" s="1"/>
      <c r="W87" s="1"/>
      <c r="X87" s="1"/>
      <c r="Y87" s="1"/>
      <c r="Z87" s="1"/>
    </row>
    <row r="88" ht="12.75">
      <c r="E88" s="5"/>
      <c r="F88" s="1"/>
      <c r="G88" s="1"/>
      <c r="H88" s="5"/>
      <c r="I88" s="6"/>
      <c r="J88" s="6"/>
      <c r="K88" s="7"/>
      <c r="S88" s="1"/>
      <c r="T88" s="1"/>
      <c r="U88" s="1"/>
      <c r="V88" s="1"/>
      <c r="W88" s="1"/>
      <c r="X88" s="1"/>
      <c r="Y88" s="1"/>
      <c r="Z88" s="1"/>
    </row>
    <row r="89" ht="12.75">
      <c r="E89" s="5"/>
      <c r="F89" s="1"/>
      <c r="G89" s="1"/>
      <c r="H89" s="5"/>
      <c r="I89" s="6"/>
      <c r="J89" s="6"/>
      <c r="K89" s="7"/>
      <c r="S89" s="1"/>
      <c r="T89" s="1"/>
      <c r="U89" s="1"/>
      <c r="V89" s="1"/>
      <c r="W89" s="1"/>
      <c r="X89" s="1"/>
      <c r="Y89" s="1"/>
      <c r="Z89" s="1"/>
    </row>
    <row r="90" ht="12.75">
      <c r="E90" s="5"/>
      <c r="I90" s="6"/>
      <c r="J90" s="6"/>
      <c r="K90" s="7"/>
      <c r="S90" s="1"/>
      <c r="T90" s="1"/>
      <c r="U90" s="1"/>
      <c r="V90" s="1"/>
      <c r="W90" s="1"/>
      <c r="X90" s="1"/>
      <c r="Y90" s="1"/>
      <c r="Z90" s="1"/>
    </row>
    <row r="91" ht="12.75">
      <c r="S91" s="1"/>
      <c r="T91" s="1"/>
      <c r="U91" s="1"/>
      <c r="V91" s="1"/>
      <c r="W91" s="1"/>
      <c r="X91" s="1"/>
      <c r="Y91" s="1"/>
      <c r="Z91" s="1"/>
    </row>
    <row r="92" ht="12.75">
      <c r="S92" s="1"/>
      <c r="T92" s="1"/>
      <c r="U92" s="1"/>
      <c r="V92" s="1"/>
      <c r="W92" s="1"/>
      <c r="X92" s="1"/>
      <c r="Y92" s="1"/>
      <c r="Z92" s="1"/>
    </row>
    <row r="93" ht="12.75">
      <c r="S93" s="1"/>
      <c r="T93" s="1"/>
      <c r="U93" s="1"/>
      <c r="V93" s="1"/>
      <c r="W93" s="1"/>
      <c r="X93" s="1"/>
      <c r="Y93" s="1"/>
      <c r="Z93" s="1"/>
    </row>
    <row r="94" ht="12.75">
      <c r="S94" s="1"/>
      <c r="T94" s="1"/>
      <c r="U94" s="1"/>
      <c r="V94" s="1"/>
      <c r="W94" s="1"/>
      <c r="X94" s="1"/>
      <c r="Y94" s="1"/>
      <c r="Z94" s="1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bogdanova-aa</cp:lastModifiedBy>
  <cp:revision>348</cp:revision>
  <dcterms:created xsi:type="dcterms:W3CDTF">2015-02-26T11:08:47Z</dcterms:created>
  <dcterms:modified xsi:type="dcterms:W3CDTF">2026-08-17T06:05:29Z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