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24.08." sheetId="1" state="visible" r:id="rId1"/>
  </sheets>
  <definedNames>
    <definedName name="_xlnm._FilterDatabase" localSheetId="0" hidden="1">'на 24.08.'!$A$4:$R$84</definedName>
    <definedName name="_xlnm.Print_Area" localSheetId="0" hidden="0">'на 24.08.'!$A$1:$R$84</definedName>
    <definedName name="Print_Titles" localSheetId="0" hidden="0">'на 24.08.'!$3:$4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24.08.'!$A$4:$R$84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<sst xmlns="http://schemas.openxmlformats.org/spreadsheetml/2006/main" count="165" uniqueCount="165">
  <si>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</si>
  <si>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</si>
  <si>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</si>
  <si>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</si>
  <si>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</si>
  <si>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</si>
  <si>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с нач. 2025 года (по 21.08.2025 вкл.)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</si>
  <si>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</si>
  <si>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</si>
  <si>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</si>
  <si>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</si>
  <si>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</si>
  <si>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</si>
  <si>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</si>
  <si>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</si>
  <si>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август</t>
  </si>
  <si>
    <t>август</t>
  </si>
  <si>
    <t xml:space="preserve">с нач. года на 24.08.2026 (по 21.08.2026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</si>
  <si>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</si>
  <si>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</si>
  <si>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</si>
  <si>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август от плана августа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</si>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</sst>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0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1.000000"/>
      <name val="Times New Roman"/>
    </font>
    <font>
      <sz val="7.000000"/>
      <name val="Times New Roman"/>
    </font>
    <font>
      <b/>
      <sz val="16.000000"/>
      <name val="Times New Roman"/>
    </font>
    <font>
      <b/>
      <sz val="7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1.000000"/>
      <name val="Times New Roman"/>
    </font>
    <font>
      <b/>
      <sz val="14.000000"/>
      <name val="Times New Roman"/>
    </font>
    <font>
      <i/>
      <sz val="14.000000"/>
      <name val="Times New Roman"/>
    </font>
    <font>
      <i/>
      <sz val="7.000000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47">
    <xf fontId="0" fillId="0" borderId="0" numFmtId="0" xfId="0"/>
    <xf fontId="5" fillId="0" borderId="0" numFmtId="0" xfId="0" applyFont="1" applyAlignment="1">
      <alignment vertical="center"/>
    </xf>
    <xf fontId="5" fillId="0" borderId="1" numFmtId="0" xfId="0" applyFont="1" applyBorder="1" applyAlignment="1">
      <alignment vertical="center"/>
    </xf>
    <xf fontId="6" fillId="0" borderId="0" numFmtId="0" xfId="0" applyFont="1" applyAlignment="1">
      <alignment vertical="center"/>
    </xf>
    <xf fontId="7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vertical="center"/>
    </xf>
    <xf fontId="5" fillId="3" borderId="0" numFmtId="163" xfId="0" applyNumberFormat="1" applyFont="1" applyFill="1" applyAlignment="1">
      <alignment vertical="center"/>
    </xf>
    <xf fontId="5" fillId="0" borderId="0" numFmtId="163" xfId="0" applyNumberFormat="1" applyFont="1" applyAlignment="1">
      <alignment vertical="center"/>
    </xf>
    <xf fontId="8" fillId="0" borderId="0" numFmtId="0" xfId="0" applyFont="1" applyAlignment="1">
      <alignment horizontal="center" vertical="center" wrapText="1"/>
    </xf>
    <xf fontId="9" fillId="0" borderId="0" numFmtId="0" xfId="0" applyFont="1" applyAlignment="1">
      <alignment horizontal="left" vertical="center"/>
    </xf>
    <xf fontId="8" fillId="3" borderId="0" numFmtId="0" xfId="0" applyFont="1" applyFill="1" applyAlignment="1">
      <alignment horizontal="center" vertical="center" wrapText="1"/>
    </xf>
    <xf fontId="5" fillId="0" borderId="1" numFmtId="49" xfId="0" applyNumberFormat="1" applyFont="1" applyBorder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 wrapText="1"/>
    </xf>
    <xf fontId="10" fillId="0" borderId="0" numFmtId="0" xfId="0" applyFont="1" applyAlignment="1">
      <alignment horizontal="right" vertical="center" wrapText="1"/>
    </xf>
    <xf fontId="5" fillId="3" borderId="0" numFmtId="163" xfId="0" applyNumberFormat="1" applyFont="1" applyFill="1" applyAlignment="1">
      <alignment horizontal="center" vertical="center" wrapText="1"/>
    </xf>
    <xf fontId="5" fillId="0" borderId="0" numFmtId="163" xfId="0" applyNumberFormat="1" applyFont="1" applyAlignment="1">
      <alignment horizontal="center" vertical="center" wrapText="1"/>
    </xf>
    <xf fontId="10" fillId="0" borderId="0" numFmtId="0" xfId="0" applyFont="1" applyAlignment="1">
      <alignment horizontal="right" vertical="center"/>
    </xf>
    <xf fontId="11" fillId="0" borderId="0" numFmtId="0" xfId="0" applyFont="1" applyAlignment="1">
      <alignment vertical="center"/>
    </xf>
    <xf fontId="11" fillId="0" borderId="2" numFmtId="49" xfId="0" applyNumberFormat="1" applyFont="1" applyBorder="1" applyAlignment="1">
      <alignment horizontal="center" vertical="center" wrapText="1"/>
    </xf>
    <xf fontId="11" fillId="0" borderId="3" numFmtId="0" xfId="0" applyFont="1" applyBorder="1" applyAlignment="1">
      <alignment horizontal="center" vertical="center" wrapText="1"/>
    </xf>
    <xf fontId="9" fillId="0" borderId="4" numFmtId="49" xfId="0" applyNumberFormat="1" applyFont="1" applyBorder="1" applyAlignment="1">
      <alignment horizontal="center" vertical="center" wrapText="1"/>
    </xf>
    <xf fontId="11" fillId="0" borderId="4" numFmtId="0" xfId="0" applyFont="1" applyBorder="1" applyAlignment="1">
      <alignment horizontal="center" vertical="center" wrapText="1"/>
    </xf>
    <xf fontId="12" fillId="0" borderId="4" numFmtId="162" xfId="0" applyNumberFormat="1" applyFont="1" applyBorder="1" applyAlignment="1">
      <alignment horizontal="center" vertical="center" wrapText="1"/>
    </xf>
    <xf fontId="12" fillId="0" borderId="5" numFmtId="162" xfId="0" applyNumberFormat="1" applyFont="1" applyBorder="1" applyAlignment="1">
      <alignment horizontal="center" vertical="center" wrapText="1"/>
    </xf>
    <xf fontId="12" fillId="0" borderId="6" numFmtId="162" xfId="0" applyNumberFormat="1" applyFont="1" applyBorder="1" applyAlignment="1">
      <alignment horizontal="center" vertical="center" wrapText="1"/>
    </xf>
    <xf fontId="12" fillId="0" borderId="7" numFmtId="162" xfId="0" applyNumberFormat="1" applyFont="1" applyBorder="1" applyAlignment="1">
      <alignment horizontal="center" vertical="center" wrapText="1"/>
    </xf>
    <xf fontId="12" fillId="3" borderId="5" numFmtId="163" xfId="0" applyNumberFormat="1" applyFont="1" applyFill="1" applyBorder="1" applyAlignment="1">
      <alignment horizontal="center" vertical="center" wrapText="1"/>
    </xf>
    <xf fontId="12" fillId="3" borderId="7" numFmtId="163" xfId="0" applyNumberFormat="1" applyFont="1" applyFill="1" applyBorder="1" applyAlignment="1">
      <alignment horizontal="center" vertical="center" wrapText="1"/>
    </xf>
    <xf fontId="12" fillId="0" borderId="4" numFmtId="0" xfId="0" applyFont="1" applyBorder="1" applyAlignment="1">
      <alignment horizontal="center" vertical="center" wrapText="1"/>
    </xf>
    <xf fontId="12" fillId="0" borderId="4" numFmtId="164" xfId="105" applyNumberFormat="1" applyFont="1" applyBorder="1" applyAlignment="1" applyProtection="1">
      <alignment horizontal="center" vertical="center" wrapText="1"/>
    </xf>
    <xf fontId="12" fillId="0" borderId="4" numFmtId="163" xfId="0" applyNumberFormat="1" applyFont="1" applyBorder="1" applyAlignment="1">
      <alignment horizontal="center" vertical="center" wrapText="1"/>
    </xf>
    <xf fontId="12" fillId="0" borderId="0" numFmtId="163" xfId="0" applyNumberFormat="1" applyFont="1" applyAlignment="1">
      <alignment horizontal="center" vertical="center" wrapText="1"/>
    </xf>
    <xf fontId="12" fillId="3" borderId="4" numFmtId="163" xfId="0" applyNumberFormat="1" applyFont="1" applyFill="1" applyBorder="1" applyAlignment="1">
      <alignment horizontal="center" vertical="center" wrapText="1"/>
    </xf>
    <xf fontId="12" fillId="0" borderId="0" numFmtId="162" xfId="0" applyNumberFormat="1" applyFont="1" applyAlignment="1">
      <alignment horizontal="center" vertical="center" wrapText="1"/>
    </xf>
    <xf fontId="13" fillId="0" borderId="0" numFmtId="0" xfId="0" applyFont="1" applyAlignment="1">
      <alignment vertical="center"/>
    </xf>
    <xf fontId="13" fillId="0" borderId="8" numFmtId="49" xfId="0" applyNumberFormat="1" applyFont="1" applyBorder="1" applyAlignment="1">
      <alignment horizontal="center" vertical="center" wrapText="1"/>
    </xf>
    <xf fontId="13" fillId="0" borderId="9" numFmtId="0" xfId="0" applyFont="1" applyBorder="1" applyAlignment="1">
      <alignment horizontal="center" vertical="center" wrapText="1"/>
    </xf>
    <xf fontId="9" fillId="0" borderId="10" numFmtId="0" xfId="0" applyFont="1" applyBorder="1" applyAlignment="1">
      <alignment horizontal="left" vertical="center"/>
    </xf>
    <xf fontId="13" fillId="0" borderId="11" numFmtId="0" xfId="0" applyFont="1" applyBorder="1" applyAlignment="1">
      <alignment horizontal="center" vertical="center" wrapText="1"/>
    </xf>
    <xf fontId="13" fillId="0" borderId="12" numFmtId="162" xfId="0" applyNumberFormat="1" applyFont="1" applyBorder="1" applyAlignment="1">
      <alignment vertical="center" wrapText="1"/>
    </xf>
    <xf fontId="13" fillId="3" borderId="12" numFmtId="162" xfId="0" applyNumberFormat="1" applyFont="1" applyFill="1" applyBorder="1" applyAlignment="1">
      <alignment vertical="center" wrapText="1"/>
    </xf>
    <xf fontId="13" fillId="0" borderId="10" numFmtId="164" xfId="0" applyNumberFormat="1" applyFont="1" applyBorder="1" applyAlignment="1">
      <alignment horizontal="right" vertical="center" wrapText="1"/>
    </xf>
    <xf fontId="13" fillId="0" borderId="12" numFmtId="164" xfId="0" applyNumberFormat="1" applyFont="1" applyBorder="1" applyAlignment="1">
      <alignment horizontal="right" vertical="center" wrapText="1"/>
    </xf>
    <xf fontId="13" fillId="0" borderId="11" numFmtId="164" xfId="0" applyNumberFormat="1" applyFont="1" applyBorder="1" applyAlignment="1">
      <alignment horizontal="right" vertical="center" wrapText="1"/>
    </xf>
    <xf fontId="13" fillId="0" borderId="13" numFmtId="164" xfId="0" applyNumberFormat="1" applyFont="1" applyBorder="1" applyAlignment="1">
      <alignment horizontal="right" vertical="center" wrapText="1"/>
    </xf>
    <xf fontId="5" fillId="0" borderId="14" numFmtId="49" xfId="0" applyNumberFormat="1" applyFont="1" applyBorder="1" applyAlignment="1">
      <alignment horizontal="center" vertical="center" wrapText="1"/>
    </xf>
    <xf fontId="6" fillId="0" borderId="15" numFmtId="0" xfId="0" applyFont="1" applyBorder="1" applyAlignment="1">
      <alignment horizontal="center" vertical="center" wrapText="1"/>
    </xf>
    <xf fontId="7" fillId="0" borderId="16" numFmtId="49" xfId="0" applyNumberFormat="1" applyFont="1" applyBorder="1" applyAlignment="1">
      <alignment horizontal="left" vertical="center"/>
    </xf>
    <xf fontId="5" fillId="0" borderId="0" numFmtId="0" xfId="0" applyFont="1" applyAlignment="1">
      <alignment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3" borderId="17" numFmtId="162" xfId="0" applyNumberFormat="1" applyFont="1" applyFill="1" applyBorder="1" applyAlignment="1">
      <alignment horizontal="right"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19" numFmtId="164" xfId="0" applyNumberFormat="1" applyFont="1" applyBorder="1" applyAlignment="1">
      <alignment horizontal="right" vertical="center" wrapText="1"/>
    </xf>
    <xf fontId="5" fillId="0" borderId="20" numFmtId="49" xfId="0" applyNumberFormat="1" applyFont="1" applyBorder="1" applyAlignment="1">
      <alignment horizontal="center" vertical="center" wrapText="1"/>
    </xf>
    <xf fontId="6" fillId="0" borderId="20" numFmtId="0" xfId="0" applyFont="1" applyBorder="1" applyAlignment="1">
      <alignment horizontal="center" vertical="center" wrapText="1"/>
    </xf>
    <xf fontId="7" fillId="0" borderId="20" numFmtId="49" xfId="0" applyNumberFormat="1" applyFont="1" applyBorder="1" applyAlignment="1">
      <alignment horizontal="left" vertical="center"/>
    </xf>
    <xf fontId="5" fillId="0" borderId="5" numFmtId="0" xfId="0" applyFont="1" applyBorder="1" applyAlignment="1">
      <alignment vertical="center" wrapText="1"/>
    </xf>
    <xf fontId="5" fillId="0" borderId="20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3" borderId="6" numFmtId="162" xfId="0" applyNumberFormat="1" applyFont="1" applyFill="1" applyBorder="1" applyAlignment="1">
      <alignment vertical="center" wrapText="1"/>
    </xf>
    <xf fontId="5" fillId="3" borderId="20" numFmtId="162" xfId="0" applyNumberFormat="1" applyFont="1" applyFill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5" fillId="0" borderId="22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7" fillId="0" borderId="0" numFmtId="49" xfId="0" applyNumberFormat="1" applyFont="1" applyAlignment="1">
      <alignment horizontal="left" vertical="center"/>
    </xf>
    <xf fontId="5" fillId="3" borderId="0" numFmtId="162" xfId="0" applyNumberFormat="1" applyFont="1" applyFill="1" applyAlignment="1">
      <alignment vertical="center" wrapText="1"/>
    </xf>
    <xf fontId="5" fillId="0" borderId="4" numFmtId="49" xfId="0" applyNumberFormat="1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5" fillId="0" borderId="24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5" numFmtId="162" xfId="0" applyNumberFormat="1" applyFont="1" applyBorder="1" applyAlignment="1">
      <alignment vertical="center" wrapText="1"/>
    </xf>
    <xf fontId="5" fillId="3" borderId="1" numFmtId="162" xfId="0" applyNumberFormat="1" applyFont="1" applyFill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6" numFmtId="164" xfId="0" applyNumberFormat="1" applyFont="1" applyBorder="1" applyAlignment="1">
      <alignment horizontal="right" vertical="center" wrapText="1"/>
    </xf>
    <xf fontId="13" fillId="0" borderId="27" numFmtId="165" xfId="0" applyNumberFormat="1" applyFont="1" applyBorder="1" applyAlignment="1">
      <alignment horizontal="center" vertical="center" wrapText="1"/>
    </xf>
    <xf fontId="13" fillId="0" borderId="10" numFmtId="165" xfId="0" applyNumberFormat="1" applyFont="1" applyBorder="1" applyAlignment="1">
      <alignment horizontal="center" vertical="center" wrapText="1"/>
    </xf>
    <xf fontId="9" fillId="0" borderId="10" numFmtId="165" xfId="0" applyNumberFormat="1" applyFont="1" applyBorder="1" applyAlignment="1">
      <alignment horizontal="left" vertical="center"/>
    </xf>
    <xf fontId="13" fillId="0" borderId="11" numFmtId="165" xfId="0" applyNumberFormat="1" applyFont="1" applyBorder="1" applyAlignment="1">
      <alignment horizontal="center" vertical="center" wrapText="1"/>
    </xf>
    <xf fontId="13" fillId="0" borderId="12" numFmtId="162" xfId="0" applyNumberFormat="1" applyFont="1" applyBorder="1" applyAlignment="1">
      <alignment horizontal="right" vertical="center" wrapText="1"/>
    </xf>
    <xf fontId="13" fillId="0" borderId="10" numFmtId="162" xfId="0" applyNumberFormat="1" applyFont="1" applyBorder="1" applyAlignment="1">
      <alignment horizontal="right" vertical="center" wrapText="1"/>
    </xf>
    <xf fontId="5" fillId="0" borderId="28" numFmtId="49" xfId="0" applyNumberFormat="1" applyFont="1" applyBorder="1" applyAlignment="1">
      <alignment horizontal="center" vertical="center" wrapText="1"/>
    </xf>
    <xf fontId="6" fillId="0" borderId="29" numFmtId="0" xfId="0" applyFont="1" applyBorder="1" applyAlignment="1">
      <alignment horizontal="center" vertical="center" wrapText="1"/>
    </xf>
    <xf fontId="7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3" borderId="30" numFmtId="162" xfId="0" applyNumberFormat="1" applyFont="1" applyFill="1" applyBorder="1" applyAlignment="1">
      <alignment horizontal="right" vertical="center" wrapText="1"/>
    </xf>
    <xf fontId="5" fillId="3" borderId="15" numFmtId="162" xfId="0" applyNumberFormat="1" applyFont="1" applyFill="1" applyBorder="1" applyAlignment="1">
      <alignment horizontal="right" vertical="center" wrapText="1"/>
    </xf>
    <xf fontId="5" fillId="0" borderId="30" numFmtId="162" xfId="0" applyNumberFormat="1" applyFont="1" applyBorder="1" applyAlignment="1">
      <alignment horizontal="right" vertical="center" wrapText="1"/>
    </xf>
    <xf fontId="5" fillId="0" borderId="23" numFmtId="49" xfId="0" applyNumberFormat="1" applyFont="1" applyBorder="1" applyAlignment="1">
      <alignment horizontal="center" vertical="center" wrapText="1"/>
    </xf>
    <xf fontId="6" fillId="0" borderId="31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0" numFmtId="162" xfId="0" applyNumberFormat="1" applyFont="1" applyBorder="1" applyAlignment="1">
      <alignment horizontal="right" vertical="center" wrapText="1"/>
    </xf>
    <xf fontId="5" fillId="3" borderId="20" numFmtId="162" xfId="0" applyNumberFormat="1" applyFont="1" applyFill="1" applyBorder="1" applyAlignment="1">
      <alignment horizontal="right" vertical="center" wrapText="1"/>
    </xf>
    <xf fontId="5" fillId="3" borderId="0" numFmtId="162" xfId="0" applyNumberFormat="1" applyFont="1" applyFill="1" applyAlignment="1">
      <alignment horizontal="right" vertical="center" wrapText="1"/>
    </xf>
    <xf fontId="5" fillId="0" borderId="20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5" fillId="3" borderId="6" numFmtId="162" xfId="0" applyNumberFormat="1" applyFont="1" applyFill="1" applyBorder="1" applyAlignment="1">
      <alignment horizontal="right" vertical="center" wrapText="1"/>
    </xf>
    <xf fontId="14" fillId="0" borderId="0" numFmtId="0" xfId="0" applyFont="1" applyAlignment="1">
      <alignment vertical="center"/>
    </xf>
    <xf fontId="14" fillId="0" borderId="23" numFmtId="49" xfId="0" applyNumberFormat="1" applyFont="1" applyBorder="1" applyAlignment="1">
      <alignment horizontal="center" vertical="center" wrapText="1"/>
    </xf>
    <xf fontId="14" fillId="0" borderId="32" numFmtId="0" xfId="0" applyFont="1" applyBorder="1" applyAlignment="1">
      <alignment horizontal="center" vertical="center" wrapText="1"/>
    </xf>
    <xf fontId="15" fillId="0" borderId="33" numFmtId="49" xfId="0" applyNumberFormat="1" applyFont="1" applyBorder="1" applyAlignment="1">
      <alignment horizontal="left" vertical="center"/>
    </xf>
    <xf fontId="14" fillId="0" borderId="34" numFmtId="0" xfId="0" applyFont="1" applyBorder="1" applyAlignment="1">
      <alignment vertical="center" wrapText="1"/>
    </xf>
    <xf fontId="14" fillId="0" borderId="33" numFmtId="162" xfId="0" applyNumberFormat="1" applyFont="1" applyBorder="1" applyAlignment="1">
      <alignment horizontal="right" vertical="center" wrapText="1"/>
    </xf>
    <xf fontId="14" fillId="3" borderId="33" numFmtId="162" xfId="0" applyNumberFormat="1" applyFont="1" applyFill="1" applyBorder="1" applyAlignment="1">
      <alignment horizontal="right" vertical="center" wrapText="1"/>
    </xf>
    <xf fontId="14" fillId="0" borderId="4" numFmtId="162" xfId="0" applyNumberFormat="1" applyFont="1" applyBorder="1" applyAlignment="1">
      <alignment horizontal="right" vertical="center" wrapText="1"/>
    </xf>
    <xf fontId="14" fillId="0" borderId="33" numFmtId="164" xfId="0" applyNumberFormat="1" applyFont="1" applyBorder="1" applyAlignment="1">
      <alignment horizontal="right" vertical="center" wrapText="1"/>
    </xf>
    <xf fontId="14" fillId="0" borderId="35" numFmtId="164" xfId="0" applyNumberFormat="1" applyFont="1" applyBorder="1" applyAlignment="1">
      <alignment horizontal="right" vertical="center" wrapText="1"/>
    </xf>
    <xf fontId="5" fillId="0" borderId="26" numFmtId="1" xfId="0" applyNumberFormat="1" applyFont="1" applyBorder="1" applyAlignment="1">
      <alignment horizontal="center" vertical="center" wrapText="1"/>
    </xf>
    <xf fontId="7" fillId="0" borderId="16" numFmtId="0" xfId="0" applyFont="1" applyBorder="1" applyAlignment="1">
      <alignment horizontal="left" vertical="center"/>
    </xf>
    <xf fontId="5" fillId="0" borderId="36" numFmtId="0" xfId="0" applyFont="1" applyBorder="1" applyAlignment="1">
      <alignment horizontal="left" vertical="center" wrapText="1"/>
    </xf>
    <xf fontId="5" fillId="0" borderId="37" numFmtId="162" xfId="0" applyNumberFormat="1" applyFont="1" applyBorder="1" applyAlignment="1">
      <alignment horizontal="right" vertical="center" wrapText="1"/>
    </xf>
    <xf fontId="5" fillId="0" borderId="38" numFmtId="164" xfId="0" applyNumberFormat="1" applyFont="1" applyBorder="1" applyAlignment="1">
      <alignment horizontal="right" vertical="center" wrapText="1"/>
    </xf>
    <xf fontId="5" fillId="0" borderId="23" numFmtId="0" xfId="0" applyFont="1" applyBorder="1" applyAlignment="1">
      <alignment horizontal="center" vertical="center" wrapText="1"/>
    </xf>
    <xf fontId="7" fillId="0" borderId="20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5" fillId="0" borderId="26" numFmtId="0" xfId="0" applyFont="1" applyBorder="1" applyAlignment="1">
      <alignment horizontal="center" vertical="center" wrapText="1"/>
    </xf>
    <xf fontId="6" fillId="0" borderId="39" numFmtId="0" xfId="0" applyFont="1" applyBorder="1" applyAlignment="1">
      <alignment horizontal="center" vertical="center" wrapText="1"/>
    </xf>
    <xf fontId="7" fillId="0" borderId="20" numFmtId="166" xfId="0" applyNumberFormat="1" applyFont="1" applyBorder="1" applyAlignment="1">
      <alignment vertical="center"/>
    </xf>
    <xf fontId="16" fillId="0" borderId="5" numFmtId="165" xfId="0" applyNumberFormat="1" applyFont="1" applyBorder="1" applyAlignment="1">
      <alignment vertical="center" wrapText="1"/>
    </xf>
    <xf fontId="5" fillId="3" borderId="7" numFmtId="162" xfId="0" applyNumberFormat="1" applyFont="1" applyFill="1" applyBorder="1" applyAlignment="1">
      <alignment horizontal="right" vertical="center" wrapText="1"/>
    </xf>
    <xf fontId="14" fillId="0" borderId="26" numFmtId="0" xfId="0" applyFont="1" applyBorder="1" applyAlignment="1">
      <alignment horizontal="center" vertical="center" wrapText="1"/>
    </xf>
    <xf fontId="15" fillId="0" borderId="34" numFmtId="49" xfId="0" applyNumberFormat="1" applyFont="1" applyBorder="1" applyAlignment="1">
      <alignment horizontal="left" vertical="center"/>
    </xf>
    <xf fontId="14" fillId="0" borderId="33" numFmtId="0" xfId="0" applyFont="1" applyBorder="1" applyAlignment="1">
      <alignment vertical="center" wrapText="1"/>
    </xf>
    <xf fontId="14" fillId="0" borderId="34" numFmtId="162" xfId="0" applyNumberFormat="1" applyFont="1" applyBorder="1" applyAlignment="1">
      <alignment horizontal="right" vertical="center" wrapText="1"/>
    </xf>
    <xf fontId="14" fillId="0" borderId="34" numFmtId="164" xfId="0" applyNumberFormat="1" applyFont="1" applyBorder="1" applyAlignment="1">
      <alignment horizontal="right" vertical="center" wrapText="1"/>
    </xf>
    <xf fontId="14" fillId="0" borderId="40" numFmtId="164" xfId="0" applyNumberFormat="1" applyFont="1" applyBorder="1" applyAlignment="1">
      <alignment horizontal="right" vertical="center" wrapText="1"/>
    </xf>
    <xf fontId="7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0" numFmtId="165" xfId="0" applyNumberFormat="1" applyFont="1" applyBorder="1" applyAlignment="1">
      <alignment horizontal="left" vertical="center" wrapText="1"/>
    </xf>
    <xf fontId="5" fillId="0" borderId="20" numFmtId="0" xfId="0" applyFont="1" applyBorder="1" applyAlignment="1">
      <alignment horizontal="left" vertical="center" wrapText="1"/>
    </xf>
    <xf fontId="13" fillId="0" borderId="28" numFmtId="49" xfId="0" applyNumberFormat="1" applyFont="1" applyBorder="1" applyAlignment="1">
      <alignment horizontal="center" vertical="center" wrapText="1"/>
    </xf>
    <xf fontId="12" fillId="0" borderId="31" numFmtId="0" xfId="0" applyFont="1" applyBorder="1" applyAlignment="1">
      <alignment horizontal="center" vertical="center" wrapText="1"/>
    </xf>
    <xf fontId="9" fillId="0" borderId="20" numFmtId="0" xfId="0" applyFont="1" applyBorder="1" applyAlignment="1">
      <alignment horizontal="left" vertical="center"/>
    </xf>
    <xf fontId="13" fillId="0" borderId="0" numFmtId="0" xfId="0" applyFont="1" applyAlignment="1">
      <alignment horizontal="left" vertical="center" wrapText="1"/>
    </xf>
    <xf fontId="13" fillId="0" borderId="20" numFmtId="162" xfId="0" applyNumberFormat="1" applyFont="1" applyBorder="1" applyAlignment="1">
      <alignment horizontal="right" vertical="center" wrapText="1"/>
    </xf>
    <xf fontId="13" fillId="3" borderId="20" numFmtId="162" xfId="0" applyNumberFormat="1" applyFont="1" applyFill="1" applyBorder="1" applyAlignment="1">
      <alignment horizontal="right" vertical="center" wrapText="1"/>
    </xf>
    <xf fontId="13" fillId="0" borderId="0" numFmtId="162" xfId="0" applyNumberFormat="1" applyFont="1" applyAlignment="1">
      <alignment horizontal="right" vertical="center" wrapText="1"/>
    </xf>
    <xf fontId="13" fillId="0" borderId="20" numFmtId="164" xfId="0" applyNumberFormat="1" applyFont="1" applyBorder="1" applyAlignment="1">
      <alignment horizontal="right" vertical="center" wrapText="1"/>
    </xf>
    <xf fontId="13" fillId="0" borderId="0" numFmtId="164" xfId="0" applyNumberFormat="1" applyFont="1" applyAlignment="1">
      <alignment horizontal="right" vertical="center" wrapText="1"/>
    </xf>
    <xf fontId="13" fillId="0" borderId="23" numFmtId="164" xfId="0" applyNumberFormat="1" applyFont="1" applyBorder="1" applyAlignment="1">
      <alignment horizontal="right" vertical="center" wrapText="1"/>
    </xf>
    <xf fontId="17" fillId="0" borderId="0" numFmtId="0" xfId="0" applyFont="1" applyAlignment="1">
      <alignment vertical="center"/>
    </xf>
    <xf fontId="14" fillId="0" borderId="28" numFmtId="49" xfId="0" applyNumberFormat="1" applyFont="1" applyBorder="1" applyAlignment="1">
      <alignment horizontal="center" vertical="center" wrapText="1"/>
    </xf>
    <xf fontId="18" fillId="0" borderId="31" numFmtId="0" xfId="0" applyFont="1" applyBorder="1" applyAlignment="1">
      <alignment horizontal="center" vertical="center" wrapText="1"/>
    </xf>
    <xf fontId="15" fillId="0" borderId="0" numFmtId="0" xfId="0" applyFont="1" applyAlignment="1">
      <alignment horizontal="left" vertical="center"/>
    </xf>
    <xf fontId="17" fillId="0" borderId="5" numFmtId="0" xfId="0" applyFont="1" applyBorder="1" applyAlignment="1">
      <alignment horizontal="left" vertical="center" wrapText="1"/>
    </xf>
    <xf fontId="17" fillId="0" borderId="20" numFmtId="162" xfId="0" applyNumberFormat="1" applyFont="1" applyBorder="1" applyAlignment="1">
      <alignment horizontal="right" vertical="center" wrapText="1"/>
    </xf>
    <xf fontId="17" fillId="0" borderId="7" numFmtId="162" xfId="0" applyNumberFormat="1" applyFont="1" applyBorder="1" applyAlignment="1">
      <alignment horizontal="right" vertical="center" wrapText="1"/>
    </xf>
    <xf fontId="17" fillId="0" borderId="6" numFmtId="162" xfId="0" applyNumberFormat="1" applyFont="1" applyBorder="1" applyAlignment="1">
      <alignment horizontal="right" vertical="center" wrapText="1"/>
    </xf>
    <xf fontId="17" fillId="3" borderId="20" numFmtId="162" xfId="0" applyNumberFormat="1" applyFont="1" applyFill="1" applyBorder="1" applyAlignment="1">
      <alignment horizontal="right" vertical="center" wrapText="1"/>
    </xf>
    <xf fontId="17" fillId="3" borderId="6" numFmtId="162" xfId="0" applyNumberFormat="1" applyFont="1" applyFill="1" applyBorder="1" applyAlignment="1">
      <alignment horizontal="right" vertical="center" wrapText="1"/>
    </xf>
    <xf fontId="17" fillId="0" borderId="0" numFmtId="162" xfId="0" applyNumberFormat="1" applyFont="1" applyAlignment="1">
      <alignment horizontal="right" vertical="center" wrapText="1"/>
    </xf>
    <xf fontId="14" fillId="0" borderId="0" numFmtId="164" xfId="0" applyNumberFormat="1" applyFont="1" applyAlignment="1">
      <alignment horizontal="right" vertical="center" wrapText="1"/>
    </xf>
    <xf fontId="17" fillId="0" borderId="20" numFmtId="164" xfId="0" applyNumberFormat="1" applyFont="1" applyBorder="1" applyAlignment="1">
      <alignment horizontal="right" vertical="center" wrapText="1"/>
    </xf>
    <xf fontId="17" fillId="0" borderId="22" numFmtId="164" xfId="0" applyNumberFormat="1" applyFont="1" applyBorder="1" applyAlignment="1">
      <alignment horizontal="right" vertical="center" wrapText="1"/>
    </xf>
    <xf fontId="17" fillId="0" borderId="23" numFmtId="164" xfId="0" applyNumberFormat="1" applyFont="1" applyBorder="1" applyAlignment="1">
      <alignment horizontal="right" vertical="center" wrapText="1"/>
    </xf>
    <xf fontId="15" fillId="0" borderId="20" numFmtId="0" xfId="0" applyFont="1" applyBorder="1" applyAlignment="1">
      <alignment horizontal="left" vertical="center"/>
    </xf>
    <xf fontId="17" fillId="0" borderId="20" numFmtId="0" xfId="0" applyFont="1" applyBorder="1" applyAlignment="1">
      <alignment horizontal="left" vertical="center" wrapText="1"/>
    </xf>
    <xf fontId="17" fillId="3" borderId="0" numFmtId="162" xfId="0" applyNumberFormat="1" applyFont="1" applyFill="1" applyAlignment="1">
      <alignment horizontal="right" vertical="center" wrapText="1"/>
    </xf>
    <xf fontId="14" fillId="0" borderId="20" numFmtId="164" xfId="0" applyNumberFormat="1" applyFont="1" applyBorder="1" applyAlignment="1">
      <alignment horizontal="right" vertical="center" wrapText="1"/>
    </xf>
    <xf fontId="17" fillId="0" borderId="0" numFmtId="164" xfId="0" applyNumberFormat="1" applyFont="1" applyAlignment="1">
      <alignment horizontal="right" vertical="center" wrapText="1"/>
    </xf>
    <xf fontId="17" fillId="3" borderId="41" numFmtId="162" xfId="0" applyNumberFormat="1" applyFont="1" applyFill="1" applyBorder="1" applyAlignment="1">
      <alignment horizontal="right" vertical="center" wrapText="1"/>
    </xf>
    <xf fontId="14" fillId="0" borderId="32" numFmtId="49" xfId="0" applyNumberFormat="1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5" numFmtId="165" xfId="0" applyNumberFormat="1" applyFont="1" applyBorder="1" applyAlignment="1">
      <alignment vertical="center" wrapText="1"/>
    </xf>
    <xf fontId="14" fillId="0" borderId="33" numFmtId="162" xfId="0" applyNumberFormat="1" applyFont="1" applyBorder="1" applyAlignment="1">
      <alignment vertical="center" wrapText="1"/>
    </xf>
    <xf fontId="14" fillId="3" borderId="33" numFmtId="162" xfId="0" applyNumberFormat="1" applyFont="1" applyFill="1" applyBorder="1" applyAlignment="1">
      <alignment vertical="center" wrapText="1"/>
    </xf>
    <xf fontId="14" fillId="0" borderId="34" numFmtId="162" xfId="0" applyNumberFormat="1" applyFont="1" applyBorder="1" applyAlignment="1">
      <alignment vertical="center" wrapText="1"/>
    </xf>
    <xf fontId="5" fillId="0" borderId="26" numFmtId="49" xfId="0" applyNumberFormat="1" applyFont="1" applyBorder="1" applyAlignment="1">
      <alignment horizontal="center" vertical="center" wrapText="1"/>
    </xf>
    <xf fontId="6" fillId="0" borderId="42" numFmtId="0" xfId="0" applyFont="1" applyBorder="1" applyAlignment="1">
      <alignment horizontal="center" vertical="center" wrapText="1"/>
    </xf>
    <xf fontId="5" fillId="0" borderId="36" numFmtId="165" xfId="0" applyNumberFormat="1" applyFont="1" applyBorder="1" applyAlignment="1">
      <alignment vertical="center" wrapText="1"/>
    </xf>
    <xf fontId="5" fillId="3" borderId="16" numFmtId="162" xfId="0" applyNumberFormat="1" applyFont="1" applyFill="1" applyBorder="1" applyAlignment="1">
      <alignment horizontal="right" vertical="center" wrapText="1"/>
    </xf>
    <xf fontId="6" fillId="0" borderId="43" numFmtId="0" xfId="0" applyFont="1" applyBorder="1" applyAlignment="1">
      <alignment horizontal="center" vertical="center" wrapText="1"/>
    </xf>
    <xf fontId="19" fillId="0" borderId="20" numFmtId="165" xfId="0" applyNumberFormat="1" applyFont="1" applyBorder="1" applyAlignment="1">
      <alignment horizontal="right" vertical="center" wrapText="1"/>
    </xf>
    <xf fontId="7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22" numFmtId="162" xfId="0" applyNumberFormat="1" applyFont="1" applyBorder="1" applyAlignment="1">
      <alignment horizontal="right" vertical="center" wrapText="1"/>
    </xf>
    <xf fontId="5" fillId="0" borderId="4" numFmtId="162" xfId="0" applyNumberFormat="1" applyFont="1" applyBorder="1" applyAlignment="1">
      <alignment horizontal="right" vertical="center" wrapText="1"/>
    </xf>
    <xf fontId="5" fillId="0" borderId="44" numFmtId="49" xfId="0" applyNumberFormat="1" applyFont="1" applyBorder="1" applyAlignment="1">
      <alignment horizontal="center" vertical="center" wrapText="1"/>
    </xf>
    <xf fontId="7" fillId="0" borderId="17" numFmtId="166" xfId="0" applyNumberFormat="1" applyFont="1" applyBorder="1" applyAlignment="1">
      <alignment vertical="center"/>
    </xf>
    <xf fontId="5" fillId="0" borderId="17" numFmtId="164" xfId="0" applyNumberFormat="1" applyFont="1" applyBorder="1" applyAlignment="1">
      <alignment horizontal="right" vertical="center" wrapText="1"/>
    </xf>
    <xf fontId="5" fillId="0" borderId="44" numFmtId="164" xfId="0" applyNumberFormat="1" applyFont="1" applyBorder="1" applyAlignment="1">
      <alignment horizontal="right" vertical="center" wrapText="1"/>
    </xf>
    <xf fontId="18" fillId="0" borderId="45" numFmtId="0" xfId="0" applyFont="1" applyBorder="1" applyAlignment="1">
      <alignment horizontal="center" vertical="center" wrapText="1"/>
    </xf>
    <xf fontId="14" fillId="0" borderId="23" numFmtId="0" xfId="0" applyFont="1" applyBorder="1" applyAlignment="1">
      <alignment horizontal="center" vertical="center" wrapText="1"/>
    </xf>
    <xf fontId="5" fillId="0" borderId="36" numFmtId="165" xfId="0" applyNumberFormat="1" applyFont="1" applyBorder="1" applyAlignment="1">
      <alignment horizontal="left" vertical="center" wrapText="1"/>
    </xf>
    <xf fontId="5" fillId="0" borderId="20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5" fillId="3" borderId="20" numFmtId="4" xfId="0" applyNumberFormat="1" applyFont="1" applyFill="1" applyBorder="1" applyAlignment="1">
      <alignment horizontal="right" vertical="center" wrapText="1"/>
    </xf>
    <xf fontId="5" fillId="3" borderId="0" numFmtId="4" xfId="0" applyNumberFormat="1" applyFont="1" applyFill="1" applyAlignment="1">
      <alignment horizontal="right" vertical="center" wrapText="1"/>
    </xf>
    <xf fontId="10" fillId="0" borderId="23" numFmtId="164" xfId="0" applyNumberFormat="1" applyFont="1" applyBorder="1" applyAlignment="1">
      <alignment horizontal="right" vertical="center" wrapText="1"/>
    </xf>
    <xf fontId="10" fillId="0" borderId="0" numFmtId="164" xfId="0" applyNumberFormat="1" applyFont="1" applyAlignment="1">
      <alignment horizontal="right" vertical="center" wrapText="1"/>
    </xf>
    <xf fontId="10" fillId="0" borderId="20" numFmtId="164" xfId="0" applyNumberFormat="1" applyFont="1" applyBorder="1" applyAlignment="1">
      <alignment horizontal="right" vertical="center" wrapText="1"/>
    </xf>
    <xf fontId="14" fillId="0" borderId="39" numFmtId="0" xfId="0" applyFont="1" applyBorder="1" applyAlignment="1">
      <alignment horizontal="center" vertical="center" wrapText="1"/>
    </xf>
    <xf fontId="15" fillId="0" borderId="0" numFmtId="49" xfId="0" applyNumberFormat="1" applyFont="1" applyAlignment="1">
      <alignment horizontal="left" vertical="center"/>
    </xf>
    <xf fontId="14" fillId="0" borderId="4" numFmtId="0" xfId="0" applyFont="1" applyBorder="1" applyAlignment="1">
      <alignment vertical="center" wrapText="1"/>
    </xf>
    <xf fontId="14" fillId="3" borderId="4" numFmtId="162" xfId="0" applyNumberFormat="1" applyFont="1" applyFill="1" applyBorder="1" applyAlignment="1">
      <alignment horizontal="right" vertical="center" wrapText="1"/>
    </xf>
    <xf fontId="14" fillId="0" borderId="0" numFmtId="162" xfId="0" applyNumberFormat="1" applyFont="1" applyAlignment="1">
      <alignment horizontal="right" vertical="center" wrapText="1"/>
    </xf>
    <xf fontId="14" fillId="0" borderId="4" numFmtId="164" xfId="0" applyNumberFormat="1" applyFont="1" applyBorder="1" applyAlignment="1">
      <alignment horizontal="right" vertical="center" wrapText="1"/>
    </xf>
    <xf fontId="14" fillId="0" borderId="22" numFmtId="164" xfId="0" applyNumberFormat="1" applyFont="1" applyBorder="1" applyAlignment="1">
      <alignment horizontal="right" vertical="center" wrapText="1"/>
    </xf>
    <xf fontId="14" fillId="0" borderId="26" numFmtId="164" xfId="0" applyNumberFormat="1" applyFont="1" applyBorder="1" applyAlignment="1">
      <alignment horizontal="right" vertical="center" wrapText="1"/>
    </xf>
    <xf fontId="13" fillId="0" borderId="5" numFmtId="0" xfId="0" applyFont="1" applyBorder="1" applyAlignment="1">
      <alignment vertical="center"/>
    </xf>
    <xf fontId="13" fillId="0" borderId="9" numFmtId="167" xfId="0" applyNumberFormat="1" applyFont="1" applyBorder="1" applyAlignment="1">
      <alignment horizontal="center" vertical="center" wrapText="1"/>
    </xf>
    <xf fontId="9" fillId="0" borderId="10" numFmtId="167" xfId="0" applyNumberFormat="1" applyFont="1" applyBorder="1" applyAlignment="1">
      <alignment horizontal="left" vertical="center"/>
    </xf>
    <xf fontId="13" fillId="0" borderId="11" numFmtId="167" xfId="0" applyNumberFormat="1" applyFont="1" applyBorder="1" applyAlignment="1">
      <alignment horizontal="center" vertical="center" wrapText="1"/>
    </xf>
    <xf fontId="13" fillId="3" borderId="12" numFmtId="162" xfId="0" applyNumberFormat="1" applyFont="1" applyFill="1" applyBorder="1" applyAlignment="1">
      <alignment horizontal="right" vertical="center" wrapText="1"/>
    </xf>
    <xf fontId="13" fillId="0" borderId="23" numFmtId="49" xfId="0" applyNumberFormat="1" applyFont="1" applyBorder="1" applyAlignment="1">
      <alignment vertical="center" wrapText="1"/>
    </xf>
    <xf fontId="13" fillId="0" borderId="46" numFmtId="165" xfId="0" applyNumberFormat="1" applyFont="1" applyBorder="1" applyAlignment="1">
      <alignment horizontal="center" vertical="center" wrapText="1"/>
    </xf>
    <xf fontId="9" fillId="0" borderId="47" numFmtId="165" xfId="0" applyNumberFormat="1" applyFont="1" applyBorder="1" applyAlignment="1">
      <alignment horizontal="left" vertical="center"/>
    </xf>
    <xf fontId="13" fillId="0" borderId="18" numFmtId="165" xfId="0" applyNumberFormat="1" applyFont="1" applyBorder="1" applyAlignment="1">
      <alignment horizontal="center" vertical="center" wrapText="1"/>
    </xf>
    <xf fontId="13" fillId="0" borderId="17" numFmtId="162" xfId="0" applyNumberFormat="1" applyFont="1" applyBorder="1" applyAlignment="1">
      <alignment horizontal="right" vertical="center" wrapText="1"/>
    </xf>
    <xf fontId="13" fillId="3" borderId="17" numFmtId="162" xfId="0" applyNumberFormat="1" applyFont="1" applyFill="1" applyBorder="1" applyAlignment="1">
      <alignment horizontal="right" vertical="center" wrapText="1"/>
    </xf>
    <xf fontId="13" fillId="0" borderId="17" numFmtId="164" xfId="0" applyNumberFormat="1" applyFont="1" applyBorder="1" applyAlignment="1">
      <alignment horizontal="right" vertical="center" wrapText="1"/>
    </xf>
    <xf fontId="13" fillId="0" borderId="22" numFmtId="164" xfId="0" applyNumberFormat="1" applyFont="1" applyBorder="1" applyAlignment="1">
      <alignment horizontal="right" vertical="center" wrapText="1"/>
    </xf>
    <xf fontId="13" fillId="0" borderId="44" numFmtId="164" xfId="0" applyNumberFormat="1" applyFont="1" applyBorder="1" applyAlignment="1">
      <alignment horizontal="right" vertical="center" wrapText="1"/>
    </xf>
    <xf fontId="5" fillId="0" borderId="24" numFmtId="49" xfId="0" applyNumberFormat="1" applyFont="1" applyBorder="1" applyAlignment="1">
      <alignment horizontal="center" vertical="center" wrapText="1"/>
    </xf>
    <xf fontId="12" fillId="0" borderId="39" numFmtId="0" xfId="0" applyFont="1" applyBorder="1" applyAlignment="1">
      <alignment horizontal="center" vertical="center" wrapText="1"/>
    </xf>
    <xf fontId="16" fillId="0" borderId="0" numFmtId="162" xfId="0" applyNumberFormat="1" applyFont="1" applyAlignment="1">
      <alignment vertical="center" wrapText="1"/>
    </xf>
    <xf fontId="5" fillId="0" borderId="5" numFmtId="49" xfId="0" applyNumberFormat="1" applyFont="1" applyBorder="1" applyAlignment="1">
      <alignment horizontal="center" vertical="center" wrapText="1"/>
    </xf>
    <xf fontId="16" fillId="0" borderId="5" numFmtId="162" xfId="0" applyNumberFormat="1" applyFont="1" applyBorder="1" applyAlignment="1">
      <alignment vertical="center" wrapText="1"/>
    </xf>
    <xf fontId="5" fillId="0" borderId="1" numFmtId="162" xfId="0" applyNumberFormat="1" applyFont="1" applyBorder="1" applyAlignment="1">
      <alignment horizontal="right" vertical="center" wrapText="1"/>
    </xf>
    <xf fontId="16" fillId="0" borderId="5" numFmtId="0" xfId="0" applyFont="1" applyBorder="1" applyAlignment="1">
      <alignment horizontal="left" vertical="center" wrapText="1"/>
    </xf>
    <xf fontId="5" fillId="0" borderId="24" numFmtId="162" xfId="0" applyNumberFormat="1" applyFont="1" applyBorder="1" applyAlignment="1">
      <alignment horizontal="right" vertical="center" wrapText="1"/>
    </xf>
    <xf fontId="5" fillId="3" borderId="24" numFmtId="162" xfId="0" applyNumberFormat="1" applyFont="1" applyFill="1" applyBorder="1" applyAlignment="1">
      <alignment horizontal="right" vertical="center" wrapText="1"/>
    </xf>
    <xf fontId="13" fillId="0" borderId="5" numFmtId="49" xfId="0" applyNumberFormat="1" applyFont="1" applyBorder="1" applyAlignment="1">
      <alignment horizontal="center" vertical="center" wrapText="1"/>
    </xf>
    <xf fontId="16" fillId="0" borderId="0" numFmtId="0" xfId="0" applyFont="1" applyAlignment="1">
      <alignment horizontal="left" vertical="center" wrapText="1"/>
    </xf>
    <xf fontId="7" fillId="0" borderId="18" numFmtId="49" xfId="0" applyNumberFormat="1" applyFont="1" applyBorder="1" applyAlignment="1">
      <alignment horizontal="left" vertical="center"/>
    </xf>
    <xf fontId="7" fillId="0" borderId="22" numFmtId="49" xfId="0" applyNumberFormat="1" applyFont="1" applyBorder="1" applyAlignment="1">
      <alignment horizontal="left" vertical="center"/>
    </xf>
    <xf fontId="16" fillId="0" borderId="0" numFmtId="165" xfId="0" applyNumberFormat="1" applyFont="1" applyAlignment="1">
      <alignment vertical="center" wrapText="1"/>
    </xf>
    <xf fontId="5" fillId="0" borderId="48" numFmtId="162" xfId="0" applyNumberFormat="1" applyFont="1" applyBorder="1" applyAlignment="1">
      <alignment horizontal="right" vertical="center" wrapText="1"/>
    </xf>
    <xf fontId="5" fillId="3" borderId="4" numFmtId="162" xfId="0" applyNumberFormat="1" applyFont="1" applyFill="1" applyBorder="1" applyAlignment="1">
      <alignment horizontal="right" vertical="center" wrapText="1"/>
    </xf>
    <xf fontId="13" fillId="0" borderId="49" numFmtId="0" xfId="0" applyFont="1" applyBorder="1" applyAlignment="1">
      <alignment vertical="center"/>
    </xf>
    <xf fontId="5" fillId="0" borderId="1" numFmtId="167" xfId="0" applyNumberFormat="1" applyFont="1" applyBorder="1" applyAlignment="1">
      <alignment horizontal="left" vertical="center"/>
    </xf>
    <xf fontId="10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3" borderId="0" numFmtId="163" xfId="0" applyNumberFormat="1" applyFont="1" applyFill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  <xf fontId="5" fillId="3" borderId="0" numFmtId="162" xfId="0" applyNumberFormat="1" applyFont="1" applyFill="1" applyAlignment="1">
      <alignment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5" topLeftCell="E6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2.8515625"/>
    <col customWidth="1" min="4" max="4" style="1" width="74.140625"/>
    <col customWidth="1" min="5" max="5" style="5" width="16.00390625"/>
    <col customWidth="1" min="6" max="6" style="1" width="16.140625"/>
    <col customWidth="1" min="7" max="7" style="1" width="15.8515625"/>
    <col customWidth="1" min="8" max="8" style="5" width="14.8515625"/>
    <col customWidth="1" min="9" max="9" style="6" width="16.28125"/>
    <col customWidth="1" min="10" max="10" style="6" width="15.28515625"/>
    <col customWidth="1" min="11" max="11" style="7" width="14.421875"/>
    <col customWidth="1" min="12" max="12" style="7" width="15.7109375"/>
    <col customWidth="1" min="13" max="13" style="1" width="17.140625"/>
    <col customWidth="1" min="14" max="14" style="1" width="14.7109375"/>
    <col customWidth="1" min="15" max="15" style="1" width="11.57421875"/>
    <col customWidth="1" min="16" max="16" style="1" width="13.140625"/>
    <col customWidth="1" min="17" max="17" style="1" width="12.57421875"/>
    <col customWidth="1" min="18" max="18" style="1" width="11.7109375"/>
    <col min="19" max="16384" style="1" width="9.140625"/>
  </cols>
  <sheetData>
    <row r="1" ht="23.25" customHeight="1">
      <c r="A1" s="8" t="s">
        <v>0</v>
      </c>
      <c r="B1" s="8"/>
      <c r="C1" s="9"/>
      <c r="D1" s="8"/>
      <c r="E1" s="8"/>
      <c r="F1" s="8"/>
      <c r="G1" s="8"/>
      <c r="H1" s="8"/>
      <c r="I1" s="10"/>
      <c r="J1" s="10"/>
      <c r="K1" s="8"/>
      <c r="L1" s="8"/>
      <c r="M1" s="8"/>
      <c r="N1" s="8"/>
      <c r="O1" s="8"/>
      <c r="P1" s="8"/>
      <c r="Q1" s="8"/>
      <c r="R1" s="8"/>
      <c r="S1" s="1"/>
      <c r="T1" s="1"/>
      <c r="U1" s="1"/>
      <c r="V1" s="1"/>
      <c r="W1" s="1"/>
      <c r="X1" s="1"/>
      <c r="Y1" s="1"/>
      <c r="Z1" s="1"/>
    </row>
    <row r="2" ht="11.25" customHeight="1">
      <c r="A2" s="11"/>
      <c r="B2" s="12"/>
      <c r="C2" s="4"/>
      <c r="D2" s="13"/>
      <c r="E2" s="14"/>
      <c r="F2" s="13"/>
      <c r="G2" s="13"/>
      <c r="H2" s="15"/>
      <c r="I2" s="16"/>
      <c r="J2" s="16"/>
      <c r="K2" s="17"/>
      <c r="L2" s="17"/>
      <c r="M2" s="13"/>
      <c r="N2" s="13"/>
      <c r="O2" s="13"/>
      <c r="P2" s="15"/>
      <c r="Q2" s="15"/>
      <c r="R2" s="18" t="s">
        <v>1</v>
      </c>
      <c r="S2" s="1"/>
      <c r="T2" s="1"/>
      <c r="U2" s="1"/>
      <c r="V2" s="1"/>
      <c r="W2" s="1"/>
      <c r="X2" s="1"/>
      <c r="Y2" s="1"/>
      <c r="Z2" s="1"/>
    </row>
    <row r="3" s="19" customFormat="1" ht="18.75" customHeight="1">
      <c r="A3" s="20" t="s">
        <v>2</v>
      </c>
      <c r="B3" s="21" t="s">
        <v>3</v>
      </c>
      <c r="C3" s="22" t="s">
        <v>4</v>
      </c>
      <c r="D3" s="23" t="s">
        <v>5</v>
      </c>
      <c r="E3" s="24" t="s">
        <v>6</v>
      </c>
      <c r="F3" s="25" t="s">
        <v>7</v>
      </c>
      <c r="G3" s="26"/>
      <c r="H3" s="27"/>
      <c r="I3" s="28" t="s">
        <v>8</v>
      </c>
      <c r="J3" s="29"/>
      <c r="K3" s="25" t="s">
        <v>9</v>
      </c>
      <c r="L3" s="26"/>
      <c r="M3" s="26"/>
      <c r="N3" s="27"/>
      <c r="O3" s="30" t="s">
        <v>10</v>
      </c>
      <c r="P3" s="31" t="s">
        <v>11</v>
      </c>
      <c r="Q3" s="31" t="s">
        <v>12</v>
      </c>
      <c r="R3" s="30" t="s">
        <v>13</v>
      </c>
      <c r="S3" s="19"/>
      <c r="T3" s="19"/>
      <c r="U3" s="19"/>
      <c r="V3" s="19"/>
      <c r="W3" s="19"/>
      <c r="X3" s="19"/>
      <c r="Y3" s="19"/>
      <c r="Z3" s="19"/>
    </row>
    <row r="4" s="19" customFormat="1" ht="62.25" customHeight="1">
      <c r="A4" s="20"/>
      <c r="B4" s="21"/>
      <c r="C4" s="22"/>
      <c r="D4" s="23"/>
      <c r="E4" s="24"/>
      <c r="F4" s="32" t="s">
        <v>14</v>
      </c>
      <c r="G4" s="32" t="s">
        <v>15</v>
      </c>
      <c r="H4" s="33" t="s">
        <v>16</v>
      </c>
      <c r="I4" s="34" t="s">
        <v>17</v>
      </c>
      <c r="J4" s="34" t="s">
        <v>16</v>
      </c>
      <c r="K4" s="24" t="s">
        <v>18</v>
      </c>
      <c r="L4" s="35" t="s">
        <v>19</v>
      </c>
      <c r="M4" s="24" t="s">
        <v>20</v>
      </c>
      <c r="N4" s="35" t="s">
        <v>21</v>
      </c>
      <c r="O4" s="30"/>
      <c r="P4" s="31"/>
      <c r="Q4" s="31"/>
      <c r="R4" s="30"/>
      <c r="S4" s="19"/>
      <c r="T4" s="19"/>
      <c r="U4" s="19"/>
      <c r="V4" s="19"/>
      <c r="W4" s="19"/>
      <c r="X4" s="19"/>
      <c r="Y4" s="19"/>
      <c r="Z4" s="19"/>
    </row>
    <row r="5" s="36" customFormat="1" ht="23.25" customHeight="1">
      <c r="A5" s="37"/>
      <c r="B5" s="38" t="s">
        <v>22</v>
      </c>
      <c r="C5" s="39"/>
      <c r="D5" s="40"/>
      <c r="E5" s="41">
        <f>SUM(E6:E16)</f>
        <v>14223674.320000002</v>
      </c>
      <c r="F5" s="41">
        <f>SUM(F6:F16)</f>
        <v>28873554.000000004</v>
      </c>
      <c r="G5" s="41">
        <f>SUM(G6:G16)</f>
        <v>16688787.1</v>
      </c>
      <c r="H5" s="41">
        <f>SUM(H6:H16)</f>
        <v>2050440.7</v>
      </c>
      <c r="I5" s="42">
        <f>SUM(I6:I16)</f>
        <v>15097173.889999999</v>
      </c>
      <c r="J5" s="42">
        <f>SUM(J6:J16)</f>
        <v>742003.93999999994</v>
      </c>
      <c r="K5" s="41">
        <f>SUM(K6:K16)</f>
        <v>873499.57000000007</v>
      </c>
      <c r="L5" s="41">
        <f>SUM(L6:L16)</f>
        <v>-1591613.21</v>
      </c>
      <c r="M5" s="41">
        <f>SUM(M6:M16)</f>
        <v>-13776380.110000001</v>
      </c>
      <c r="N5" s="41">
        <f>SUM(N6:N16)</f>
        <v>-1308436.76</v>
      </c>
      <c r="O5" s="43">
        <f t="shared" ref="O5:O9" si="0">IFERROR(I5/E5,"")</f>
        <v>1.0614116683459043</v>
      </c>
      <c r="P5" s="44">
        <f t="shared" ref="P5:P9" si="1">IFERROR(J5/H5,"")</f>
        <v>0.36187534709001823</v>
      </c>
      <c r="Q5" s="45">
        <f t="shared" ref="Q5:Q9" si="2">IFERROR(I5/G5,"")</f>
        <v>0.90462978522866999</v>
      </c>
      <c r="R5" s="46">
        <f t="shared" ref="R5:R9" si="3">IFERROR(I5/F5,"")</f>
        <v>0.52287203334927168</v>
      </c>
      <c r="S5" s="36"/>
      <c r="T5" s="36"/>
      <c r="U5" s="36"/>
      <c r="V5" s="36"/>
      <c r="W5" s="36"/>
      <c r="X5" s="36"/>
      <c r="Y5" s="36"/>
      <c r="Z5" s="36"/>
    </row>
    <row r="6" ht="18.75" customHeight="1">
      <c r="A6" s="47"/>
      <c r="B6" s="48" t="s">
        <v>23</v>
      </c>
      <c r="C6" s="49" t="s">
        <v>24</v>
      </c>
      <c r="D6" s="50" t="s">
        <v>25</v>
      </c>
      <c r="E6" s="51">
        <v>10492879.560000001</v>
      </c>
      <c r="F6" s="52">
        <f>22841274.9-1013674.9</f>
        <v>21827600</v>
      </c>
      <c r="G6" s="53">
        <v>13091990.5</v>
      </c>
      <c r="H6" s="51">
        <v>1822431.7</v>
      </c>
      <c r="I6" s="54">
        <v>11642147.82</v>
      </c>
      <c r="J6" s="54">
        <v>639120.84999999998</v>
      </c>
      <c r="K6" s="55">
        <f t="shared" ref="K6:K9" si="4">I6-E6</f>
        <v>1149268.2599999998</v>
      </c>
      <c r="L6" s="56">
        <f t="shared" ref="L6:L9" si="5">I6-G6</f>
        <v>-1449842.6799999997</v>
      </c>
      <c r="M6" s="51">
        <f t="shared" ref="M6:M9" si="6">I6-F6</f>
        <v>-10185452.18</v>
      </c>
      <c r="N6" s="51">
        <f t="shared" ref="N6:N9" si="7">J6-H6</f>
        <v>-1183310.8500000001</v>
      </c>
      <c r="O6" s="57">
        <f t="shared" si="0"/>
        <v>1.1095283952730322</v>
      </c>
      <c r="P6" s="58">
        <f t="shared" si="1"/>
        <v>0.35069673667331402</v>
      </c>
      <c r="Q6" s="57">
        <f t="shared" si="2"/>
        <v>0.88925727680599831</v>
      </c>
      <c r="R6" s="59">
        <f t="shared" si="3"/>
        <v>0.53336820447506827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60"/>
      <c r="B7" s="61" t="s">
        <v>26</v>
      </c>
      <c r="C7" s="62" t="s">
        <v>27</v>
      </c>
      <c r="D7" s="63" t="s">
        <v>28</v>
      </c>
      <c r="E7" s="64">
        <v>48441.349999999999</v>
      </c>
      <c r="F7" s="65">
        <v>58676</v>
      </c>
      <c r="G7" s="65">
        <v>38915</v>
      </c>
      <c r="H7" s="64">
        <v>4914.5</v>
      </c>
      <c r="I7" s="66">
        <v>35400.110000000001</v>
      </c>
      <c r="J7" s="67">
        <v>52.700000000000003</v>
      </c>
      <c r="K7" s="68">
        <f t="shared" si="4"/>
        <v>-13041.239999999998</v>
      </c>
      <c r="L7" s="64">
        <f t="shared" si="5"/>
        <v>-3514.8899999999994</v>
      </c>
      <c r="M7" s="69">
        <f t="shared" si="6"/>
        <v>-23275.889999999999</v>
      </c>
      <c r="N7" s="64">
        <f t="shared" si="7"/>
        <v>-4861.8000000000002</v>
      </c>
      <c r="O7" s="70">
        <f t="shared" si="0"/>
        <v>0.7307828951918145</v>
      </c>
      <c r="P7" s="71">
        <f t="shared" si="1"/>
        <v>0.010723369620510735</v>
      </c>
      <c r="Q7" s="72">
        <f t="shared" si="2"/>
        <v>0.90967775921881022</v>
      </c>
      <c r="R7" s="73">
        <f t="shared" si="3"/>
        <v>0.60331498397982142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60"/>
      <c r="B8" s="61" t="s">
        <v>23</v>
      </c>
      <c r="C8" s="74" t="s">
        <v>29</v>
      </c>
      <c r="D8" s="63" t="s">
        <v>30</v>
      </c>
      <c r="E8" s="64">
        <v>18786.060000000001</v>
      </c>
      <c r="F8" s="65">
        <v>38381</v>
      </c>
      <c r="G8" s="65">
        <v>27200</v>
      </c>
      <c r="H8" s="64">
        <v>700</v>
      </c>
      <c r="I8" s="75">
        <v>30791.43</v>
      </c>
      <c r="J8" s="67">
        <v>2635.7399999999998</v>
      </c>
      <c r="K8" s="64">
        <f t="shared" si="4"/>
        <v>12005.369999999999</v>
      </c>
      <c r="L8" s="64">
        <f t="shared" si="5"/>
        <v>3591.4300000000003</v>
      </c>
      <c r="M8" s="64">
        <f t="shared" si="6"/>
        <v>-7589.5699999999997</v>
      </c>
      <c r="N8" s="68">
        <f t="shared" si="7"/>
        <v>1935.7399999999998</v>
      </c>
      <c r="O8" s="71">
        <f t="shared" si="0"/>
        <v>1.6390573648758706</v>
      </c>
      <c r="P8" s="70">
        <f t="shared" si="1"/>
        <v>3.7653428571428567</v>
      </c>
      <c r="Q8" s="71">
        <f t="shared" si="2"/>
        <v>1.1320378676470588</v>
      </c>
      <c r="R8" s="73">
        <f t="shared" si="3"/>
        <v>0.80225710638076131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60"/>
      <c r="B9" s="61" t="s">
        <v>23</v>
      </c>
      <c r="C9" s="62" t="s">
        <v>31</v>
      </c>
      <c r="D9" s="63" t="s">
        <v>32</v>
      </c>
      <c r="E9" s="64">
        <v>922194.81999999995</v>
      </c>
      <c r="F9" s="65">
        <v>1319195.1000000001</v>
      </c>
      <c r="G9" s="65">
        <v>991200</v>
      </c>
      <c r="H9" s="64">
        <v>33700</v>
      </c>
      <c r="I9" s="67">
        <v>950008.05000000005</v>
      </c>
      <c r="J9" s="67">
        <v>33291.760000000002</v>
      </c>
      <c r="K9" s="64">
        <f t="shared" si="4"/>
        <v>27813.230000000098</v>
      </c>
      <c r="L9" s="64">
        <f t="shared" si="5"/>
        <v>-41191.949999999953</v>
      </c>
      <c r="M9" s="69">
        <f t="shared" si="6"/>
        <v>-369187.05000000005</v>
      </c>
      <c r="N9" s="64">
        <f t="shared" si="7"/>
        <v>-408.23999999999796</v>
      </c>
      <c r="O9" s="70">
        <f t="shared" si="0"/>
        <v>1.0301598202427553</v>
      </c>
      <c r="P9" s="71">
        <f t="shared" si="1"/>
        <v>0.98788605341246294</v>
      </c>
      <c r="Q9" s="72">
        <f t="shared" si="2"/>
        <v>0.95844234261501215</v>
      </c>
      <c r="R9" s="73">
        <f t="shared" si="3"/>
        <v>0.72014219124980072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60"/>
      <c r="B10" s="61" t="s">
        <v>23</v>
      </c>
      <c r="C10" s="74" t="s">
        <v>33</v>
      </c>
      <c r="D10" s="63" t="s">
        <v>34</v>
      </c>
      <c r="E10" s="64">
        <v>237.47</v>
      </c>
      <c r="F10" s="65">
        <v>0</v>
      </c>
      <c r="G10" s="65">
        <v>0</v>
      </c>
      <c r="H10" s="64">
        <v>0</v>
      </c>
      <c r="I10" s="75">
        <v>203.19999999999999</v>
      </c>
      <c r="J10" s="67">
        <v>6.9500000000000002</v>
      </c>
      <c r="K10" s="64">
        <f t="shared" ref="K10:K47" si="8">I10-E10</f>
        <v>-34.27000000000001</v>
      </c>
      <c r="L10" s="64">
        <f t="shared" ref="L10:L73" si="9">I10-G10</f>
        <v>203.19999999999999</v>
      </c>
      <c r="M10" s="64">
        <f t="shared" ref="M10:M47" si="10">I10-F10</f>
        <v>203.19999999999999</v>
      </c>
      <c r="N10" s="68">
        <f t="shared" ref="N10:N47" si="11">J10-H10</f>
        <v>6.9500000000000002</v>
      </c>
      <c r="O10" s="71">
        <f t="shared" ref="O10:O73" si="12">IFERROR(I10/E10,"")</f>
        <v>0.85568703415168224</v>
      </c>
      <c r="P10" s="70" t="str">
        <f t="shared" ref="P10:P73" si="13">IFERROR(J10/H10,"")</f>
        <v/>
      </c>
      <c r="Q10" s="71" t="str">
        <f t="shared" ref="Q10:Q73" si="14">IFERROR(I10/G10,"")</f>
        <v/>
      </c>
      <c r="R10" s="73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60"/>
      <c r="B11" s="61" t="s">
        <v>23</v>
      </c>
      <c r="C11" s="62" t="s">
        <v>35</v>
      </c>
      <c r="D11" s="63" t="s">
        <v>36</v>
      </c>
      <c r="E11" s="64">
        <v>1188.27</v>
      </c>
      <c r="F11" s="65">
        <v>1515.3</v>
      </c>
      <c r="G11" s="65">
        <v>1507</v>
      </c>
      <c r="H11" s="64">
        <v>76</v>
      </c>
      <c r="I11" s="67">
        <v>821.69000000000005</v>
      </c>
      <c r="J11" s="67">
        <v>186.36000000000001</v>
      </c>
      <c r="K11" s="64">
        <f t="shared" si="8"/>
        <v>-366.57999999999993</v>
      </c>
      <c r="L11" s="64">
        <f t="shared" si="9"/>
        <v>-685.30999999999995</v>
      </c>
      <c r="M11" s="69">
        <f t="shared" si="10"/>
        <v>-693.6099999999999</v>
      </c>
      <c r="N11" s="64">
        <f t="shared" si="11"/>
        <v>110.36000000000001</v>
      </c>
      <c r="O11" s="70">
        <f t="shared" si="12"/>
        <v>0.69150108981965386</v>
      </c>
      <c r="P11" s="71">
        <f t="shared" si="13"/>
        <v>2.452105263157895</v>
      </c>
      <c r="Q11" s="72">
        <f t="shared" si="14"/>
        <v>0.54524883875248842</v>
      </c>
      <c r="R11" s="73">
        <f t="shared" si="15"/>
        <v>0.54226225829868679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60"/>
      <c r="B12" s="61" t="s">
        <v>23</v>
      </c>
      <c r="C12" s="74" t="s">
        <v>37</v>
      </c>
      <c r="D12" s="63" t="s">
        <v>38</v>
      </c>
      <c r="E12" s="64">
        <v>338203.97999999998</v>
      </c>
      <c r="F12" s="65">
        <v>446509.79999999999</v>
      </c>
      <c r="G12" s="65">
        <v>171215.60000000001</v>
      </c>
      <c r="H12" s="64">
        <v>1000</v>
      </c>
      <c r="I12" s="75">
        <v>164988.76000000001</v>
      </c>
      <c r="J12" s="67">
        <v>3049.2999999999997</v>
      </c>
      <c r="K12" s="64">
        <f t="shared" si="8"/>
        <v>-173215.21999999997</v>
      </c>
      <c r="L12" s="64">
        <f t="shared" si="9"/>
        <v>-6226.8399999999965</v>
      </c>
      <c r="M12" s="64">
        <f t="shared" si="10"/>
        <v>-281521.03999999998</v>
      </c>
      <c r="N12" s="68">
        <f t="shared" si="11"/>
        <v>2049.2999999999997</v>
      </c>
      <c r="O12" s="71">
        <f t="shared" si="12"/>
        <v>0.48783802012028366</v>
      </c>
      <c r="P12" s="70">
        <f t="shared" si="13"/>
        <v>3.0492999999999997</v>
      </c>
      <c r="Q12" s="71">
        <f t="shared" si="14"/>
        <v>0.96363158497239743</v>
      </c>
      <c r="R12" s="73">
        <f t="shared" si="15"/>
        <v>0.3695075897550289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60"/>
      <c r="B13" s="61" t="s">
        <v>39</v>
      </c>
      <c r="C13" s="62" t="s">
        <v>40</v>
      </c>
      <c r="D13" s="63" t="s">
        <v>41</v>
      </c>
      <c r="E13" s="64">
        <v>263336.57000000001</v>
      </c>
      <c r="F13" s="65">
        <v>1866643.8</v>
      </c>
      <c r="G13" s="65">
        <v>174000</v>
      </c>
      <c r="H13" s="64">
        <v>80000</v>
      </c>
      <c r="I13" s="67">
        <v>95262.979999999996</v>
      </c>
      <c r="J13" s="67">
        <v>2888.8199999999997</v>
      </c>
      <c r="K13" s="64">
        <f t="shared" si="8"/>
        <v>-168073.59000000003</v>
      </c>
      <c r="L13" s="64">
        <f t="shared" si="9"/>
        <v>-78737.020000000004</v>
      </c>
      <c r="M13" s="69">
        <f t="shared" si="10"/>
        <v>-1771380.8200000001</v>
      </c>
      <c r="N13" s="64">
        <f t="shared" si="11"/>
        <v>-77111.179999999993</v>
      </c>
      <c r="O13" s="70">
        <f t="shared" si="12"/>
        <v>0.36175370553356867</v>
      </c>
      <c r="P13" s="71">
        <f t="shared" si="13"/>
        <v>0.036110249999999997</v>
      </c>
      <c r="Q13" s="72">
        <f t="shared" si="14"/>
        <v>0.54748839080459766</v>
      </c>
      <c r="R13" s="73">
        <f t="shared" si="15"/>
        <v>0.051034364456678874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60"/>
      <c r="B14" s="61" t="s">
        <v>39</v>
      </c>
      <c r="C14" s="74" t="s">
        <v>42</v>
      </c>
      <c r="D14" s="63" t="s">
        <v>43</v>
      </c>
      <c r="E14" s="64">
        <v>1725399.6399999999</v>
      </c>
      <c r="F14" s="65">
        <v>2628818</v>
      </c>
      <c r="G14" s="65">
        <v>1751500</v>
      </c>
      <c r="H14" s="64">
        <v>47000</v>
      </c>
      <c r="I14" s="75">
        <v>1735911.6599999999</v>
      </c>
      <c r="J14" s="67">
        <v>18629.049999999999</v>
      </c>
      <c r="K14" s="64">
        <f t="shared" si="8"/>
        <v>10512.020000000019</v>
      </c>
      <c r="L14" s="64">
        <f t="shared" si="9"/>
        <v>-15588.340000000084</v>
      </c>
      <c r="M14" s="64">
        <f t="shared" si="10"/>
        <v>-892906.34000000008</v>
      </c>
      <c r="N14" s="68">
        <f t="shared" si="11"/>
        <v>-28370.950000000001</v>
      </c>
      <c r="O14" s="71">
        <f t="shared" si="12"/>
        <v>1.0060925131524892</v>
      </c>
      <c r="P14" s="70">
        <f t="shared" si="13"/>
        <v>0.39636276595744679</v>
      </c>
      <c r="Q14" s="71">
        <f t="shared" si="14"/>
        <v>0.99110000570939194</v>
      </c>
      <c r="R14" s="73">
        <f t="shared" si="15"/>
        <v>0.66033923230896929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60"/>
      <c r="B15" s="61"/>
      <c r="C15" s="62" t="s">
        <v>44</v>
      </c>
      <c r="D15" s="63" t="s">
        <v>45</v>
      </c>
      <c r="E15" s="64">
        <v>413006.59999999998</v>
      </c>
      <c r="F15" s="65">
        <v>686215</v>
      </c>
      <c r="G15" s="65">
        <v>441259</v>
      </c>
      <c r="H15" s="64">
        <v>60618.5</v>
      </c>
      <c r="I15" s="67">
        <v>441638.19</v>
      </c>
      <c r="J15" s="67">
        <v>42142.410000000003</v>
      </c>
      <c r="K15" s="64">
        <f t="shared" si="8"/>
        <v>28631.590000000026</v>
      </c>
      <c r="L15" s="64">
        <f t="shared" si="9"/>
        <v>379.19000000000233</v>
      </c>
      <c r="M15" s="64">
        <f t="shared" si="10"/>
        <v>-244576.81</v>
      </c>
      <c r="N15" s="64">
        <f t="shared" si="11"/>
        <v>-18476.089999999997</v>
      </c>
      <c r="O15" s="71">
        <f t="shared" si="12"/>
        <v>1.0693247759236777</v>
      </c>
      <c r="P15" s="71">
        <f t="shared" si="13"/>
        <v>0.6952070737481133</v>
      </c>
      <c r="Q15" s="71">
        <f t="shared" si="14"/>
        <v>1.0008593365801037</v>
      </c>
      <c r="R15" s="73">
        <f t="shared" si="15"/>
        <v>0.64358574207792019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76"/>
      <c r="B16" s="77" t="s">
        <v>39</v>
      </c>
      <c r="C16" s="74" t="s">
        <v>46</v>
      </c>
      <c r="D16" s="78" t="s">
        <v>47</v>
      </c>
      <c r="E16" s="79">
        <v>0</v>
      </c>
      <c r="F16" s="79">
        <v>0</v>
      </c>
      <c r="G16" s="79">
        <v>0</v>
      </c>
      <c r="H16" s="80">
        <v>0</v>
      </c>
      <c r="I16" s="81">
        <v>0</v>
      </c>
      <c r="J16" s="81">
        <v>0</v>
      </c>
      <c r="K16" s="79">
        <f t="shared" si="8"/>
        <v>0</v>
      </c>
      <c r="L16" s="68">
        <f t="shared" si="9"/>
        <v>0</v>
      </c>
      <c r="M16" s="79">
        <f t="shared" si="10"/>
        <v>0</v>
      </c>
      <c r="N16" s="80">
        <f t="shared" si="11"/>
        <v>0</v>
      </c>
      <c r="O16" s="82" t="str">
        <f t="shared" si="12"/>
        <v/>
      </c>
      <c r="P16" s="70" t="str">
        <f t="shared" si="13"/>
        <v/>
      </c>
      <c r="Q16" s="82" t="str">
        <f t="shared" si="14"/>
        <v/>
      </c>
      <c r="R16" s="83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36" customFormat="1" ht="24" customHeight="1">
      <c r="A17" s="84" t="s">
        <v>48</v>
      </c>
      <c r="B17" s="85"/>
      <c r="C17" s="86"/>
      <c r="D17" s="87"/>
      <c r="E17" s="41">
        <f>E21+E25+E34+E48+E56+E59+E62+E71</f>
        <v>4804969.1699999999</v>
      </c>
      <c r="F17" s="41">
        <f>F21+F25+F34+F48+F56+F59+F62+F71</f>
        <v>8186565.9399999976</v>
      </c>
      <c r="G17" s="41">
        <f>G21+G25+G34+G48+G56+G59+G62+G71</f>
        <v>5173922.4699999997</v>
      </c>
      <c r="H17" s="41">
        <f>H21+H25+H34+H48+H56+H59+H62+H71</f>
        <v>599076.31000000006</v>
      </c>
      <c r="I17" s="42">
        <f>I21+I25+I34+I48+I56+I59+I62+I71</f>
        <v>5444472.4299999997</v>
      </c>
      <c r="J17" s="42">
        <f>J21+J25+J34+J48+J56+J59+J62+J71</f>
        <v>496198.52000000008</v>
      </c>
      <c r="K17" s="41">
        <f t="shared" si="8"/>
        <v>639503.25999999978</v>
      </c>
      <c r="L17" s="88">
        <f t="shared" si="9"/>
        <v>270549.95999999996</v>
      </c>
      <c r="M17" s="89">
        <f t="shared" si="10"/>
        <v>-2742093.5099999979</v>
      </c>
      <c r="N17" s="41">
        <f t="shared" si="11"/>
        <v>-102877.78999999998</v>
      </c>
      <c r="O17" s="43">
        <f t="shared" si="12"/>
        <v>1.1330920631068273</v>
      </c>
      <c r="P17" s="44">
        <f t="shared" si="13"/>
        <v>0.82827264526617661</v>
      </c>
      <c r="Q17" s="45">
        <f t="shared" si="14"/>
        <v>1.0522910734686752</v>
      </c>
      <c r="R17" s="46">
        <f t="shared" si="15"/>
        <v>0.66504960320395357</v>
      </c>
      <c r="S17" s="36"/>
      <c r="T17" s="36"/>
      <c r="U17" s="36"/>
      <c r="V17" s="36"/>
      <c r="W17" s="36"/>
      <c r="X17" s="36"/>
      <c r="Y17" s="36"/>
      <c r="Z17" s="36"/>
    </row>
    <row r="18" ht="17.25">
      <c r="A18" s="90" t="s">
        <v>49</v>
      </c>
      <c r="B18" s="91" t="s">
        <v>26</v>
      </c>
      <c r="C18" s="92" t="s">
        <v>50</v>
      </c>
      <c r="D18" s="93" t="s">
        <v>51</v>
      </c>
      <c r="E18" s="55">
        <v>180042.42000000001</v>
      </c>
      <c r="F18" s="55">
        <f>295538.8+75672.2</f>
        <v>371211</v>
      </c>
      <c r="G18" s="55">
        <v>239211</v>
      </c>
      <c r="H18" s="55">
        <v>33000</v>
      </c>
      <c r="I18" s="94">
        <v>242065.61000000002</v>
      </c>
      <c r="J18" s="95">
        <v>22953.329999999998</v>
      </c>
      <c r="K18" s="56">
        <f t="shared" si="8"/>
        <v>62023.190000000002</v>
      </c>
      <c r="L18" s="55">
        <f t="shared" si="9"/>
        <v>2854.6100000000151</v>
      </c>
      <c r="M18" s="55">
        <f t="shared" si="10"/>
        <v>-129145.38999999998</v>
      </c>
      <c r="N18" s="96">
        <f t="shared" si="11"/>
        <v>-10046.670000000002</v>
      </c>
      <c r="O18" s="57">
        <f t="shared" si="12"/>
        <v>1.3444920924746513</v>
      </c>
      <c r="P18" s="58">
        <f t="shared" si="13"/>
        <v>0.69555545454545453</v>
      </c>
      <c r="Q18" s="57">
        <f t="shared" si="14"/>
        <v>1.0119334395157413</v>
      </c>
      <c r="R18" s="59">
        <f t="shared" si="15"/>
        <v>0.6520970822524117</v>
      </c>
      <c r="S18" s="1"/>
      <c r="T18" s="1"/>
      <c r="U18" s="1"/>
      <c r="V18" s="1"/>
      <c r="W18" s="1"/>
      <c r="X18" s="1"/>
      <c r="Y18" s="1"/>
      <c r="Z18" s="1"/>
    </row>
    <row r="19" ht="17.25">
      <c r="A19" s="97"/>
      <c r="B19" s="98"/>
      <c r="C19" s="62" t="s">
        <v>52</v>
      </c>
      <c r="D19" s="99" t="s">
        <v>53</v>
      </c>
      <c r="E19" s="100">
        <v>647</v>
      </c>
      <c r="F19" s="100">
        <v>0</v>
      </c>
      <c r="G19" s="100">
        <v>0</v>
      </c>
      <c r="H19" s="52">
        <v>0</v>
      </c>
      <c r="I19" s="101">
        <v>0</v>
      </c>
      <c r="J19" s="102">
        <v>0</v>
      </c>
      <c r="K19" s="100">
        <f t="shared" si="8"/>
        <v>-647</v>
      </c>
      <c r="L19" s="52">
        <f t="shared" si="9"/>
        <v>0</v>
      </c>
      <c r="M19" s="100">
        <f t="shared" si="10"/>
        <v>0</v>
      </c>
      <c r="N19" s="100">
        <f t="shared" si="11"/>
        <v>0</v>
      </c>
      <c r="O19" s="70">
        <f t="shared" si="12"/>
        <v>0</v>
      </c>
      <c r="P19" s="71" t="str">
        <f t="shared" si="13"/>
        <v/>
      </c>
      <c r="Q19" s="72" t="str">
        <f t="shared" si="14"/>
        <v/>
      </c>
      <c r="R19" s="73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97"/>
      <c r="B20" s="98"/>
      <c r="C20" s="74" t="s">
        <v>54</v>
      </c>
      <c r="D20" s="103" t="s">
        <v>55</v>
      </c>
      <c r="E20" s="100">
        <v>157395.85999999999</v>
      </c>
      <c r="F20" s="100">
        <v>365019.5</v>
      </c>
      <c r="G20" s="100">
        <v>242819.5</v>
      </c>
      <c r="H20" s="104">
        <v>30600</v>
      </c>
      <c r="I20" s="101">
        <v>261426.14999999999</v>
      </c>
      <c r="J20" s="105">
        <v>31248.099999999999</v>
      </c>
      <c r="K20" s="100">
        <f t="shared" si="8"/>
        <v>104030.29000000001</v>
      </c>
      <c r="L20" s="100">
        <f t="shared" si="9"/>
        <v>18606.649999999994</v>
      </c>
      <c r="M20" s="100">
        <f t="shared" si="10"/>
        <v>-103593.35000000001</v>
      </c>
      <c r="N20" s="100">
        <f t="shared" si="11"/>
        <v>648.09999999999854</v>
      </c>
      <c r="O20" s="71">
        <f t="shared" si="12"/>
        <v>1.6609467999984244</v>
      </c>
      <c r="P20" s="70">
        <f t="shared" si="13"/>
        <v>1.0211797385620915</v>
      </c>
      <c r="Q20" s="71">
        <f t="shared" si="14"/>
        <v>1.0766274949087697</v>
      </c>
      <c r="R20" s="73">
        <f t="shared" si="15"/>
        <v>0.7161977647769503</v>
      </c>
      <c r="S20" s="1"/>
      <c r="T20" s="1"/>
      <c r="U20" s="1"/>
      <c r="V20" s="1"/>
      <c r="W20" s="1"/>
      <c r="X20" s="1"/>
      <c r="Y20" s="1"/>
      <c r="Z20" s="1"/>
    </row>
    <row r="21" s="106" customFormat="1" ht="17.25">
      <c r="A21" s="107"/>
      <c r="B21" s="108"/>
      <c r="C21" s="109"/>
      <c r="D21" s="110" t="s">
        <v>56</v>
      </c>
      <c r="E21" s="111">
        <f>SUM(E18:E20)</f>
        <v>338085.28000000003</v>
      </c>
      <c r="F21" s="111">
        <f>SUM(F18:F20)</f>
        <v>736230.5</v>
      </c>
      <c r="G21" s="111">
        <f>SUM(G18:G20)</f>
        <v>482030.5</v>
      </c>
      <c r="H21" s="111">
        <f>SUM(H18:H20)</f>
        <v>63600</v>
      </c>
      <c r="I21" s="112">
        <f>SUM(I18:I20)</f>
        <v>503491.76000000001</v>
      </c>
      <c r="J21" s="112">
        <f>SUM(J18:J20)</f>
        <v>54201.429999999993</v>
      </c>
      <c r="K21" s="111">
        <f t="shared" si="8"/>
        <v>165406.47999999998</v>
      </c>
      <c r="L21" s="111">
        <f t="shared" si="9"/>
        <v>21461.260000000009</v>
      </c>
      <c r="M21" s="113">
        <f t="shared" si="10"/>
        <v>-232738.73999999999</v>
      </c>
      <c r="N21" s="113">
        <f t="shared" si="11"/>
        <v>-9398.570000000007</v>
      </c>
      <c r="O21" s="114">
        <f t="shared" si="12"/>
        <v>1.4892448437861594</v>
      </c>
      <c r="P21" s="114">
        <f t="shared" si="13"/>
        <v>0.85222374213836471</v>
      </c>
      <c r="Q21" s="114">
        <f t="shared" si="14"/>
        <v>1.0445226183820318</v>
      </c>
      <c r="R21" s="115">
        <f t="shared" si="15"/>
        <v>0.6838778887861886</v>
      </c>
      <c r="S21" s="106"/>
      <c r="T21" s="106"/>
      <c r="U21" s="106"/>
      <c r="V21" s="106"/>
      <c r="W21" s="106"/>
      <c r="X21" s="106"/>
      <c r="Y21" s="106"/>
      <c r="Z21" s="106"/>
    </row>
    <row r="22" ht="17.25">
      <c r="A22" s="116">
        <v>951</v>
      </c>
      <c r="B22" s="91" t="s">
        <v>23</v>
      </c>
      <c r="C22" s="117" t="s">
        <v>57</v>
      </c>
      <c r="D22" s="118" t="s">
        <v>58</v>
      </c>
      <c r="E22" s="55">
        <v>66030.130000000005</v>
      </c>
      <c r="F22" s="119">
        <v>119058.5</v>
      </c>
      <c r="G22" s="119">
        <v>69807.899999999994</v>
      </c>
      <c r="H22" s="55">
        <v>9562</v>
      </c>
      <c r="I22" s="94">
        <v>77383.949999999997</v>
      </c>
      <c r="J22" s="95">
        <v>8194.3099999999995</v>
      </c>
      <c r="K22" s="55">
        <f t="shared" si="8"/>
        <v>11353.819999999992</v>
      </c>
      <c r="L22" s="55">
        <f t="shared" si="9"/>
        <v>7576.0500000000029</v>
      </c>
      <c r="M22" s="55">
        <f t="shared" si="10"/>
        <v>-41674.550000000003</v>
      </c>
      <c r="N22" s="55">
        <f t="shared" si="11"/>
        <v>-1367.6900000000005</v>
      </c>
      <c r="O22" s="58">
        <f t="shared" si="12"/>
        <v>1.1719490783979978</v>
      </c>
      <c r="P22" s="57">
        <f t="shared" si="13"/>
        <v>0.85696611587533988</v>
      </c>
      <c r="Q22" s="120">
        <f t="shared" si="14"/>
        <v>1.1085271151259386</v>
      </c>
      <c r="R22" s="59">
        <f t="shared" si="15"/>
        <v>0.64996577312833603</v>
      </c>
      <c r="S22" s="1"/>
      <c r="T22" s="1"/>
      <c r="U22" s="1"/>
      <c r="V22" s="1"/>
      <c r="W22" s="1"/>
      <c r="X22" s="1"/>
      <c r="Y22" s="1"/>
      <c r="Z22" s="1"/>
    </row>
    <row r="23" ht="17.25">
      <c r="A23" s="121"/>
      <c r="B23" s="98"/>
      <c r="C23" s="122" t="s">
        <v>59</v>
      </c>
      <c r="D23" s="99" t="s">
        <v>60</v>
      </c>
      <c r="E23" s="100">
        <v>11371.9</v>
      </c>
      <c r="F23" s="123">
        <v>10589.6</v>
      </c>
      <c r="G23" s="123">
        <v>6388.5</v>
      </c>
      <c r="H23" s="100">
        <v>251.69999999999999</v>
      </c>
      <c r="I23" s="102">
        <v>9326.2099999999991</v>
      </c>
      <c r="J23" s="101">
        <v>160.81</v>
      </c>
      <c r="K23" s="100">
        <f t="shared" si="8"/>
        <v>-2045.6900000000005</v>
      </c>
      <c r="L23" s="100">
        <f t="shared" si="9"/>
        <v>2937.7099999999991</v>
      </c>
      <c r="M23" s="100">
        <f t="shared" si="10"/>
        <v>-1263.3900000000012</v>
      </c>
      <c r="N23" s="52">
        <f t="shared" si="11"/>
        <v>-90.889999999999986</v>
      </c>
      <c r="O23" s="71">
        <f t="shared" si="12"/>
        <v>0.8201100959382337</v>
      </c>
      <c r="P23" s="71">
        <f t="shared" si="13"/>
        <v>0.63889551052840687</v>
      </c>
      <c r="Q23" s="71">
        <f t="shared" si="14"/>
        <v>1.4598434687328792</v>
      </c>
      <c r="R23" s="73">
        <f t="shared" si="15"/>
        <v>0.88069521039510457</v>
      </c>
      <c r="S23" s="1"/>
      <c r="T23" s="1"/>
      <c r="U23" s="1"/>
      <c r="V23" s="1"/>
      <c r="W23" s="1"/>
      <c r="X23" s="1"/>
      <c r="Y23" s="1"/>
      <c r="Z23" s="1"/>
    </row>
    <row r="24" ht="17.25">
      <c r="A24" s="124"/>
      <c r="B24" s="125"/>
      <c r="C24" s="126" t="s">
        <v>61</v>
      </c>
      <c r="D24" s="127" t="s">
        <v>62</v>
      </c>
      <c r="E24" s="100">
        <v>1876.9100000000001</v>
      </c>
      <c r="F24" s="123">
        <v>2512.1999999999998</v>
      </c>
      <c r="G24" s="123">
        <v>1570</v>
      </c>
      <c r="H24" s="123">
        <v>150</v>
      </c>
      <c r="I24" s="128">
        <v>1590.26</v>
      </c>
      <c r="J24" s="128">
        <v>215.11000000000001</v>
      </c>
      <c r="K24" s="100">
        <f t="shared" si="8"/>
        <v>-286.65000000000009</v>
      </c>
      <c r="L24" s="100">
        <f t="shared" si="9"/>
        <v>20.259999999999991</v>
      </c>
      <c r="M24" s="100">
        <f t="shared" si="10"/>
        <v>-921.93999999999983</v>
      </c>
      <c r="N24" s="123">
        <f t="shared" si="11"/>
        <v>65.110000000000014</v>
      </c>
      <c r="O24" s="71">
        <f t="shared" si="12"/>
        <v>0.84727557528064745</v>
      </c>
      <c r="P24" s="70">
        <f t="shared" si="13"/>
        <v>1.4340666666666668</v>
      </c>
      <c r="Q24" s="71">
        <f t="shared" si="14"/>
        <v>1.0129044585987261</v>
      </c>
      <c r="R24" s="73">
        <f t="shared" si="15"/>
        <v>0.63301488734973332</v>
      </c>
      <c r="S24" s="1"/>
      <c r="T24" s="1"/>
      <c r="U24" s="1"/>
      <c r="V24" s="1"/>
      <c r="W24" s="1"/>
      <c r="X24" s="1"/>
      <c r="Y24" s="1"/>
      <c r="Z24" s="1"/>
    </row>
    <row r="25" s="106" customFormat="1" ht="17.25">
      <c r="A25" s="129"/>
      <c r="B25" s="108"/>
      <c r="C25" s="130"/>
      <c r="D25" s="131" t="s">
        <v>56</v>
      </c>
      <c r="E25" s="111">
        <f>E22+E23+E24</f>
        <v>79278.940000000002</v>
      </c>
      <c r="F25" s="111">
        <f>F22+F23+F24</f>
        <v>132160.30000000002</v>
      </c>
      <c r="G25" s="111">
        <f>G22+G23+G24</f>
        <v>77766.399999999994</v>
      </c>
      <c r="H25" s="111">
        <f>H22+H23+H24</f>
        <v>9963.7000000000007</v>
      </c>
      <c r="I25" s="112">
        <f>I22+I23+I24</f>
        <v>88300.419999999998</v>
      </c>
      <c r="J25" s="112">
        <f>J22+J23+J24</f>
        <v>8570.2299999999996</v>
      </c>
      <c r="K25" s="111">
        <f t="shared" si="8"/>
        <v>9021.4799999999959</v>
      </c>
      <c r="L25" s="111">
        <f t="shared" si="9"/>
        <v>10534.020000000004</v>
      </c>
      <c r="M25" s="132">
        <f t="shared" si="10"/>
        <v>-43859.880000000019</v>
      </c>
      <c r="N25" s="111">
        <f t="shared" si="11"/>
        <v>-1393.4700000000012</v>
      </c>
      <c r="O25" s="133">
        <f t="shared" si="12"/>
        <v>1.1137941551690775</v>
      </c>
      <c r="P25" s="114">
        <f t="shared" si="13"/>
        <v>0.86014532753896633</v>
      </c>
      <c r="Q25" s="134">
        <f t="shared" si="14"/>
        <v>1.135457215455518</v>
      </c>
      <c r="R25" s="115">
        <f t="shared" si="15"/>
        <v>0.6681312012760261</v>
      </c>
      <c r="S25" s="106"/>
      <c r="T25" s="106"/>
      <c r="U25" s="106"/>
      <c r="V25" s="106"/>
      <c r="W25" s="106"/>
      <c r="X25" s="106"/>
      <c r="Y25" s="106"/>
      <c r="Z25" s="106"/>
    </row>
    <row r="26" ht="17.25">
      <c r="A26" s="90" t="s">
        <v>63</v>
      </c>
      <c r="B26" s="91" t="s">
        <v>64</v>
      </c>
      <c r="C26" s="135" t="s">
        <v>65</v>
      </c>
      <c r="D26" s="136" t="s">
        <v>66</v>
      </c>
      <c r="E26" s="55">
        <v>0</v>
      </c>
      <c r="F26" s="55">
        <v>66</v>
      </c>
      <c r="G26" s="55">
        <v>66</v>
      </c>
      <c r="H26" s="55">
        <v>66</v>
      </c>
      <c r="I26" s="95">
        <v>24.66</v>
      </c>
      <c r="J26" s="95">
        <v>0</v>
      </c>
      <c r="K26" s="55">
        <f t="shared" si="8"/>
        <v>24.66</v>
      </c>
      <c r="L26" s="56">
        <f t="shared" si="9"/>
        <v>-41.340000000000003</v>
      </c>
      <c r="M26" s="55">
        <f t="shared" si="10"/>
        <v>-41.340000000000003</v>
      </c>
      <c r="N26" s="55">
        <f t="shared" si="11"/>
        <v>-66</v>
      </c>
      <c r="O26" s="57" t="str">
        <f t="shared" si="12"/>
        <v/>
      </c>
      <c r="P26" s="58">
        <f t="shared" si="13"/>
        <v>0</v>
      </c>
      <c r="Q26" s="57">
        <f t="shared" si="14"/>
        <v>0.37363636363636366</v>
      </c>
      <c r="R26" s="59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90"/>
      <c r="B27" s="98"/>
      <c r="C27" s="74" t="s">
        <v>67</v>
      </c>
      <c r="D27" s="137" t="s">
        <v>68</v>
      </c>
      <c r="E27" s="100">
        <v>50035.730000000003</v>
      </c>
      <c r="F27" s="123">
        <v>85184</v>
      </c>
      <c r="G27" s="123">
        <v>50700</v>
      </c>
      <c r="H27" s="100">
        <v>6800</v>
      </c>
      <c r="I27" s="105">
        <v>47826.269999999997</v>
      </c>
      <c r="J27" s="101">
        <v>3986.8000000000002</v>
      </c>
      <c r="K27" s="100">
        <f t="shared" si="8"/>
        <v>-2209.4600000000064</v>
      </c>
      <c r="L27" s="100">
        <f t="shared" si="9"/>
        <v>-2873.7300000000032</v>
      </c>
      <c r="M27" s="52">
        <f t="shared" si="10"/>
        <v>-37357.730000000003</v>
      </c>
      <c r="N27" s="100">
        <f t="shared" si="11"/>
        <v>-2813.1999999999998</v>
      </c>
      <c r="O27" s="70">
        <f t="shared" si="12"/>
        <v>0.95584235505307891</v>
      </c>
      <c r="P27" s="71">
        <f t="shared" si="13"/>
        <v>0.58629411764705885</v>
      </c>
      <c r="Q27" s="72">
        <f t="shared" si="14"/>
        <v>0.94331893491124252</v>
      </c>
      <c r="R27" s="73">
        <f t="shared" si="15"/>
        <v>0.56144663317054844</v>
      </c>
      <c r="S27" s="1"/>
      <c r="T27" s="1"/>
      <c r="U27" s="1"/>
      <c r="V27" s="1"/>
      <c r="W27" s="1"/>
      <c r="X27" s="1"/>
      <c r="Y27" s="1"/>
      <c r="Z27" s="1"/>
    </row>
    <row r="28" ht="17.25">
      <c r="A28" s="90"/>
      <c r="B28" s="98"/>
      <c r="C28" s="122" t="s">
        <v>69</v>
      </c>
      <c r="D28" s="138" t="s">
        <v>70</v>
      </c>
      <c r="E28" s="100">
        <v>856.40999999999997</v>
      </c>
      <c r="F28" s="123">
        <v>557</v>
      </c>
      <c r="G28" s="123">
        <v>371.30000000000001</v>
      </c>
      <c r="H28" s="52">
        <v>46.399999999999999</v>
      </c>
      <c r="I28" s="101">
        <v>609.84000000000003</v>
      </c>
      <c r="J28" s="102">
        <v>249.41000000000003</v>
      </c>
      <c r="K28" s="100">
        <f t="shared" si="8"/>
        <v>-246.56999999999994</v>
      </c>
      <c r="L28" s="52">
        <f t="shared" si="9"/>
        <v>238.54000000000002</v>
      </c>
      <c r="M28" s="100">
        <f t="shared" si="10"/>
        <v>52.840000000000032</v>
      </c>
      <c r="N28" s="100">
        <f t="shared" si="11"/>
        <v>203.01000000000002</v>
      </c>
      <c r="O28" s="71">
        <f t="shared" si="12"/>
        <v>0.71208883595474137</v>
      </c>
      <c r="P28" s="70">
        <f t="shared" si="13"/>
        <v>5.3752155172413802</v>
      </c>
      <c r="Q28" s="71">
        <f t="shared" si="14"/>
        <v>1.6424454618906545</v>
      </c>
      <c r="R28" s="73">
        <f t="shared" si="15"/>
        <v>1.0948653500897667</v>
      </c>
      <c r="S28" s="1"/>
      <c r="T28" s="1"/>
      <c r="U28" s="1"/>
      <c r="V28" s="1"/>
      <c r="W28" s="1"/>
      <c r="X28" s="1"/>
      <c r="Y28" s="1"/>
      <c r="Z28" s="1"/>
    </row>
    <row r="29" ht="17.25">
      <c r="A29" s="90"/>
      <c r="B29" s="98"/>
      <c r="C29" s="4" t="s">
        <v>71</v>
      </c>
      <c r="D29" s="138" t="s">
        <v>72</v>
      </c>
      <c r="E29" s="100">
        <v>0</v>
      </c>
      <c r="F29" s="100">
        <v>11082.299999999999</v>
      </c>
      <c r="G29" s="100">
        <v>0</v>
      </c>
      <c r="H29" s="104">
        <v>0</v>
      </c>
      <c r="I29" s="101">
        <v>0</v>
      </c>
      <c r="J29" s="105">
        <v>0</v>
      </c>
      <c r="K29" s="100">
        <f t="shared" si="8"/>
        <v>0</v>
      </c>
      <c r="L29" s="100">
        <f t="shared" si="9"/>
        <v>0</v>
      </c>
      <c r="M29" s="52">
        <f t="shared" si="10"/>
        <v>-11082.299999999999</v>
      </c>
      <c r="N29" s="100">
        <f t="shared" si="11"/>
        <v>0</v>
      </c>
      <c r="O29" s="70" t="str">
        <f t="shared" si="12"/>
        <v/>
      </c>
      <c r="P29" s="71" t="str">
        <f t="shared" si="13"/>
        <v/>
      </c>
      <c r="Q29" s="72" t="str">
        <f t="shared" si="14"/>
        <v/>
      </c>
      <c r="R29" s="73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36" customFormat="1" ht="17.25">
      <c r="A30" s="139"/>
      <c r="B30" s="140"/>
      <c r="C30" s="141" t="s">
        <v>73</v>
      </c>
      <c r="D30" s="142" t="s">
        <v>74</v>
      </c>
      <c r="E30" s="143">
        <f>E31+E33+E32</f>
        <v>81635.919999999998</v>
      </c>
      <c r="F30" s="143">
        <f>F31+F33+F32</f>
        <v>50575.799999999996</v>
      </c>
      <c r="G30" s="143">
        <f>G31+G33+G32</f>
        <v>33274.799999999996</v>
      </c>
      <c r="H30" s="143">
        <f>H31+H33+H32</f>
        <v>3940.5</v>
      </c>
      <c r="I30" s="144">
        <f>I31+I33+I32</f>
        <v>50871.330000000002</v>
      </c>
      <c r="J30" s="144">
        <f>J31+J33+J32</f>
        <v>6745.7200000000003</v>
      </c>
      <c r="K30" s="143">
        <f t="shared" si="8"/>
        <v>-30764.589999999997</v>
      </c>
      <c r="L30" s="145">
        <f t="shared" si="9"/>
        <v>17596.530000000006</v>
      </c>
      <c r="M30" s="143">
        <f t="shared" si="10"/>
        <v>295.53000000000611</v>
      </c>
      <c r="N30" s="145">
        <f t="shared" si="11"/>
        <v>2805.2200000000003</v>
      </c>
      <c r="O30" s="146">
        <f t="shared" si="12"/>
        <v>0.62314885408285969</v>
      </c>
      <c r="P30" s="147">
        <f t="shared" si="13"/>
        <v>1.7118944296409087</v>
      </c>
      <c r="Q30" s="146">
        <f t="shared" si="14"/>
        <v>1.5288245158498326</v>
      </c>
      <c r="R30" s="148">
        <f t="shared" si="15"/>
        <v>1.0058433084597773</v>
      </c>
      <c r="S30" s="36"/>
      <c r="T30" s="36"/>
      <c r="U30" s="36"/>
      <c r="V30" s="36"/>
      <c r="W30" s="36"/>
      <c r="X30" s="36"/>
      <c r="Y30" s="36"/>
      <c r="Z30" s="36"/>
    </row>
    <row r="31" s="149" customFormat="1" ht="17.25">
      <c r="A31" s="150"/>
      <c r="B31" s="151"/>
      <c r="C31" s="152" t="s">
        <v>75</v>
      </c>
      <c r="D31" s="153" t="s">
        <v>76</v>
      </c>
      <c r="E31" s="154">
        <v>59048.559999999998</v>
      </c>
      <c r="F31" s="155">
        <v>21192.900000000001</v>
      </c>
      <c r="G31" s="155">
        <v>13357.6</v>
      </c>
      <c r="H31" s="156">
        <v>1676.3</v>
      </c>
      <c r="I31" s="157">
        <v>23847.490000000002</v>
      </c>
      <c r="J31" s="158">
        <v>25</v>
      </c>
      <c r="K31" s="154">
        <f t="shared" si="8"/>
        <v>-35201.069999999992</v>
      </c>
      <c r="L31" s="154">
        <f t="shared" si="9"/>
        <v>10489.890000000001</v>
      </c>
      <c r="M31" s="159">
        <f t="shared" si="10"/>
        <v>2654.5900000000001</v>
      </c>
      <c r="N31" s="154">
        <f t="shared" si="11"/>
        <v>-1651.3</v>
      </c>
      <c r="O31" s="160">
        <f t="shared" si="12"/>
        <v>0.40386234651615555</v>
      </c>
      <c r="P31" s="161">
        <f t="shared" si="13"/>
        <v>0.014913798246137326</v>
      </c>
      <c r="Q31" s="162">
        <f t="shared" si="14"/>
        <v>1.7853124812840631</v>
      </c>
      <c r="R31" s="163">
        <f t="shared" si="15"/>
        <v>1.1252584592009589</v>
      </c>
      <c r="S31" s="149"/>
      <c r="T31" s="149"/>
      <c r="U31" s="149"/>
      <c r="V31" s="149"/>
      <c r="W31" s="149"/>
      <c r="X31" s="149"/>
      <c r="Y31" s="149"/>
      <c r="Z31" s="149"/>
    </row>
    <row r="32" s="149" customFormat="1" ht="17.25">
      <c r="A32" s="150"/>
      <c r="B32" s="151"/>
      <c r="C32" s="164" t="s">
        <v>77</v>
      </c>
      <c r="D32" s="165" t="s">
        <v>78</v>
      </c>
      <c r="E32" s="154">
        <v>0</v>
      </c>
      <c r="F32" s="155">
        <v>159.09999999999999</v>
      </c>
      <c r="G32" s="155">
        <v>159.09999999999999</v>
      </c>
      <c r="H32" s="154">
        <v>0</v>
      </c>
      <c r="I32" s="166">
        <v>1306.2</v>
      </c>
      <c r="J32" s="157">
        <v>0</v>
      </c>
      <c r="K32" s="154">
        <f t="shared" si="8"/>
        <v>1306.2</v>
      </c>
      <c r="L32" s="159">
        <f t="shared" si="9"/>
        <v>1147.1000000000001</v>
      </c>
      <c r="M32" s="154">
        <f t="shared" si="10"/>
        <v>1147.1000000000001</v>
      </c>
      <c r="N32" s="159">
        <f t="shared" si="11"/>
        <v>0</v>
      </c>
      <c r="O32" s="167" t="str">
        <f t="shared" si="12"/>
        <v/>
      </c>
      <c r="P32" s="168" t="str">
        <f t="shared" si="13"/>
        <v/>
      </c>
      <c r="Q32" s="161">
        <f t="shared" si="14"/>
        <v>8.2099308610936532</v>
      </c>
      <c r="R32" s="163">
        <f t="shared" si="15"/>
        <v>8.2099308610936532</v>
      </c>
      <c r="S32" s="149"/>
      <c r="T32" s="149"/>
      <c r="U32" s="149"/>
      <c r="V32" s="149"/>
      <c r="W32" s="149"/>
      <c r="X32" s="149"/>
      <c r="Y32" s="149"/>
      <c r="Z32" s="149"/>
    </row>
    <row r="33" s="149" customFormat="1" ht="17.25">
      <c r="A33" s="150"/>
      <c r="B33" s="151"/>
      <c r="C33" s="152" t="s">
        <v>79</v>
      </c>
      <c r="D33" s="165" t="s">
        <v>80</v>
      </c>
      <c r="E33" s="154">
        <v>22587.360000000001</v>
      </c>
      <c r="F33" s="155">
        <v>29223.799999999999</v>
      </c>
      <c r="G33" s="155">
        <v>19758.099999999999</v>
      </c>
      <c r="H33" s="154">
        <v>2264.1999999999998</v>
      </c>
      <c r="I33" s="169">
        <v>25717.639999999999</v>
      </c>
      <c r="J33" s="157">
        <v>6720.7200000000003</v>
      </c>
      <c r="K33" s="154">
        <f t="shared" si="8"/>
        <v>3130.2799999999988</v>
      </c>
      <c r="L33" s="154">
        <f t="shared" si="9"/>
        <v>5959.5400000000009</v>
      </c>
      <c r="M33" s="154">
        <f t="shared" si="10"/>
        <v>-3506.1599999999999</v>
      </c>
      <c r="N33" s="154">
        <f t="shared" si="11"/>
        <v>4456.5200000000004</v>
      </c>
      <c r="O33" s="160">
        <f t="shared" si="12"/>
        <v>1.1385854743537978</v>
      </c>
      <c r="P33" s="161">
        <f t="shared" si="13"/>
        <v>2.9682536878367638</v>
      </c>
      <c r="Q33" s="162">
        <f t="shared" si="14"/>
        <v>1.3016251562650256</v>
      </c>
      <c r="R33" s="163">
        <f t="shared" si="15"/>
        <v>0.88002381620460035</v>
      </c>
      <c r="S33" s="149"/>
      <c r="T33" s="149"/>
      <c r="U33" s="149"/>
      <c r="V33" s="149"/>
      <c r="W33" s="149"/>
      <c r="X33" s="149"/>
      <c r="Y33" s="149"/>
      <c r="Z33" s="149"/>
    </row>
    <row r="34" s="106" customFormat="1" ht="17.25">
      <c r="A34" s="150"/>
      <c r="B34" s="170"/>
      <c r="C34" s="109"/>
      <c r="D34" s="110" t="s">
        <v>56</v>
      </c>
      <c r="E34" s="111">
        <f>SUM(E26:E30)</f>
        <v>132528.06</v>
      </c>
      <c r="F34" s="111">
        <f>SUM(F26:F30)</f>
        <v>147465.10000000001</v>
      </c>
      <c r="G34" s="111">
        <f>SUM(G26:G30)</f>
        <v>84412.100000000006</v>
      </c>
      <c r="H34" s="111">
        <f>SUM(H26:H30)</f>
        <v>10852.9</v>
      </c>
      <c r="I34" s="112">
        <f>SUM(I26:I30)</f>
        <v>99332.100000000006</v>
      </c>
      <c r="J34" s="112">
        <f>SUM(J26:J30)</f>
        <v>10981.93</v>
      </c>
      <c r="K34" s="111">
        <f t="shared" si="8"/>
        <v>-33195.959999999992</v>
      </c>
      <c r="L34" s="132">
        <f t="shared" si="9"/>
        <v>14920</v>
      </c>
      <c r="M34" s="111">
        <f t="shared" si="10"/>
        <v>-48133</v>
      </c>
      <c r="N34" s="111">
        <f t="shared" si="11"/>
        <v>129.03000000000065</v>
      </c>
      <c r="O34" s="114">
        <f t="shared" si="12"/>
        <v>0.74951749840750714</v>
      </c>
      <c r="P34" s="133">
        <f t="shared" si="13"/>
        <v>1.0118889881967033</v>
      </c>
      <c r="Q34" s="114">
        <f t="shared" si="14"/>
        <v>1.176751911159656</v>
      </c>
      <c r="R34" s="115">
        <f t="shared" si="15"/>
        <v>0.67359734608392086</v>
      </c>
      <c r="S34" s="106"/>
      <c r="T34" s="106"/>
      <c r="U34" s="106"/>
      <c r="V34" s="106"/>
      <c r="W34" s="106"/>
      <c r="X34" s="106"/>
      <c r="Y34" s="106"/>
      <c r="Z34" s="106"/>
    </row>
    <row r="35" ht="17.25">
      <c r="A35" s="90" t="s">
        <v>81</v>
      </c>
      <c r="B35" s="91" t="s">
        <v>39</v>
      </c>
      <c r="C35" s="117" t="s">
        <v>82</v>
      </c>
      <c r="D35" s="118" t="s">
        <v>83</v>
      </c>
      <c r="E35" s="55">
        <v>161406.89999999999</v>
      </c>
      <c r="F35" s="119">
        <v>306696.20000000001</v>
      </c>
      <c r="G35" s="119">
        <v>182140</v>
      </c>
      <c r="H35" s="55">
        <v>10800</v>
      </c>
      <c r="I35" s="94">
        <v>158464.87</v>
      </c>
      <c r="J35" s="95">
        <v>9311.4100000000017</v>
      </c>
      <c r="K35" s="55">
        <f t="shared" si="8"/>
        <v>-2942.0299999999988</v>
      </c>
      <c r="L35" s="55">
        <f t="shared" si="9"/>
        <v>-23675.130000000005</v>
      </c>
      <c r="M35" s="56">
        <f t="shared" si="10"/>
        <v>-148231.33000000002</v>
      </c>
      <c r="N35" s="55">
        <f t="shared" si="11"/>
        <v>-1488.5899999999983</v>
      </c>
      <c r="O35" s="58">
        <f t="shared" si="12"/>
        <v>0.98177258840855008</v>
      </c>
      <c r="P35" s="57">
        <f t="shared" si="13"/>
        <v>0.86216759259259279</v>
      </c>
      <c r="Q35" s="120">
        <f t="shared" si="14"/>
        <v>0.87001685516635552</v>
      </c>
      <c r="R35" s="59">
        <f t="shared" si="15"/>
        <v>0.51668351287039094</v>
      </c>
      <c r="S35" s="1"/>
      <c r="T35" s="1"/>
      <c r="U35" s="1"/>
      <c r="V35" s="1"/>
      <c r="W35" s="1"/>
      <c r="X35" s="1"/>
      <c r="Y35" s="1"/>
      <c r="Z35" s="1"/>
    </row>
    <row r="36" ht="34.5">
      <c r="A36" s="97"/>
      <c r="B36" s="98"/>
      <c r="C36" s="62" t="s">
        <v>84</v>
      </c>
      <c r="D36" s="138" t="s">
        <v>85</v>
      </c>
      <c r="E36" s="100">
        <v>113401.64</v>
      </c>
      <c r="F36" s="123">
        <v>106559.10000000001</v>
      </c>
      <c r="G36" s="123">
        <v>78037.899999999994</v>
      </c>
      <c r="H36" s="100">
        <v>800</v>
      </c>
      <c r="I36" s="101">
        <v>146785.66</v>
      </c>
      <c r="J36" s="101">
        <v>9950.1799999999985</v>
      </c>
      <c r="K36" s="100">
        <f t="shared" si="8"/>
        <v>33384.020000000004</v>
      </c>
      <c r="L36" s="52">
        <f t="shared" si="9"/>
        <v>68747.760000000009</v>
      </c>
      <c r="M36" s="100">
        <f t="shared" si="10"/>
        <v>40226.559999999998</v>
      </c>
      <c r="N36" s="100">
        <f t="shared" si="11"/>
        <v>9150.1799999999985</v>
      </c>
      <c r="O36" s="71">
        <f t="shared" si="12"/>
        <v>1.2943874533031445</v>
      </c>
      <c r="P36" s="70">
        <f t="shared" si="13"/>
        <v>12.437724999999999</v>
      </c>
      <c r="Q36" s="71">
        <f t="shared" si="14"/>
        <v>1.8809534854218273</v>
      </c>
      <c r="R36" s="73">
        <f t="shared" si="15"/>
        <v>1.3775046898857066</v>
      </c>
      <c r="S36" s="1"/>
      <c r="T36" s="1"/>
      <c r="U36" s="1"/>
      <c r="V36" s="1"/>
      <c r="W36" s="1"/>
      <c r="X36" s="1"/>
      <c r="Y36" s="1"/>
      <c r="Z36" s="1"/>
    </row>
    <row r="37" ht="34.5">
      <c r="A37" s="97"/>
      <c r="B37" s="98"/>
      <c r="C37" s="74" t="s">
        <v>86</v>
      </c>
      <c r="D37" s="103" t="s">
        <v>87</v>
      </c>
      <c r="E37" s="100">
        <v>38974.410000000003</v>
      </c>
      <c r="F37" s="123">
        <v>58127.599999999999</v>
      </c>
      <c r="G37" s="123">
        <v>35665</v>
      </c>
      <c r="H37" s="100">
        <v>1000</v>
      </c>
      <c r="I37" s="105">
        <v>44826.150000000001</v>
      </c>
      <c r="J37" s="101">
        <v>939.94999999999993</v>
      </c>
      <c r="K37" s="100">
        <f t="shared" si="8"/>
        <v>5851.739999999998</v>
      </c>
      <c r="L37" s="100">
        <f t="shared" si="9"/>
        <v>9161.1500000000015</v>
      </c>
      <c r="M37" s="100">
        <f t="shared" si="10"/>
        <v>-13301.449999999997</v>
      </c>
      <c r="N37" s="100">
        <f t="shared" si="11"/>
        <v>-60.050000000000068</v>
      </c>
      <c r="O37" s="70">
        <f t="shared" si="12"/>
        <v>1.150143132378399</v>
      </c>
      <c r="P37" s="71">
        <f t="shared" si="13"/>
        <v>0.93994999999999995</v>
      </c>
      <c r="Q37" s="72">
        <f t="shared" si="14"/>
        <v>1.2568666760128979</v>
      </c>
      <c r="R37" s="73">
        <f t="shared" si="15"/>
        <v>0.77116808538456783</v>
      </c>
      <c r="S37" s="1"/>
      <c r="T37" s="1"/>
      <c r="U37" s="1"/>
      <c r="V37" s="1"/>
      <c r="W37" s="1"/>
      <c r="X37" s="1"/>
      <c r="Y37" s="1"/>
      <c r="Z37" s="1"/>
    </row>
    <row r="38" ht="34.5">
      <c r="A38" s="97"/>
      <c r="B38" s="98"/>
      <c r="C38" s="62" t="s">
        <v>88</v>
      </c>
      <c r="D38" s="138" t="s">
        <v>89</v>
      </c>
      <c r="E38" s="100">
        <v>10778.75</v>
      </c>
      <c r="F38" s="123">
        <v>86367.300000000003</v>
      </c>
      <c r="G38" s="123">
        <v>57056.5</v>
      </c>
      <c r="H38" s="100">
        <v>0</v>
      </c>
      <c r="I38" s="101">
        <v>12412.77</v>
      </c>
      <c r="J38" s="101">
        <v>-1250.5999999999999</v>
      </c>
      <c r="K38" s="100">
        <f t="shared" si="8"/>
        <v>1634.0200000000004</v>
      </c>
      <c r="L38" s="100">
        <f t="shared" si="9"/>
        <v>-44643.729999999996</v>
      </c>
      <c r="M38" s="100">
        <f t="shared" si="10"/>
        <v>-73954.529999999999</v>
      </c>
      <c r="N38" s="100">
        <f t="shared" si="11"/>
        <v>-1250.5999999999999</v>
      </c>
      <c r="O38" s="71">
        <f t="shared" si="12"/>
        <v>1.1515964281572539</v>
      </c>
      <c r="P38" s="71" t="str">
        <f t="shared" si="13"/>
        <v/>
      </c>
      <c r="Q38" s="71">
        <f t="shared" si="14"/>
        <v>0.21755225083908056</v>
      </c>
      <c r="R38" s="73">
        <f t="shared" si="15"/>
        <v>0.14372071374235387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97"/>
      <c r="B39" s="98"/>
      <c r="C39" s="74" t="s">
        <v>90</v>
      </c>
      <c r="D39" s="103" t="s">
        <v>91</v>
      </c>
      <c r="E39" s="100">
        <v>2423.5599999999999</v>
      </c>
      <c r="F39" s="100">
        <v>3217.3000000000002</v>
      </c>
      <c r="G39" s="100">
        <v>2454.1999999999998</v>
      </c>
      <c r="H39" s="100">
        <v>0</v>
      </c>
      <c r="I39" s="105">
        <v>3384.8699999999999</v>
      </c>
      <c r="J39" s="101">
        <v>268.75</v>
      </c>
      <c r="K39" s="100">
        <f t="shared" si="8"/>
        <v>961.30999999999995</v>
      </c>
      <c r="L39" s="100">
        <f t="shared" si="9"/>
        <v>930.67000000000007</v>
      </c>
      <c r="M39" s="100">
        <f t="shared" si="10"/>
        <v>167.56999999999971</v>
      </c>
      <c r="N39" s="100">
        <f t="shared" si="11"/>
        <v>268.75</v>
      </c>
      <c r="O39" s="70">
        <f t="shared" si="12"/>
        <v>1.3966520325471621</v>
      </c>
      <c r="P39" s="71" t="str">
        <f t="shared" si="13"/>
        <v/>
      </c>
      <c r="Q39" s="72">
        <f t="shared" si="14"/>
        <v>1.3792152228832206</v>
      </c>
      <c r="R39" s="73">
        <f t="shared" si="15"/>
        <v>1.0520840456283218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97"/>
      <c r="B40" s="98"/>
      <c r="C40" s="62" t="s">
        <v>92</v>
      </c>
      <c r="D40" s="103" t="s">
        <v>93</v>
      </c>
      <c r="E40" s="100">
        <v>497.91000000000003</v>
      </c>
      <c r="F40" s="100">
        <v>0</v>
      </c>
      <c r="G40" s="100">
        <v>0</v>
      </c>
      <c r="H40" s="100">
        <v>0</v>
      </c>
      <c r="I40" s="102">
        <v>2441.4499999999998</v>
      </c>
      <c r="J40" s="101">
        <v>47.060000000000002</v>
      </c>
      <c r="K40" s="100">
        <f t="shared" si="8"/>
        <v>1943.5399999999997</v>
      </c>
      <c r="L40" s="100">
        <f t="shared" si="9"/>
        <v>2441.4499999999998</v>
      </c>
      <c r="M40" s="100">
        <f t="shared" si="10"/>
        <v>2441.4499999999998</v>
      </c>
      <c r="N40" s="52">
        <f t="shared" si="11"/>
        <v>47.060000000000002</v>
      </c>
      <c r="O40" s="71">
        <f t="shared" si="12"/>
        <v>4.9033961960996963</v>
      </c>
      <c r="P40" s="71" t="str">
        <f t="shared" si="13"/>
        <v/>
      </c>
      <c r="Q40" s="71" t="str">
        <f t="shared" si="14"/>
        <v/>
      </c>
      <c r="R40" s="73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97"/>
      <c r="B41" s="98"/>
      <c r="C41" s="122" t="s">
        <v>69</v>
      </c>
      <c r="D41" s="138" t="s">
        <v>70</v>
      </c>
      <c r="E41" s="100">
        <v>1663.1300000000001</v>
      </c>
      <c r="F41" s="123">
        <v>3460.9000000000001</v>
      </c>
      <c r="G41" s="123">
        <v>1225</v>
      </c>
      <c r="H41" s="100">
        <v>114</v>
      </c>
      <c r="I41" s="101">
        <v>3595.8000000000002</v>
      </c>
      <c r="J41" s="101">
        <v>580.04999999999995</v>
      </c>
      <c r="K41" s="100">
        <f t="shared" si="8"/>
        <v>1932.6700000000001</v>
      </c>
      <c r="L41" s="52">
        <f t="shared" si="9"/>
        <v>2370.8000000000002</v>
      </c>
      <c r="M41" s="100">
        <f t="shared" si="10"/>
        <v>134.90000000000009</v>
      </c>
      <c r="N41" s="100">
        <f t="shared" si="11"/>
        <v>466.04999999999995</v>
      </c>
      <c r="O41" s="71">
        <f t="shared" si="12"/>
        <v>2.1620679081009904</v>
      </c>
      <c r="P41" s="71">
        <f t="shared" si="13"/>
        <v>5.0881578947368418</v>
      </c>
      <c r="Q41" s="71">
        <f t="shared" si="14"/>
        <v>2.9353469387755102</v>
      </c>
      <c r="R41" s="73">
        <f t="shared" si="15"/>
        <v>1.0389783004420816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97"/>
      <c r="B42" s="98"/>
      <c r="C42" s="4" t="s">
        <v>94</v>
      </c>
      <c r="D42" s="138" t="s">
        <v>95</v>
      </c>
      <c r="E42" s="100">
        <v>92737.320000000007</v>
      </c>
      <c r="F42" s="123">
        <v>216854</v>
      </c>
      <c r="G42" s="123">
        <v>133253.79999999999</v>
      </c>
      <c r="H42" s="100">
        <v>20500</v>
      </c>
      <c r="I42" s="101">
        <v>178918.87</v>
      </c>
      <c r="J42" s="101">
        <v>24837.98</v>
      </c>
      <c r="K42" s="100">
        <f t="shared" si="8"/>
        <v>86181.549999999988</v>
      </c>
      <c r="L42" s="100">
        <f t="shared" si="9"/>
        <v>45665.070000000007</v>
      </c>
      <c r="M42" s="100">
        <f t="shared" si="10"/>
        <v>-37935.130000000005</v>
      </c>
      <c r="N42" s="100">
        <f t="shared" si="11"/>
        <v>4337.9799999999996</v>
      </c>
      <c r="O42" s="70">
        <f t="shared" si="12"/>
        <v>1.9293081792745357</v>
      </c>
      <c r="P42" s="71">
        <f t="shared" si="13"/>
        <v>1.2116087804878048</v>
      </c>
      <c r="Q42" s="72">
        <f t="shared" si="14"/>
        <v>1.342692441041081</v>
      </c>
      <c r="R42" s="73">
        <f t="shared" si="15"/>
        <v>0.82506603521263155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97"/>
      <c r="B43" s="98"/>
      <c r="C43" s="122" t="s">
        <v>96</v>
      </c>
      <c r="D43" s="138" t="s">
        <v>97</v>
      </c>
      <c r="E43" s="100">
        <v>12263.459999999999</v>
      </c>
      <c r="F43" s="123">
        <v>30375.900000000001</v>
      </c>
      <c r="G43" s="123">
        <v>30375.900000000001</v>
      </c>
      <c r="H43" s="123">
        <v>0</v>
      </c>
      <c r="I43" s="101">
        <v>30375.900000000001</v>
      </c>
      <c r="J43" s="101">
        <v>0</v>
      </c>
      <c r="K43" s="100">
        <f t="shared" si="8"/>
        <v>18112.440000000002</v>
      </c>
      <c r="L43" s="100">
        <f t="shared" si="9"/>
        <v>0</v>
      </c>
      <c r="M43" s="100">
        <f t="shared" si="10"/>
        <v>0</v>
      </c>
      <c r="N43" s="52">
        <f t="shared" si="11"/>
        <v>0</v>
      </c>
      <c r="O43" s="71">
        <f t="shared" si="12"/>
        <v>2.4769437010435884</v>
      </c>
      <c r="P43" s="71" t="str">
        <f t="shared" si="13"/>
        <v/>
      </c>
      <c r="Q43" s="71">
        <f t="shared" si="14"/>
        <v>1</v>
      </c>
      <c r="R43" s="73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97"/>
      <c r="B44" s="98"/>
      <c r="C44" s="4" t="s">
        <v>98</v>
      </c>
      <c r="D44" s="138" t="s">
        <v>99</v>
      </c>
      <c r="E44" s="100">
        <v>53860.139999999999</v>
      </c>
      <c r="F44" s="123">
        <v>101764.89999999999</v>
      </c>
      <c r="G44" s="123">
        <v>57900</v>
      </c>
      <c r="H44" s="100">
        <v>10200</v>
      </c>
      <c r="I44" s="101">
        <v>51875.349999999999</v>
      </c>
      <c r="J44" s="101">
        <v>1481.1700000000001</v>
      </c>
      <c r="K44" s="100">
        <f t="shared" si="8"/>
        <v>-1984.7900000000009</v>
      </c>
      <c r="L44" s="100">
        <f t="shared" si="9"/>
        <v>-6024.6500000000015</v>
      </c>
      <c r="M44" s="100">
        <f t="shared" si="10"/>
        <v>-49889.549999999996</v>
      </c>
      <c r="N44" s="100">
        <f t="shared" si="11"/>
        <v>-8718.8299999999999</v>
      </c>
      <c r="O44" s="71">
        <f t="shared" si="12"/>
        <v>0.96314918602142507</v>
      </c>
      <c r="P44" s="71">
        <f t="shared" si="13"/>
        <v>0.14521274509803922</v>
      </c>
      <c r="Q44" s="72">
        <f t="shared" si="14"/>
        <v>0.89594732297063906</v>
      </c>
      <c r="R44" s="73">
        <f t="shared" si="15"/>
        <v>0.50975680219800734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97"/>
      <c r="B45" s="98"/>
      <c r="C45" s="122" t="s">
        <v>100</v>
      </c>
      <c r="D45" s="171" t="s">
        <v>101</v>
      </c>
      <c r="E45" s="100">
        <v>4539.1700000000001</v>
      </c>
      <c r="F45" s="123">
        <v>0</v>
      </c>
      <c r="G45" s="123">
        <v>0</v>
      </c>
      <c r="H45" s="100">
        <v>0</v>
      </c>
      <c r="I45" s="101">
        <v>418.31</v>
      </c>
      <c r="J45" s="101">
        <v>0</v>
      </c>
      <c r="K45" s="100">
        <f t="shared" si="8"/>
        <v>-4120.8599999999997</v>
      </c>
      <c r="L45" s="100">
        <f t="shared" si="9"/>
        <v>418.31</v>
      </c>
      <c r="M45" s="100">
        <f t="shared" si="10"/>
        <v>418.31</v>
      </c>
      <c r="N45" s="100">
        <f t="shared" si="11"/>
        <v>0</v>
      </c>
      <c r="O45" s="71">
        <f t="shared" si="12"/>
        <v>0.092155614352403631</v>
      </c>
      <c r="P45" s="71" t="str">
        <f t="shared" si="13"/>
        <v/>
      </c>
      <c r="Q45" s="71" t="str">
        <f t="shared" si="14"/>
        <v/>
      </c>
      <c r="R45" s="73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97"/>
      <c r="B46" s="98"/>
      <c r="C46" s="74" t="s">
        <v>102</v>
      </c>
      <c r="D46" s="172" t="s">
        <v>103</v>
      </c>
      <c r="E46" s="100">
        <v>5652.7799999999997</v>
      </c>
      <c r="F46" s="123">
        <v>8380.6000000000004</v>
      </c>
      <c r="G46" s="123">
        <v>4187.6000000000004</v>
      </c>
      <c r="H46" s="100">
        <v>0</v>
      </c>
      <c r="I46" s="105">
        <v>17514.739999999998</v>
      </c>
      <c r="J46" s="101">
        <v>457.15000000000003</v>
      </c>
      <c r="K46" s="100">
        <f t="shared" si="8"/>
        <v>11861.959999999999</v>
      </c>
      <c r="L46" s="100">
        <f t="shared" si="9"/>
        <v>13327.139999999998</v>
      </c>
      <c r="M46" s="100">
        <f t="shared" si="10"/>
        <v>9134.1399999999976</v>
      </c>
      <c r="N46" s="100">
        <f t="shared" si="11"/>
        <v>457.15000000000003</v>
      </c>
      <c r="O46" s="70">
        <f t="shared" si="12"/>
        <v>3.0984294453348618</v>
      </c>
      <c r="P46" s="71" t="str">
        <f t="shared" si="13"/>
        <v/>
      </c>
      <c r="Q46" s="71">
        <f t="shared" si="14"/>
        <v>4.1825245964275473</v>
      </c>
      <c r="R46" s="73">
        <f t="shared" si="15"/>
        <v>2.0899148032360446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97"/>
      <c r="B47" s="98"/>
      <c r="C47" s="74" t="s">
        <v>104</v>
      </c>
      <c r="D47" s="99" t="s">
        <v>105</v>
      </c>
      <c r="E47" s="100">
        <v>42389.919999999998</v>
      </c>
      <c r="F47" s="123">
        <v>77364.100000000006</v>
      </c>
      <c r="G47" s="123">
        <v>52400</v>
      </c>
      <c r="H47" s="52">
        <v>7200</v>
      </c>
      <c r="I47" s="101">
        <v>99814.819999999992</v>
      </c>
      <c r="J47" s="102">
        <v>4389.6100000000006</v>
      </c>
      <c r="K47" s="100">
        <f t="shared" si="8"/>
        <v>57424.899999999994</v>
      </c>
      <c r="L47" s="52">
        <f t="shared" si="9"/>
        <v>47414.819999999992</v>
      </c>
      <c r="M47" s="100">
        <f t="shared" si="10"/>
        <v>22450.719999999987</v>
      </c>
      <c r="N47" s="100">
        <f t="shared" si="11"/>
        <v>-2810.3899999999994</v>
      </c>
      <c r="O47" s="71">
        <f t="shared" si="12"/>
        <v>2.3546829057474041</v>
      </c>
      <c r="P47" s="70">
        <f t="shared" si="13"/>
        <v>0.60966805555555559</v>
      </c>
      <c r="Q47" s="71">
        <f t="shared" si="14"/>
        <v>1.9048629770992365</v>
      </c>
      <c r="R47" s="73">
        <f t="shared" si="15"/>
        <v>1.290195581671602</v>
      </c>
      <c r="S47" s="1"/>
      <c r="T47" s="1"/>
      <c r="U47" s="1"/>
      <c r="V47" s="1"/>
      <c r="W47" s="1"/>
      <c r="X47" s="1"/>
      <c r="Y47" s="1"/>
      <c r="Z47" s="1"/>
    </row>
    <row r="48" s="106" customFormat="1" ht="17.25">
      <c r="A48" s="107"/>
      <c r="B48" s="170"/>
      <c r="C48" s="109"/>
      <c r="D48" s="131" t="s">
        <v>56</v>
      </c>
      <c r="E48" s="173">
        <f>SUM(E35:E47)</f>
        <v>540589.08999999997</v>
      </c>
      <c r="F48" s="173">
        <f>SUM(F35:F47)</f>
        <v>999167.90000000014</v>
      </c>
      <c r="G48" s="173">
        <f>SUM(G35:G47)</f>
        <v>634695.90000000002</v>
      </c>
      <c r="H48" s="173">
        <f>SUM(H35:H47)</f>
        <v>50614</v>
      </c>
      <c r="I48" s="174">
        <f>SUM(I35:I47)</f>
        <v>750829.56000000006</v>
      </c>
      <c r="J48" s="174">
        <f>SUM(J35:J47)</f>
        <v>51012.709999999999</v>
      </c>
      <c r="K48" s="132">
        <f>SUM(K35:K47)</f>
        <v>210240.46999999997</v>
      </c>
      <c r="L48" s="173">
        <f t="shared" si="9"/>
        <v>116133.66000000003</v>
      </c>
      <c r="M48" s="173">
        <f>SUM(M35:M47)</f>
        <v>-248338.34000000003</v>
      </c>
      <c r="N48" s="175">
        <f>SUM(N35:N47)</f>
        <v>398.7100000000014</v>
      </c>
      <c r="O48" s="133">
        <f t="shared" si="12"/>
        <v>1.3889099389704667</v>
      </c>
      <c r="P48" s="114">
        <f t="shared" si="13"/>
        <v>1.0078774647330777</v>
      </c>
      <c r="Q48" s="134">
        <f t="shared" si="14"/>
        <v>1.1829752799726609</v>
      </c>
      <c r="R48" s="115">
        <f t="shared" si="15"/>
        <v>0.75145484557700459</v>
      </c>
      <c r="S48" s="106"/>
      <c r="T48" s="106"/>
      <c r="U48" s="106"/>
      <c r="V48" s="106"/>
      <c r="W48" s="106"/>
      <c r="X48" s="106"/>
      <c r="Y48" s="106"/>
      <c r="Z48" s="106"/>
    </row>
    <row r="49" ht="17.25">
      <c r="A49" s="176" t="s">
        <v>106</v>
      </c>
      <c r="B49" s="177" t="s">
        <v>107</v>
      </c>
      <c r="C49" s="135" t="s">
        <v>108</v>
      </c>
      <c r="D49" s="178" t="s">
        <v>109</v>
      </c>
      <c r="E49" s="55">
        <v>376594.28000000003</v>
      </c>
      <c r="F49" s="119">
        <f>672351.5-9496.39</f>
        <v>662855.10999999999</v>
      </c>
      <c r="G49" s="119">
        <v>405528.96999999997</v>
      </c>
      <c r="H49" s="56">
        <v>31763.060000000001</v>
      </c>
      <c r="I49" s="95">
        <v>399984.60999999999</v>
      </c>
      <c r="J49" s="179">
        <v>24780.440000000002</v>
      </c>
      <c r="K49" s="55">
        <f t="shared" ref="K49:K83" si="16">I49-E49</f>
        <v>23390.329999999958</v>
      </c>
      <c r="L49" s="55">
        <f t="shared" si="9"/>
        <v>-5544.359999999986</v>
      </c>
      <c r="M49" s="55">
        <f t="shared" ref="M49:M83" si="17">I49-F49</f>
        <v>-262870.5</v>
      </c>
      <c r="N49" s="55">
        <f t="shared" ref="N49:N83" si="18">J49-H49</f>
        <v>-6982.619999999999</v>
      </c>
      <c r="O49" s="57">
        <f t="shared" si="12"/>
        <v>1.0621101573821035</v>
      </c>
      <c r="P49" s="57">
        <f t="shared" si="13"/>
        <v>0.78016538708801986</v>
      </c>
      <c r="Q49" s="57">
        <f t="shared" si="14"/>
        <v>0.98632807910122922</v>
      </c>
      <c r="R49" s="59">
        <f t="shared" si="15"/>
        <v>0.60342690878554139</v>
      </c>
      <c r="S49" s="1"/>
      <c r="T49" s="1"/>
      <c r="U49" s="1"/>
      <c r="V49" s="1"/>
      <c r="W49" s="1"/>
      <c r="X49" s="1"/>
      <c r="Y49" s="1"/>
      <c r="Z49" s="1"/>
    </row>
    <row r="50" ht="17.25">
      <c r="A50" s="97"/>
      <c r="B50" s="180"/>
      <c r="C50" s="62" t="s">
        <v>110</v>
      </c>
      <c r="D50" s="172" t="s">
        <v>111</v>
      </c>
      <c r="E50" s="100">
        <v>301455.63</v>
      </c>
      <c r="F50" s="123">
        <f>494433.2-6983.53</f>
        <v>487449.66999999998</v>
      </c>
      <c r="G50" s="123">
        <v>327515.58000000002</v>
      </c>
      <c r="H50" s="100">
        <v>34539.349999999999</v>
      </c>
      <c r="I50" s="102">
        <v>315875.19</v>
      </c>
      <c r="J50" s="101">
        <v>25758.759999999998</v>
      </c>
      <c r="K50" s="100">
        <f t="shared" si="16"/>
        <v>14419.559999999998</v>
      </c>
      <c r="L50" s="100">
        <f t="shared" si="9"/>
        <v>-11640.390000000014</v>
      </c>
      <c r="M50" s="100">
        <f t="shared" si="17"/>
        <v>-171574.47999999998</v>
      </c>
      <c r="N50" s="52">
        <f t="shared" si="18"/>
        <v>-8780.5900000000001</v>
      </c>
      <c r="O50" s="71">
        <f t="shared" si="12"/>
        <v>1.0478331089719572</v>
      </c>
      <c r="P50" s="71">
        <f t="shared" si="13"/>
        <v>0.74578010298398778</v>
      </c>
      <c r="Q50" s="71">
        <f t="shared" si="14"/>
        <v>0.96445851522544357</v>
      </c>
      <c r="R50" s="73">
        <f t="shared" si="15"/>
        <v>0.64801600952976335</v>
      </c>
      <c r="S50" s="1"/>
      <c r="T50" s="1"/>
      <c r="U50" s="1"/>
      <c r="V50" s="1"/>
      <c r="W50" s="1"/>
      <c r="X50" s="1"/>
      <c r="Y50" s="1"/>
      <c r="Z50" s="1"/>
    </row>
    <row r="51" ht="17.25">
      <c r="A51" s="97"/>
      <c r="B51" s="180"/>
      <c r="C51" s="62" t="s">
        <v>112</v>
      </c>
      <c r="D51" s="172" t="s">
        <v>113</v>
      </c>
      <c r="E51" s="100">
        <v>2635392.4100000001</v>
      </c>
      <c r="F51" s="123">
        <f>4658773.5-65801.97</f>
        <v>4592971.5300000003</v>
      </c>
      <c r="G51" s="123">
        <v>2902329.2200000002</v>
      </c>
      <c r="H51" s="100">
        <v>366153.59999999998</v>
      </c>
      <c r="I51" s="101">
        <v>2727047.71</v>
      </c>
      <c r="J51" s="101">
        <v>266738.64000000001</v>
      </c>
      <c r="K51" s="100">
        <f t="shared" si="16"/>
        <v>91655.299999999814</v>
      </c>
      <c r="L51" s="100">
        <f t="shared" si="9"/>
        <v>-175281.51000000024</v>
      </c>
      <c r="M51" s="100">
        <f t="shared" si="17"/>
        <v>-1865923.8200000003</v>
      </c>
      <c r="N51" s="100">
        <f t="shared" si="18"/>
        <v>-99414.959999999963</v>
      </c>
      <c r="O51" s="71">
        <f t="shared" si="12"/>
        <v>1.0347786157584022</v>
      </c>
      <c r="P51" s="71">
        <f t="shared" si="13"/>
        <v>0.72848837209302331</v>
      </c>
      <c r="Q51" s="71">
        <f t="shared" si="14"/>
        <v>0.93960660672396079</v>
      </c>
      <c r="R51" s="73">
        <f t="shared" si="15"/>
        <v>0.59374365640798998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97"/>
      <c r="B52" s="180"/>
      <c r="C52" s="62"/>
      <c r="D52" s="181" t="s">
        <v>114</v>
      </c>
      <c r="E52" s="143">
        <f>E49+E50+E51</f>
        <v>3313442.3200000003</v>
      </c>
      <c r="F52" s="143">
        <f>F49+F50+F51</f>
        <v>5743276.3100000005</v>
      </c>
      <c r="G52" s="143">
        <f>G49+G50+G51</f>
        <v>3635373.7700000005</v>
      </c>
      <c r="H52" s="143">
        <f>H49+H50+H51</f>
        <v>432456.01000000001</v>
      </c>
      <c r="I52" s="144">
        <f>I49+I50+I51</f>
        <v>3442907.5099999998</v>
      </c>
      <c r="J52" s="144">
        <f>J49+J50+J51</f>
        <v>317277.84000000003</v>
      </c>
      <c r="K52" s="143">
        <f t="shared" si="16"/>
        <v>129465.18999999948</v>
      </c>
      <c r="L52" s="143">
        <f t="shared" si="9"/>
        <v>-192466.26000000071</v>
      </c>
      <c r="M52" s="143">
        <f t="shared" si="17"/>
        <v>-2300368.8000000007</v>
      </c>
      <c r="N52" s="143">
        <f t="shared" si="18"/>
        <v>-115178.16999999998</v>
      </c>
      <c r="O52" s="146">
        <f t="shared" si="12"/>
        <v>1.0390727157731237</v>
      </c>
      <c r="P52" s="146">
        <f t="shared" si="13"/>
        <v>0.73366500329131745</v>
      </c>
      <c r="Q52" s="146">
        <f t="shared" si="14"/>
        <v>0.94705736681375663</v>
      </c>
      <c r="R52" s="148">
        <f t="shared" si="15"/>
        <v>0.59946750324467668</v>
      </c>
      <c r="S52" s="1"/>
      <c r="T52" s="1"/>
      <c r="U52" s="1"/>
      <c r="V52" s="1"/>
      <c r="W52" s="1"/>
      <c r="X52" s="1"/>
      <c r="Y52" s="1"/>
      <c r="Z52" s="1"/>
    </row>
    <row r="53" ht="34.5">
      <c r="A53" s="176"/>
      <c r="B53" s="180"/>
      <c r="C53" s="182" t="s">
        <v>115</v>
      </c>
      <c r="D53" s="183" t="s">
        <v>116</v>
      </c>
      <c r="E53" s="184">
        <v>1752.27</v>
      </c>
      <c r="F53" s="185">
        <v>2266.5999999999999</v>
      </c>
      <c r="G53" s="185">
        <v>1460</v>
      </c>
      <c r="H53" s="52">
        <v>180</v>
      </c>
      <c r="I53" s="101">
        <v>1459.04</v>
      </c>
      <c r="J53" s="102">
        <v>201.08000000000001</v>
      </c>
      <c r="K53" s="186">
        <f t="shared" si="16"/>
        <v>-293.23000000000002</v>
      </c>
      <c r="L53" s="186">
        <f t="shared" si="9"/>
        <v>-0.96000000000003638</v>
      </c>
      <c r="M53" s="186">
        <f t="shared" si="17"/>
        <v>-807.55999999999995</v>
      </c>
      <c r="N53" s="100">
        <f t="shared" si="18"/>
        <v>21.080000000000013</v>
      </c>
      <c r="O53" s="82">
        <f t="shared" si="12"/>
        <v>0.83265706768934011</v>
      </c>
      <c r="P53" s="82">
        <f t="shared" si="13"/>
        <v>1.1171111111111112</v>
      </c>
      <c r="Q53" s="82">
        <f t="shared" si="14"/>
        <v>0.99934246575342467</v>
      </c>
      <c r="R53" s="83">
        <f t="shared" si="15"/>
        <v>0.64371305038383486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11"/>
      <c r="B54" s="180"/>
      <c r="C54" s="74" t="s">
        <v>117</v>
      </c>
      <c r="D54" s="137" t="s">
        <v>118</v>
      </c>
      <c r="E54" s="100">
        <v>2887.27</v>
      </c>
      <c r="F54" s="100">
        <v>11763.299999999999</v>
      </c>
      <c r="G54" s="100">
        <v>11763.299999999999</v>
      </c>
      <c r="H54" s="100">
        <v>0</v>
      </c>
      <c r="I54" s="101">
        <v>22160.23</v>
      </c>
      <c r="J54" s="101">
        <v>1112.01</v>
      </c>
      <c r="K54" s="100">
        <f t="shared" si="16"/>
        <v>19272.959999999999</v>
      </c>
      <c r="L54" s="100">
        <f t="shared" si="9"/>
        <v>10396.93</v>
      </c>
      <c r="M54" s="100">
        <f t="shared" si="17"/>
        <v>10396.93</v>
      </c>
      <c r="N54" s="100">
        <f t="shared" si="18"/>
        <v>1112.01</v>
      </c>
      <c r="O54" s="71">
        <f t="shared" si="12"/>
        <v>7.6751498820685287</v>
      </c>
      <c r="P54" s="71" t="str">
        <f t="shared" si="13"/>
        <v/>
      </c>
      <c r="Q54" s="71">
        <f t="shared" si="14"/>
        <v>1.883844669437998</v>
      </c>
      <c r="R54" s="73">
        <f t="shared" si="15"/>
        <v>1.883844669437998</v>
      </c>
      <c r="S54" s="1"/>
      <c r="T54" s="1"/>
      <c r="U54" s="1"/>
      <c r="V54" s="1"/>
      <c r="W54" s="1"/>
      <c r="X54" s="1"/>
      <c r="Y54" s="1"/>
      <c r="Z54" s="1"/>
    </row>
    <row r="55" ht="17.25">
      <c r="A55" s="187"/>
      <c r="B55" s="180"/>
      <c r="C55" s="188" t="s">
        <v>119</v>
      </c>
      <c r="D55" s="137" t="s">
        <v>103</v>
      </c>
      <c r="E55" s="51">
        <v>64886.800000000003</v>
      </c>
      <c r="F55" s="53">
        <v>151922.42999999999</v>
      </c>
      <c r="G55" s="53">
        <v>94365</v>
      </c>
      <c r="H55" s="123">
        <v>12693</v>
      </c>
      <c r="I55" s="128">
        <v>75198.179999999993</v>
      </c>
      <c r="J55" s="128">
        <v>5867.3100000000004</v>
      </c>
      <c r="K55" s="51">
        <f t="shared" si="16"/>
        <v>10311.37999999999</v>
      </c>
      <c r="L55" s="51">
        <f t="shared" si="9"/>
        <v>-19166.820000000007</v>
      </c>
      <c r="M55" s="51">
        <f t="shared" si="17"/>
        <v>-76724.25</v>
      </c>
      <c r="N55" s="123">
        <f t="shared" si="18"/>
        <v>-6825.6899999999996</v>
      </c>
      <c r="O55" s="189">
        <f t="shared" si="12"/>
        <v>1.1589133691290061</v>
      </c>
      <c r="P55" s="189">
        <f t="shared" si="13"/>
        <v>0.46224769558024109</v>
      </c>
      <c r="Q55" s="189">
        <f t="shared" si="14"/>
        <v>0.79688634557304083</v>
      </c>
      <c r="R55" s="190">
        <f t="shared" si="15"/>
        <v>0.49497746975216234</v>
      </c>
      <c r="S55" s="1"/>
      <c r="T55" s="1"/>
      <c r="U55" s="1"/>
      <c r="V55" s="1"/>
      <c r="W55" s="1"/>
      <c r="X55" s="1"/>
      <c r="Y55" s="1"/>
      <c r="Z55" s="1"/>
    </row>
    <row r="56" s="106" customFormat="1" ht="17.25">
      <c r="A56" s="107"/>
      <c r="B56" s="191"/>
      <c r="C56" s="109"/>
      <c r="D56" s="110" t="s">
        <v>56</v>
      </c>
      <c r="E56" s="111">
        <f>E52+E53+E54+E55</f>
        <v>3382968.6600000001</v>
      </c>
      <c r="F56" s="111">
        <f>F52+F53+F54+F55</f>
        <v>5909228.6399999997</v>
      </c>
      <c r="G56" s="111">
        <f>G52+G53+G54+G55</f>
        <v>3742962.0700000003</v>
      </c>
      <c r="H56" s="111">
        <f>H52+H53+H54+H55</f>
        <v>445329.01000000001</v>
      </c>
      <c r="I56" s="112">
        <f>I52+I53+I54+I55</f>
        <v>3541724.96</v>
      </c>
      <c r="J56" s="112">
        <f>J52+J53+J54+J55</f>
        <v>324458.24000000005</v>
      </c>
      <c r="K56" s="111">
        <f t="shared" si="16"/>
        <v>158756.29999999981</v>
      </c>
      <c r="L56" s="132">
        <f t="shared" si="9"/>
        <v>-201237.11000000034</v>
      </c>
      <c r="M56" s="111">
        <f t="shared" si="17"/>
        <v>-2367503.6799999997</v>
      </c>
      <c r="N56" s="132">
        <f t="shared" si="18"/>
        <v>-120870.76999999996</v>
      </c>
      <c r="O56" s="114">
        <f t="shared" si="12"/>
        <v>1.0469281024909052</v>
      </c>
      <c r="P56" s="133">
        <f t="shared" si="13"/>
        <v>0.72858096534065908</v>
      </c>
      <c r="Q56" s="114">
        <f t="shared" si="14"/>
        <v>0.94623586714572283</v>
      </c>
      <c r="R56" s="115">
        <f t="shared" si="15"/>
        <v>0.59935486943690175</v>
      </c>
      <c r="S56" s="106"/>
      <c r="T56" s="106"/>
      <c r="U56" s="106"/>
      <c r="V56" s="106"/>
      <c r="W56" s="106"/>
      <c r="X56" s="106"/>
      <c r="Y56" s="106"/>
      <c r="Z56" s="106"/>
    </row>
    <row r="57" ht="17.25">
      <c r="A57" s="116">
        <v>991</v>
      </c>
      <c r="B57" s="91" t="s">
        <v>120</v>
      </c>
      <c r="C57" s="117" t="s">
        <v>69</v>
      </c>
      <c r="D57" s="118" t="s">
        <v>121</v>
      </c>
      <c r="E57" s="55">
        <v>43612.300000000003</v>
      </c>
      <c r="F57" s="119">
        <v>80120.600000000006</v>
      </c>
      <c r="G57" s="119">
        <v>52120.599999999999</v>
      </c>
      <c r="H57" s="55">
        <v>7000</v>
      </c>
      <c r="I57" s="94">
        <v>54950.580000000002</v>
      </c>
      <c r="J57" s="95">
        <v>5351.2799999999997</v>
      </c>
      <c r="K57" s="55">
        <f t="shared" si="16"/>
        <v>11338.279999999999</v>
      </c>
      <c r="L57" s="55">
        <f t="shared" si="9"/>
        <v>2829.9800000000032</v>
      </c>
      <c r="M57" s="51">
        <f t="shared" si="17"/>
        <v>-25170.020000000004</v>
      </c>
      <c r="N57" s="51">
        <f t="shared" si="18"/>
        <v>-1648.7200000000003</v>
      </c>
      <c r="O57" s="58">
        <f t="shared" si="12"/>
        <v>1.2599789508922941</v>
      </c>
      <c r="P57" s="57">
        <f t="shared" si="13"/>
        <v>0.76446857142857139</v>
      </c>
      <c r="Q57" s="120">
        <f t="shared" si="14"/>
        <v>1.0542967655782935</v>
      </c>
      <c r="R57" s="59">
        <f t="shared" si="15"/>
        <v>0.68584833363704212</v>
      </c>
      <c r="S57" s="1"/>
      <c r="T57" s="1"/>
      <c r="U57" s="1"/>
      <c r="V57" s="1"/>
      <c r="W57" s="1"/>
      <c r="X57" s="1"/>
      <c r="Y57" s="1"/>
      <c r="Z57" s="1"/>
    </row>
    <row r="58" ht="17.25">
      <c r="A58" s="121"/>
      <c r="B58" s="98"/>
      <c r="C58" s="62" t="s">
        <v>122</v>
      </c>
      <c r="D58" s="99" t="s">
        <v>123</v>
      </c>
      <c r="E58" s="100">
        <v>2923.3400000000001</v>
      </c>
      <c r="F58" s="123">
        <v>0</v>
      </c>
      <c r="G58" s="123">
        <v>0</v>
      </c>
      <c r="H58" s="52">
        <v>0</v>
      </c>
      <c r="I58" s="101">
        <v>5149</v>
      </c>
      <c r="J58" s="101">
        <v>0</v>
      </c>
      <c r="K58" s="52">
        <f t="shared" si="16"/>
        <v>2225.6599999999999</v>
      </c>
      <c r="L58" s="100">
        <f t="shared" si="9"/>
        <v>5149</v>
      </c>
      <c r="M58" s="100">
        <f t="shared" si="17"/>
        <v>5149</v>
      </c>
      <c r="N58" s="100">
        <f t="shared" si="18"/>
        <v>0</v>
      </c>
      <c r="O58" s="71">
        <f t="shared" si="12"/>
        <v>1.7613414792668658</v>
      </c>
      <c r="P58" s="70" t="str">
        <f t="shared" si="13"/>
        <v/>
      </c>
      <c r="Q58" s="71" t="str">
        <f t="shared" si="14"/>
        <v/>
      </c>
      <c r="R58" s="73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106" customFormat="1" ht="17.25">
      <c r="A59" s="192"/>
      <c r="B59" s="108"/>
      <c r="C59" s="130"/>
      <c r="D59" s="131" t="s">
        <v>56</v>
      </c>
      <c r="E59" s="111">
        <f>SUM(E57:E58)</f>
        <v>46535.639999999999</v>
      </c>
      <c r="F59" s="111">
        <f>SUM(F57:F58)</f>
        <v>80120.600000000006</v>
      </c>
      <c r="G59" s="111">
        <f>SUM(G57:G58)</f>
        <v>52120.599999999999</v>
      </c>
      <c r="H59" s="111">
        <f>SUM(H57:H58)</f>
        <v>7000</v>
      </c>
      <c r="I59" s="112">
        <f>SUM(I57:I58)</f>
        <v>60099.580000000002</v>
      </c>
      <c r="J59" s="112">
        <f>SUM(J57:J58)</f>
        <v>5351.2799999999997</v>
      </c>
      <c r="K59" s="111">
        <f t="shared" si="16"/>
        <v>13563.940000000002</v>
      </c>
      <c r="L59" s="132">
        <f t="shared" si="9"/>
        <v>7978.9800000000032</v>
      </c>
      <c r="M59" s="111">
        <f t="shared" si="17"/>
        <v>-20021.020000000004</v>
      </c>
      <c r="N59" s="113">
        <f t="shared" si="18"/>
        <v>-1648.7200000000003</v>
      </c>
      <c r="O59" s="133">
        <f t="shared" si="12"/>
        <v>1.2914742335122071</v>
      </c>
      <c r="P59" s="114">
        <f t="shared" si="13"/>
        <v>0.76446857142857139</v>
      </c>
      <c r="Q59" s="134">
        <f t="shared" si="14"/>
        <v>1.1530868792761404</v>
      </c>
      <c r="R59" s="115">
        <f t="shared" si="15"/>
        <v>0.75011395321552754</v>
      </c>
      <c r="S59" s="106"/>
      <c r="T59" s="106"/>
      <c r="U59" s="106"/>
      <c r="V59" s="106"/>
      <c r="W59" s="106"/>
      <c r="X59" s="106"/>
      <c r="Y59" s="106"/>
      <c r="Z59" s="106"/>
    </row>
    <row r="60" ht="17.25">
      <c r="A60" s="176" t="s">
        <v>124</v>
      </c>
      <c r="B60" s="91" t="s">
        <v>125</v>
      </c>
      <c r="C60" s="135" t="s">
        <v>126</v>
      </c>
      <c r="D60" s="136" t="s">
        <v>127</v>
      </c>
      <c r="E60" s="55">
        <v>49051.209999999999</v>
      </c>
      <c r="F60" s="119">
        <v>3503</v>
      </c>
      <c r="G60" s="119">
        <v>2344.0999999999999</v>
      </c>
      <c r="H60" s="56">
        <v>386.30000000000001</v>
      </c>
      <c r="I60" s="95">
        <v>2158.3200000000002</v>
      </c>
      <c r="J60" s="179">
        <v>279.12</v>
      </c>
      <c r="K60" s="55">
        <f t="shared" si="16"/>
        <v>-46892.889999999999</v>
      </c>
      <c r="L60" s="55">
        <f t="shared" si="9"/>
        <v>-185.77999999999975</v>
      </c>
      <c r="M60" s="56">
        <f t="shared" si="17"/>
        <v>-1344.6799999999998</v>
      </c>
      <c r="N60" s="55">
        <f t="shared" si="18"/>
        <v>-107.18000000000001</v>
      </c>
      <c r="O60" s="57">
        <f t="shared" si="12"/>
        <v>0.044001361026567952</v>
      </c>
      <c r="P60" s="58">
        <f t="shared" si="13"/>
        <v>0.72254724307533003</v>
      </c>
      <c r="Q60" s="57">
        <f t="shared" si="14"/>
        <v>0.9207457019751718</v>
      </c>
      <c r="R60" s="59">
        <f t="shared" si="15"/>
        <v>0.61613474165001436</v>
      </c>
      <c r="S60" s="1"/>
      <c r="T60" s="1"/>
      <c r="U60" s="1"/>
      <c r="V60" s="1"/>
      <c r="W60" s="1"/>
      <c r="X60" s="1"/>
      <c r="Y60" s="1"/>
      <c r="Z60" s="1"/>
    </row>
    <row r="61" ht="17.25">
      <c r="A61" s="97"/>
      <c r="B61" s="98"/>
      <c r="C61" s="74" t="s">
        <v>104</v>
      </c>
      <c r="D61" s="172" t="s">
        <v>128</v>
      </c>
      <c r="E61" s="100">
        <v>72449.289999999994</v>
      </c>
      <c r="F61" s="123">
        <v>62240.599999999999</v>
      </c>
      <c r="G61" s="123">
        <v>19100</v>
      </c>
      <c r="H61" s="104">
        <v>3000</v>
      </c>
      <c r="I61" s="101">
        <v>97124.059999999998</v>
      </c>
      <c r="J61" s="105">
        <v>2179.52</v>
      </c>
      <c r="K61" s="100">
        <f t="shared" si="16"/>
        <v>24674.770000000004</v>
      </c>
      <c r="L61" s="100">
        <f t="shared" si="9"/>
        <v>78024.059999999998</v>
      </c>
      <c r="M61" s="100">
        <f t="shared" si="17"/>
        <v>34883.459999999999</v>
      </c>
      <c r="N61" s="100">
        <f t="shared" si="18"/>
        <v>-820.48000000000002</v>
      </c>
      <c r="O61" s="71">
        <f t="shared" si="12"/>
        <v>1.3405798731775012</v>
      </c>
      <c r="P61" s="71">
        <f t="shared" si="13"/>
        <v>0.72650666666666663</v>
      </c>
      <c r="Q61" s="72">
        <f t="shared" si="14"/>
        <v>5.0850293193717278</v>
      </c>
      <c r="R61" s="73">
        <f t="shared" si="15"/>
        <v>1.5604614994071393</v>
      </c>
      <c r="S61" s="1"/>
      <c r="T61" s="1"/>
      <c r="U61" s="1"/>
      <c r="V61" s="1"/>
      <c r="W61" s="1"/>
      <c r="X61" s="1"/>
      <c r="Y61" s="1"/>
      <c r="Z61" s="1"/>
    </row>
    <row r="62" s="106" customFormat="1" ht="17.25">
      <c r="A62" s="107"/>
      <c r="B62" s="108"/>
      <c r="C62" s="109"/>
      <c r="D62" s="110" t="s">
        <v>56</v>
      </c>
      <c r="E62" s="111">
        <f>SUM(E60:E61)</f>
        <v>121500.5</v>
      </c>
      <c r="F62" s="111">
        <f>SUM(F60:F61)</f>
        <v>65743.600000000006</v>
      </c>
      <c r="G62" s="111">
        <f>SUM(G60:G61)</f>
        <v>21444.099999999999</v>
      </c>
      <c r="H62" s="111">
        <f>SUM(H60:H61)</f>
        <v>3386.3000000000002</v>
      </c>
      <c r="I62" s="112">
        <f>SUM(I60:I61)</f>
        <v>99282.380000000005</v>
      </c>
      <c r="J62" s="112">
        <f>SUM(J60:J61)</f>
        <v>2458.6399999999999</v>
      </c>
      <c r="K62" s="111">
        <f t="shared" si="16"/>
        <v>-22218.119999999995</v>
      </c>
      <c r="L62" s="132">
        <f t="shared" si="9"/>
        <v>77838.279999999999</v>
      </c>
      <c r="M62" s="111">
        <f t="shared" si="17"/>
        <v>33538.779999999999</v>
      </c>
      <c r="N62" s="111">
        <f t="shared" si="18"/>
        <v>-927.66000000000031</v>
      </c>
      <c r="O62" s="133">
        <f t="shared" si="12"/>
        <v>0.81713556734334425</v>
      </c>
      <c r="P62" s="114">
        <f t="shared" si="13"/>
        <v>0.7260549862681982</v>
      </c>
      <c r="Q62" s="114">
        <f t="shared" si="14"/>
        <v>4.6298226551825445</v>
      </c>
      <c r="R62" s="115">
        <f t="shared" si="15"/>
        <v>1.5101451700241544</v>
      </c>
      <c r="S62" s="106"/>
      <c r="T62" s="106"/>
      <c r="U62" s="106"/>
      <c r="V62" s="106"/>
      <c r="W62" s="106"/>
      <c r="X62" s="106"/>
      <c r="Y62" s="106"/>
      <c r="Z62" s="106"/>
    </row>
    <row r="63" ht="17.25">
      <c r="A63" s="124"/>
      <c r="B63" s="91" t="s">
        <v>129</v>
      </c>
      <c r="C63" s="49" t="s">
        <v>130</v>
      </c>
      <c r="D63" s="193" t="s">
        <v>131</v>
      </c>
      <c r="E63" s="55">
        <v>2494.6900000000001</v>
      </c>
      <c r="F63" s="119">
        <v>793.5</v>
      </c>
      <c r="G63" s="119">
        <v>181.19999999999999</v>
      </c>
      <c r="H63" s="51">
        <v>7</v>
      </c>
      <c r="I63" s="94">
        <v>2430.9499999999998</v>
      </c>
      <c r="J63" s="54">
        <v>254.33000000000001</v>
      </c>
      <c r="K63" s="55">
        <f t="shared" si="16"/>
        <v>-63.740000000000236</v>
      </c>
      <c r="L63" s="55">
        <f t="shared" si="9"/>
        <v>2249.75</v>
      </c>
      <c r="M63" s="51">
        <f t="shared" si="17"/>
        <v>1637.4499999999998</v>
      </c>
      <c r="N63" s="96">
        <f t="shared" si="18"/>
        <v>247.33000000000001</v>
      </c>
      <c r="O63" s="57">
        <f t="shared" si="12"/>
        <v>0.97444973122913059</v>
      </c>
      <c r="P63" s="58">
        <f t="shared" si="13"/>
        <v>36.332857142857144</v>
      </c>
      <c r="Q63" s="57">
        <f t="shared" si="14"/>
        <v>13.41583885209713</v>
      </c>
      <c r="R63" s="59">
        <f t="shared" si="15"/>
        <v>3.0635790800252045</v>
      </c>
      <c r="S63" s="1"/>
      <c r="T63" s="1"/>
      <c r="U63" s="1"/>
      <c r="V63" s="1"/>
      <c r="W63" s="1"/>
      <c r="X63" s="1"/>
      <c r="Y63" s="1"/>
      <c r="Z63" s="1"/>
    </row>
    <row r="64" ht="17.25">
      <c r="A64" s="121"/>
      <c r="B64" s="98"/>
      <c r="C64" s="62" t="s">
        <v>132</v>
      </c>
      <c r="D64" s="103" t="s">
        <v>133</v>
      </c>
      <c r="E64" s="100">
        <v>1692.9300000000001</v>
      </c>
      <c r="F64" s="194">
        <v>44.399999999999999</v>
      </c>
      <c r="G64" s="194">
        <v>44.399999999999999</v>
      </c>
      <c r="H64" s="195">
        <v>0</v>
      </c>
      <c r="I64" s="196">
        <v>1819.98</v>
      </c>
      <c r="J64" s="197">
        <v>2.8999999999999999</v>
      </c>
      <c r="K64" s="100">
        <f t="shared" si="16"/>
        <v>127.04999999999995</v>
      </c>
      <c r="L64" s="100">
        <f t="shared" si="9"/>
        <v>1775.5799999999999</v>
      </c>
      <c r="M64" s="100">
        <f t="shared" si="17"/>
        <v>1775.5799999999999</v>
      </c>
      <c r="N64" s="194">
        <f t="shared" si="18"/>
        <v>2.8999999999999999</v>
      </c>
      <c r="O64" s="71">
        <f t="shared" si="12"/>
        <v>1.0750474030231609</v>
      </c>
      <c r="P64" s="71" t="str">
        <f t="shared" si="13"/>
        <v/>
      </c>
      <c r="Q64" s="72">
        <f t="shared" si="14"/>
        <v>40.990540540540543</v>
      </c>
      <c r="R64" s="198">
        <f t="shared" si="15"/>
        <v>40.990540540540543</v>
      </c>
      <c r="S64" s="1"/>
      <c r="T64" s="1"/>
      <c r="U64" s="1"/>
      <c r="V64" s="1"/>
      <c r="W64" s="1"/>
      <c r="X64" s="1"/>
      <c r="Y64" s="1"/>
      <c r="Z64" s="1"/>
    </row>
    <row r="65" ht="13.5">
      <c r="A65" s="121"/>
      <c r="B65" s="98"/>
      <c r="C65" s="74" t="s">
        <v>52</v>
      </c>
      <c r="D65" s="103" t="s">
        <v>53</v>
      </c>
      <c r="E65" s="100">
        <v>0</v>
      </c>
      <c r="F65" s="100">
        <v>445</v>
      </c>
      <c r="G65" s="100">
        <v>445</v>
      </c>
      <c r="H65" s="100">
        <v>0</v>
      </c>
      <c r="I65" s="101">
        <v>10906</v>
      </c>
      <c r="J65" s="101">
        <v>0</v>
      </c>
      <c r="K65" s="100">
        <f t="shared" si="16"/>
        <v>10906</v>
      </c>
      <c r="L65" s="100">
        <f t="shared" si="9"/>
        <v>10461</v>
      </c>
      <c r="M65" s="52">
        <f t="shared" si="17"/>
        <v>10461</v>
      </c>
      <c r="N65" s="100">
        <f t="shared" si="18"/>
        <v>0</v>
      </c>
      <c r="O65" s="70" t="str">
        <f t="shared" si="12"/>
        <v/>
      </c>
      <c r="P65" s="71" t="str">
        <f t="shared" si="13"/>
        <v/>
      </c>
      <c r="Q65" s="71">
        <f t="shared" si="14"/>
        <v>24.507865168539325</v>
      </c>
      <c r="R65" s="73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21"/>
      <c r="B66" s="98"/>
      <c r="C66" s="62" t="s">
        <v>134</v>
      </c>
      <c r="D66" s="103" t="s">
        <v>135</v>
      </c>
      <c r="E66" s="52">
        <v>53773.639999999999</v>
      </c>
      <c r="F66" s="100">
        <v>1508.599999999255</v>
      </c>
      <c r="G66" s="100">
        <v>809</v>
      </c>
      <c r="H66" s="100">
        <v>145</v>
      </c>
      <c r="I66" s="102">
        <v>187488.47999999998</v>
      </c>
      <c r="J66" s="101">
        <v>22833.810000000001</v>
      </c>
      <c r="K66" s="100">
        <f t="shared" si="16"/>
        <v>133714.83999999997</v>
      </c>
      <c r="L66" s="100">
        <f t="shared" si="9"/>
        <v>186679.47999999998</v>
      </c>
      <c r="M66" s="100">
        <f t="shared" si="17"/>
        <v>185979.88000000073</v>
      </c>
      <c r="N66" s="52">
        <f t="shared" si="18"/>
        <v>22688.810000000001</v>
      </c>
      <c r="O66" s="71">
        <f t="shared" si="12"/>
        <v>3.4866243014235225</v>
      </c>
      <c r="P66" s="199">
        <f t="shared" si="13"/>
        <v>157.47455172413794</v>
      </c>
      <c r="Q66" s="200">
        <f t="shared" si="14"/>
        <v>231.75337453646475</v>
      </c>
      <c r="R66" s="198">
        <f t="shared" si="15"/>
        <v>124.27978257993674</v>
      </c>
      <c r="S66" s="1"/>
      <c r="T66" s="1"/>
      <c r="U66" s="1"/>
      <c r="V66" s="1"/>
      <c r="W66" s="1"/>
      <c r="X66" s="1"/>
      <c r="Y66" s="1"/>
      <c r="Z66" s="1"/>
    </row>
    <row r="67" ht="13.5">
      <c r="A67" s="121"/>
      <c r="B67" s="98"/>
      <c r="C67" s="74" t="s">
        <v>102</v>
      </c>
      <c r="D67" s="103" t="s">
        <v>103</v>
      </c>
      <c r="E67" s="100">
        <v>59150.32</v>
      </c>
      <c r="F67" s="100">
        <v>113657.8</v>
      </c>
      <c r="G67" s="100">
        <v>77011.199999999997</v>
      </c>
      <c r="H67" s="100">
        <v>8178.3999999999996</v>
      </c>
      <c r="I67" s="101">
        <v>95620.889999999999</v>
      </c>
      <c r="J67" s="101">
        <v>15973.210000000001</v>
      </c>
      <c r="K67" s="100">
        <f t="shared" si="16"/>
        <v>36470.57</v>
      </c>
      <c r="L67" s="100">
        <f t="shared" si="9"/>
        <v>18609.690000000002</v>
      </c>
      <c r="M67" s="52">
        <f t="shared" si="17"/>
        <v>-18036.910000000003</v>
      </c>
      <c r="N67" s="100">
        <f t="shared" si="18"/>
        <v>7794.8100000000013</v>
      </c>
      <c r="O67" s="70">
        <f t="shared" si="12"/>
        <v>1.616574348203019</v>
      </c>
      <c r="P67" s="71">
        <f t="shared" si="13"/>
        <v>1.9530971828230463</v>
      </c>
      <c r="Q67" s="72">
        <f t="shared" si="14"/>
        <v>1.2416491367489404</v>
      </c>
      <c r="R67" s="73">
        <f t="shared" si="15"/>
        <v>0.8413051282006162</v>
      </c>
      <c r="S67" s="1"/>
      <c r="T67" s="1"/>
      <c r="U67" s="1"/>
      <c r="V67" s="1"/>
      <c r="W67" s="1"/>
      <c r="X67" s="1"/>
      <c r="Y67" s="1"/>
      <c r="Z67" s="1"/>
    </row>
    <row r="68" ht="13.5">
      <c r="A68" s="121"/>
      <c r="B68" s="98"/>
      <c r="C68" s="62" t="s">
        <v>136</v>
      </c>
      <c r="D68" s="103" t="s">
        <v>137</v>
      </c>
      <c r="E68" s="100">
        <v>82.030000000000001</v>
      </c>
      <c r="F68" s="123">
        <v>0</v>
      </c>
      <c r="G68" s="123">
        <v>0</v>
      </c>
      <c r="H68" s="52">
        <v>0</v>
      </c>
      <c r="I68" s="101">
        <v>30.699999999999999</v>
      </c>
      <c r="J68" s="102">
        <v>55.439999999999998</v>
      </c>
      <c r="K68" s="100">
        <f t="shared" si="16"/>
        <v>-51.329999999999998</v>
      </c>
      <c r="L68" s="100">
        <f t="shared" si="9"/>
        <v>30.699999999999999</v>
      </c>
      <c r="M68" s="100">
        <f t="shared" si="17"/>
        <v>30.699999999999999</v>
      </c>
      <c r="N68" s="100">
        <f t="shared" si="18"/>
        <v>55.439999999999998</v>
      </c>
      <c r="O68" s="71">
        <f t="shared" si="12"/>
        <v>0.37425332195538219</v>
      </c>
      <c r="P68" s="70" t="str">
        <f t="shared" si="13"/>
        <v/>
      </c>
      <c r="Q68" s="71" t="str">
        <f t="shared" si="14"/>
        <v/>
      </c>
      <c r="R68" s="73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21"/>
      <c r="B69" s="98"/>
      <c r="C69" s="74" t="s">
        <v>138</v>
      </c>
      <c r="D69" s="103" t="s">
        <v>139</v>
      </c>
      <c r="E69" s="100">
        <v>40437.269999999997</v>
      </c>
      <c r="F69" s="100">
        <v>0</v>
      </c>
      <c r="G69" s="100">
        <v>0</v>
      </c>
      <c r="H69" s="100">
        <v>0</v>
      </c>
      <c r="I69" s="102">
        <v>557.94000000000005</v>
      </c>
      <c r="J69" s="101">
        <v>44.369999999999997</v>
      </c>
      <c r="K69" s="100">
        <f t="shared" si="16"/>
        <v>-39879.329999999994</v>
      </c>
      <c r="L69" s="100">
        <f t="shared" si="9"/>
        <v>557.94000000000005</v>
      </c>
      <c r="M69" s="100">
        <f t="shared" si="17"/>
        <v>557.94000000000005</v>
      </c>
      <c r="N69" s="100">
        <f t="shared" si="18"/>
        <v>44.369999999999997</v>
      </c>
      <c r="O69" s="70">
        <f t="shared" si="12"/>
        <v>0.013797667349947217</v>
      </c>
      <c r="P69" s="71" t="str">
        <f t="shared" si="13"/>
        <v/>
      </c>
      <c r="Q69" s="72" t="str">
        <f t="shared" si="14"/>
        <v/>
      </c>
      <c r="R69" s="73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21"/>
      <c r="B70" s="98"/>
      <c r="C70" s="62" t="s">
        <v>140</v>
      </c>
      <c r="D70" s="99" t="s">
        <v>141</v>
      </c>
      <c r="E70" s="100">
        <v>5852.1199999999999</v>
      </c>
      <c r="F70" s="123">
        <v>0</v>
      </c>
      <c r="G70" s="123">
        <v>0</v>
      </c>
      <c r="H70" s="52">
        <v>0</v>
      </c>
      <c r="I70" s="101">
        <v>2556.73</v>
      </c>
      <c r="J70" s="102">
        <v>0</v>
      </c>
      <c r="K70" s="100">
        <f t="shared" si="16"/>
        <v>-3295.3899999999999</v>
      </c>
      <c r="L70" s="52">
        <f t="shared" si="9"/>
        <v>2556.73</v>
      </c>
      <c r="M70" s="100">
        <f t="shared" si="17"/>
        <v>2556.73</v>
      </c>
      <c r="N70" s="100">
        <f t="shared" si="18"/>
        <v>0</v>
      </c>
      <c r="O70" s="71">
        <f t="shared" si="12"/>
        <v>0.43688953746676418</v>
      </c>
      <c r="P70" s="70" t="str">
        <f t="shared" si="13"/>
        <v/>
      </c>
      <c r="Q70" s="71" t="str">
        <f t="shared" si="14"/>
        <v/>
      </c>
      <c r="R70" s="73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106" customFormat="1" ht="13.5">
      <c r="A71" s="192"/>
      <c r="B71" s="201"/>
      <c r="C71" s="202"/>
      <c r="D71" s="203" t="s">
        <v>142</v>
      </c>
      <c r="E71" s="113">
        <f>SUM(E63:E70)</f>
        <v>163483</v>
      </c>
      <c r="F71" s="113">
        <f>SUM(F63:F70)</f>
        <v>116449.29999999926</v>
      </c>
      <c r="G71" s="113">
        <f>SUM(G63:G70)</f>
        <v>78490.800000000003</v>
      </c>
      <c r="H71" s="113">
        <f>SUM(H63:H70)</f>
        <v>8330.3999999999996</v>
      </c>
      <c r="I71" s="204">
        <f>SUM(I63:I70)</f>
        <v>301411.66999999998</v>
      </c>
      <c r="J71" s="204">
        <f>SUM(J63:J70)</f>
        <v>39164.060000000005</v>
      </c>
      <c r="K71" s="205">
        <f t="shared" si="16"/>
        <v>137928.66999999998</v>
      </c>
      <c r="L71" s="113">
        <f t="shared" si="9"/>
        <v>222920.87</v>
      </c>
      <c r="M71" s="205">
        <f t="shared" si="17"/>
        <v>184962.37000000072</v>
      </c>
      <c r="N71" s="113">
        <f t="shared" si="18"/>
        <v>30833.660000000003</v>
      </c>
      <c r="O71" s="160">
        <f t="shared" si="12"/>
        <v>1.8436881510615781</v>
      </c>
      <c r="P71" s="206">
        <f t="shared" si="13"/>
        <v>4.7013420724094885</v>
      </c>
      <c r="Q71" s="207">
        <f t="shared" si="14"/>
        <v>3.840089156945782</v>
      </c>
      <c r="R71" s="208">
        <f t="shared" si="15"/>
        <v>2.5883510678037731</v>
      </c>
      <c r="S71" s="106"/>
      <c r="T71" s="106"/>
      <c r="U71" s="106"/>
      <c r="V71" s="106"/>
      <c r="W71" s="106"/>
      <c r="X71" s="106"/>
      <c r="Y71" s="106"/>
      <c r="Z71" s="106"/>
    </row>
    <row r="72" s="36" customFormat="1" ht="13.5">
      <c r="A72" s="209"/>
      <c r="B72" s="210" t="s">
        <v>143</v>
      </c>
      <c r="C72" s="211"/>
      <c r="D72" s="212"/>
      <c r="E72" s="88">
        <f>E5+E17</f>
        <v>19028643.490000002</v>
      </c>
      <c r="F72" s="88">
        <f>F5+F17</f>
        <v>37060119.939999998</v>
      </c>
      <c r="G72" s="88">
        <f>G5+G17</f>
        <v>21862709.57</v>
      </c>
      <c r="H72" s="88">
        <f>H5+H17</f>
        <v>2649517.0099999998</v>
      </c>
      <c r="I72" s="213">
        <f>I5+I17</f>
        <v>20541646.32</v>
      </c>
      <c r="J72" s="213">
        <f>J5+J17</f>
        <v>1238202.46</v>
      </c>
      <c r="K72" s="88">
        <f t="shared" si="16"/>
        <v>1513002.8299999982</v>
      </c>
      <c r="L72" s="88">
        <f t="shared" si="9"/>
        <v>-1321063.25</v>
      </c>
      <c r="M72" s="88">
        <f t="shared" si="17"/>
        <v>-16518473.619999997</v>
      </c>
      <c r="N72" s="88">
        <f t="shared" si="18"/>
        <v>-1411314.5499999998</v>
      </c>
      <c r="O72" s="44">
        <f t="shared" si="12"/>
        <v>1.0795118596233682</v>
      </c>
      <c r="P72" s="43">
        <f t="shared" si="13"/>
        <v>0.46733138731575841</v>
      </c>
      <c r="Q72" s="44">
        <f t="shared" si="14"/>
        <v>0.93957458723173259</v>
      </c>
      <c r="R72" s="46">
        <f t="shared" si="15"/>
        <v>0.55427900269229413</v>
      </c>
      <c r="S72" s="36"/>
      <c r="T72" s="36"/>
      <c r="U72" s="36"/>
      <c r="V72" s="36"/>
      <c r="W72" s="36"/>
      <c r="X72" s="36"/>
      <c r="Y72" s="36"/>
      <c r="Z72" s="36"/>
    </row>
    <row r="73" s="36" customFormat="1" ht="13.5">
      <c r="A73" s="214"/>
      <c r="B73" s="215" t="s">
        <v>144</v>
      </c>
      <c r="C73" s="216"/>
      <c r="D73" s="217"/>
      <c r="E73" s="218">
        <f>SUM(E74:E82)</f>
        <v>15717752.09</v>
      </c>
      <c r="F73" s="218">
        <f>SUM(F74:F82)</f>
        <v>30597411.380000003</v>
      </c>
      <c r="G73" s="218">
        <f>SUM(G74:G82)</f>
        <v>17945367.149999999</v>
      </c>
      <c r="H73" s="218">
        <f>SUM(H74:H82)</f>
        <v>1597825.99</v>
      </c>
      <c r="I73" s="219">
        <f>SUM(I74:I82)</f>
        <v>17863554.469999999</v>
      </c>
      <c r="J73" s="219">
        <f>SUM(J74:J82)</f>
        <v>1628772.1900000002</v>
      </c>
      <c r="K73" s="218">
        <f t="shared" si="16"/>
        <v>2145802.379999999</v>
      </c>
      <c r="L73" s="218">
        <f t="shared" si="9"/>
        <v>-81812.679999999702</v>
      </c>
      <c r="M73" s="218">
        <f t="shared" si="17"/>
        <v>-12733856.910000004</v>
      </c>
      <c r="N73" s="145">
        <f t="shared" si="18"/>
        <v>30946.200000000186</v>
      </c>
      <c r="O73" s="147">
        <f t="shared" si="12"/>
        <v>1.1365209457251337</v>
      </c>
      <c r="P73" s="220">
        <f t="shared" si="13"/>
        <v>1.0193676909711553</v>
      </c>
      <c r="Q73" s="221">
        <f t="shared" si="14"/>
        <v>0.99544101386635608</v>
      </c>
      <c r="R73" s="222">
        <f t="shared" si="15"/>
        <v>0.58382567885061387</v>
      </c>
      <c r="S73" s="36"/>
      <c r="T73" s="36"/>
      <c r="U73" s="36"/>
      <c r="V73" s="36"/>
      <c r="W73" s="36"/>
      <c r="X73" s="36"/>
      <c r="Y73" s="36"/>
      <c r="Z73" s="36"/>
    </row>
    <row r="74" ht="13.5">
      <c r="A74" s="223"/>
      <c r="B74" s="224"/>
      <c r="C74" s="62" t="s">
        <v>145</v>
      </c>
      <c r="D74" s="225" t="s">
        <v>146</v>
      </c>
      <c r="E74" s="100">
        <v>418867.5</v>
      </c>
      <c r="F74" s="100">
        <v>599211.69999999995</v>
      </c>
      <c r="G74" s="123">
        <v>478716.90000000002</v>
      </c>
      <c r="H74" s="100">
        <v>120494.8</v>
      </c>
      <c r="I74" s="101">
        <v>531833.69999999995</v>
      </c>
      <c r="J74" s="101">
        <v>152363.29999999999</v>
      </c>
      <c r="K74" s="100">
        <f t="shared" si="16"/>
        <v>112966.19999999995</v>
      </c>
      <c r="L74" s="100">
        <f t="shared" ref="L74:L83" si="19">I74-G74</f>
        <v>53116.79999999993</v>
      </c>
      <c r="M74" s="100">
        <f t="shared" si="17"/>
        <v>-67378</v>
      </c>
      <c r="N74" s="100">
        <f t="shared" si="18"/>
        <v>31868.499999999985</v>
      </c>
      <c r="O74" s="71">
        <f t="shared" ref="O74:O83" si="20">IFERROR(I74/E74,"")</f>
        <v>1.2696943544199537</v>
      </c>
      <c r="P74" s="71">
        <f t="shared" ref="P74:P83" si="21">IFERROR(J74/H74,"")</f>
        <v>1.2644802929255037</v>
      </c>
      <c r="Q74" s="71">
        <f t="shared" ref="Q74:Q83" si="22">IFERROR(I74/G74,"")</f>
        <v>1.1109566008636835</v>
      </c>
      <c r="R74" s="73">
        <f t="shared" ref="R74:R83" si="23">IFERROR(I74/F74,"")</f>
        <v>0.8875556001326409</v>
      </c>
      <c r="S74" s="1"/>
      <c r="T74" s="1"/>
      <c r="U74" s="1"/>
      <c r="V74" s="1"/>
      <c r="W74" s="1"/>
      <c r="X74" s="1"/>
      <c r="Y74" s="1"/>
      <c r="Z74" s="1"/>
    </row>
    <row r="75" ht="13.5">
      <c r="A75" s="226"/>
      <c r="B75" s="140"/>
      <c r="C75" s="74" t="s">
        <v>147</v>
      </c>
      <c r="D75" s="227" t="s">
        <v>148</v>
      </c>
      <c r="E75" s="100">
        <v>2308033.0600000001</v>
      </c>
      <c r="F75" s="100">
        <v>9188373.8900000006</v>
      </c>
      <c r="G75" s="100">
        <v>3297428.1200000001</v>
      </c>
      <c r="H75" s="228">
        <v>711150.77000000002</v>
      </c>
      <c r="I75" s="101">
        <v>3297428.1200000001</v>
      </c>
      <c r="J75" s="102">
        <v>711150.77000000002</v>
      </c>
      <c r="K75" s="100">
        <f t="shared" si="16"/>
        <v>989395.06000000006</v>
      </c>
      <c r="L75" s="100">
        <f t="shared" si="19"/>
        <v>0</v>
      </c>
      <c r="M75" s="100">
        <f t="shared" si="17"/>
        <v>-5890945.7700000005</v>
      </c>
      <c r="N75" s="100">
        <f t="shared" si="18"/>
        <v>0</v>
      </c>
      <c r="O75" s="71">
        <f t="shared" si="20"/>
        <v>1.4286745615333605</v>
      </c>
      <c r="P75" s="71">
        <f t="shared" si="21"/>
        <v>1</v>
      </c>
      <c r="Q75" s="71">
        <f t="shared" si="22"/>
        <v>1</v>
      </c>
      <c r="R75" s="73">
        <f t="shared" si="23"/>
        <v>0.35886960625195019</v>
      </c>
      <c r="S75" s="1"/>
      <c r="T75" s="1"/>
      <c r="U75" s="1"/>
      <c r="V75" s="1"/>
      <c r="W75" s="1"/>
      <c r="X75" s="1"/>
      <c r="Y75" s="1"/>
      <c r="Z75" s="1"/>
    </row>
    <row r="76" ht="13.5">
      <c r="A76" s="226"/>
      <c r="B76" s="140"/>
      <c r="C76" s="62" t="s">
        <v>149</v>
      </c>
      <c r="D76" s="225" t="s">
        <v>150</v>
      </c>
      <c r="E76" s="100">
        <v>10725944.310000001</v>
      </c>
      <c r="F76" s="100">
        <v>17821978.010000002</v>
      </c>
      <c r="G76" s="123">
        <f>12028975.45+6078.11</f>
        <v>12035053.559999999</v>
      </c>
      <c r="H76" s="100">
        <f>696710.89+2395.87</f>
        <v>699106.76000000001</v>
      </c>
      <c r="I76" s="128">
        <v>12034311.960000001</v>
      </c>
      <c r="J76" s="101">
        <v>698365.18000000005</v>
      </c>
      <c r="K76" s="100">
        <f t="shared" si="16"/>
        <v>1308367.6500000004</v>
      </c>
      <c r="L76" s="100">
        <f t="shared" si="19"/>
        <v>-741.59999999776483</v>
      </c>
      <c r="M76" s="100">
        <f t="shared" si="17"/>
        <v>-5787666.0500000007</v>
      </c>
      <c r="N76" s="123">
        <f t="shared" si="18"/>
        <v>-741.57999999995809</v>
      </c>
      <c r="O76" s="71">
        <f t="shared" si="20"/>
        <v>1.1219815814986271</v>
      </c>
      <c r="P76" s="71">
        <f t="shared" si="21"/>
        <v>0.99893924641781473</v>
      </c>
      <c r="Q76" s="71">
        <f t="shared" si="22"/>
        <v>0.99993838000003066</v>
      </c>
      <c r="R76" s="73">
        <f t="shared" si="23"/>
        <v>0.67525119564436042</v>
      </c>
      <c r="S76" s="1"/>
      <c r="T76" s="1"/>
      <c r="U76" s="1"/>
      <c r="V76" s="1"/>
      <c r="W76" s="1"/>
      <c r="X76" s="1"/>
      <c r="Y76" s="1"/>
      <c r="Z76" s="1"/>
    </row>
    <row r="77" ht="13.5">
      <c r="A77" s="226"/>
      <c r="B77" s="140"/>
      <c r="C77" s="74" t="s">
        <v>151</v>
      </c>
      <c r="D77" s="229" t="s">
        <v>152</v>
      </c>
      <c r="E77" s="228">
        <v>2257494.3599999999</v>
      </c>
      <c r="F77" s="100">
        <v>2981815.1800000002</v>
      </c>
      <c r="G77" s="52">
        <v>2128135.9700000002</v>
      </c>
      <c r="H77" s="230">
        <v>67073.660000000003</v>
      </c>
      <c r="I77" s="101">
        <v>2128135.9700000002</v>
      </c>
      <c r="J77" s="231">
        <v>67073.660000000003</v>
      </c>
      <c r="K77" s="100">
        <f t="shared" si="16"/>
        <v>-129358.38999999966</v>
      </c>
      <c r="L77" s="100">
        <f t="shared" si="19"/>
        <v>0</v>
      </c>
      <c r="M77" s="100">
        <f t="shared" si="17"/>
        <v>-853679.20999999996</v>
      </c>
      <c r="N77" s="100">
        <f t="shared" si="18"/>
        <v>0</v>
      </c>
      <c r="O77" s="71">
        <f t="shared" si="20"/>
        <v>0.94269824443769612</v>
      </c>
      <c r="P77" s="71">
        <f t="shared" si="21"/>
        <v>1</v>
      </c>
      <c r="Q77" s="71">
        <f t="shared" si="22"/>
        <v>1</v>
      </c>
      <c r="R77" s="73">
        <f t="shared" si="23"/>
        <v>0.71370485477238732</v>
      </c>
      <c r="S77" s="1"/>
      <c r="T77" s="1"/>
      <c r="U77" s="1"/>
      <c r="V77" s="1"/>
      <c r="W77" s="1"/>
      <c r="X77" s="1"/>
      <c r="Y77" s="1"/>
      <c r="Z77" s="1"/>
    </row>
    <row r="78" ht="13.5">
      <c r="A78" s="226"/>
      <c r="B78" s="140"/>
      <c r="C78" s="62" t="s">
        <v>153</v>
      </c>
      <c r="D78" s="229" t="s">
        <v>154</v>
      </c>
      <c r="E78" s="100">
        <v>7534.4099999999999</v>
      </c>
      <c r="F78" s="100">
        <v>0</v>
      </c>
      <c r="G78" s="123">
        <v>0</v>
      </c>
      <c r="H78" s="100">
        <v>0</v>
      </c>
      <c r="I78" s="105">
        <v>3.1099999999999999</v>
      </c>
      <c r="J78" s="101">
        <v>0</v>
      </c>
      <c r="K78" s="100">
        <f t="shared" si="16"/>
        <v>-7531.3000000000002</v>
      </c>
      <c r="L78" s="100">
        <f t="shared" si="19"/>
        <v>3.1099999999999999</v>
      </c>
      <c r="M78" s="100">
        <f t="shared" si="17"/>
        <v>3.1099999999999999</v>
      </c>
      <c r="N78" s="104">
        <f t="shared" si="18"/>
        <v>0</v>
      </c>
      <c r="O78" s="71">
        <f t="shared" si="20"/>
        <v>0.00041277286476313339</v>
      </c>
      <c r="P78" s="71" t="str">
        <f t="shared" si="21"/>
        <v/>
      </c>
      <c r="Q78" s="71" t="str">
        <f t="shared" si="22"/>
        <v/>
      </c>
      <c r="R78" s="73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226"/>
      <c r="B79" s="140"/>
      <c r="C79" s="62" t="s">
        <v>155</v>
      </c>
      <c r="D79" s="229" t="s">
        <v>156</v>
      </c>
      <c r="E79" s="100">
        <v>44836.290000000001</v>
      </c>
      <c r="F79" s="100">
        <v>0</v>
      </c>
      <c r="G79" s="123">
        <v>0</v>
      </c>
      <c r="H79" s="100">
        <v>0</v>
      </c>
      <c r="I79" s="102">
        <v>155</v>
      </c>
      <c r="J79" s="101">
        <v>0</v>
      </c>
      <c r="K79" s="100">
        <f t="shared" si="16"/>
        <v>-44681.290000000001</v>
      </c>
      <c r="L79" s="100">
        <f t="shared" si="19"/>
        <v>155</v>
      </c>
      <c r="M79" s="100">
        <f t="shared" si="17"/>
        <v>155</v>
      </c>
      <c r="N79" s="52">
        <f t="shared" si="18"/>
        <v>0</v>
      </c>
      <c r="O79" s="71">
        <f t="shared" si="20"/>
        <v>0.0034570210871595307</v>
      </c>
      <c r="P79" s="71" t="str">
        <f t="shared" si="21"/>
        <v/>
      </c>
      <c r="Q79" s="71" t="str">
        <f t="shared" si="22"/>
        <v/>
      </c>
      <c r="R79" s="73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32"/>
      <c r="B80" s="140"/>
      <c r="C80" s="62" t="s">
        <v>157</v>
      </c>
      <c r="D80" s="233" t="s">
        <v>158</v>
      </c>
      <c r="E80" s="100">
        <v>0</v>
      </c>
      <c r="F80" s="100">
        <v>0</v>
      </c>
      <c r="G80" s="123">
        <v>0</v>
      </c>
      <c r="H80" s="100">
        <v>0</v>
      </c>
      <c r="I80" s="105">
        <v>0</v>
      </c>
      <c r="J80" s="101">
        <v>165.11000000000001</v>
      </c>
      <c r="K80" s="100">
        <f t="shared" si="16"/>
        <v>0</v>
      </c>
      <c r="L80" s="100">
        <f t="shared" si="19"/>
        <v>0</v>
      </c>
      <c r="M80" s="100">
        <f t="shared" si="17"/>
        <v>0</v>
      </c>
      <c r="N80" s="104">
        <f t="shared" si="18"/>
        <v>165.11000000000001</v>
      </c>
      <c r="O80" s="71" t="str">
        <f t="shared" si="20"/>
        <v/>
      </c>
      <c r="P80" s="71" t="str">
        <f t="shared" si="21"/>
        <v/>
      </c>
      <c r="Q80" s="71" t="str">
        <f t="shared" si="22"/>
        <v/>
      </c>
      <c r="R80" s="73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226"/>
      <c r="B81" s="140"/>
      <c r="C81" s="234" t="s">
        <v>159</v>
      </c>
      <c r="D81" s="127" t="s">
        <v>160</v>
      </c>
      <c r="E81" s="100">
        <v>27631.950000000001</v>
      </c>
      <c r="F81" s="100">
        <v>6032.6000000000004</v>
      </c>
      <c r="G81" s="123">
        <v>6032.6000000000004</v>
      </c>
      <c r="H81" s="123">
        <v>0</v>
      </c>
      <c r="I81" s="128">
        <v>141774.70000000001</v>
      </c>
      <c r="J81" s="128">
        <v>20.600000000000001</v>
      </c>
      <c r="K81" s="100">
        <f t="shared" si="16"/>
        <v>114142.75000000001</v>
      </c>
      <c r="L81" s="100">
        <f t="shared" si="19"/>
        <v>135742.10000000001</v>
      </c>
      <c r="M81" s="100">
        <f t="shared" si="17"/>
        <v>135742.10000000001</v>
      </c>
      <c r="N81" s="123">
        <f t="shared" si="18"/>
        <v>20.600000000000001</v>
      </c>
      <c r="O81" s="71">
        <f t="shared" si="20"/>
        <v>5.130825005111836</v>
      </c>
      <c r="P81" s="71" t="str">
        <f t="shared" si="21"/>
        <v/>
      </c>
      <c r="Q81" s="71">
        <f t="shared" si="22"/>
        <v>23.501425587640487</v>
      </c>
      <c r="R81" s="73">
        <f t="shared" si="23"/>
        <v>23.501425587640487</v>
      </c>
      <c r="S81" s="1"/>
      <c r="T81" s="1"/>
      <c r="U81" s="1"/>
      <c r="V81" s="1"/>
      <c r="W81" s="1"/>
      <c r="X81" s="1"/>
      <c r="Y81" s="1"/>
      <c r="Z81" s="1"/>
    </row>
    <row r="82" ht="13.5">
      <c r="A82" s="226"/>
      <c r="B82" s="224"/>
      <c r="C82" s="235" t="s">
        <v>161</v>
      </c>
      <c r="D82" s="236" t="s">
        <v>162</v>
      </c>
      <c r="E82" s="186">
        <v>-72589.789999999994</v>
      </c>
      <c r="F82" s="186">
        <v>0</v>
      </c>
      <c r="G82" s="237">
        <v>0</v>
      </c>
      <c r="H82" s="186">
        <v>0</v>
      </c>
      <c r="I82" s="102">
        <v>-270088.09000000003</v>
      </c>
      <c r="J82" s="238">
        <v>-366.43000000000001</v>
      </c>
      <c r="K82" s="186">
        <f t="shared" si="16"/>
        <v>-197498.30000000005</v>
      </c>
      <c r="L82" s="186">
        <f t="shared" si="19"/>
        <v>-270088.09000000003</v>
      </c>
      <c r="M82" s="186">
        <f t="shared" si="17"/>
        <v>-270088.09000000003</v>
      </c>
      <c r="N82" s="52">
        <f t="shared" si="18"/>
        <v>-366.43000000000001</v>
      </c>
      <c r="O82" s="82">
        <f t="shared" si="20"/>
        <v>3.7207448871253113</v>
      </c>
      <c r="P82" s="70" t="str">
        <f t="shared" si="21"/>
        <v/>
      </c>
      <c r="Q82" s="82" t="str">
        <f t="shared" si="22"/>
        <v/>
      </c>
      <c r="R82" s="83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36" customFormat="1" ht="13.5">
      <c r="A83" s="239"/>
      <c r="B83" s="210" t="s">
        <v>163</v>
      </c>
      <c r="C83" s="211"/>
      <c r="D83" s="212"/>
      <c r="E83" s="88">
        <f>E72+E73</f>
        <v>34746395.579999998</v>
      </c>
      <c r="F83" s="88">
        <f>F72+F73</f>
        <v>67657531.319999993</v>
      </c>
      <c r="G83" s="88">
        <f>G72+G73</f>
        <v>39808076.719999999</v>
      </c>
      <c r="H83" s="88">
        <f>H72+H73</f>
        <v>4247343</v>
      </c>
      <c r="I83" s="213">
        <f>I72+I73</f>
        <v>38405200.789999999</v>
      </c>
      <c r="J83" s="213">
        <f>J72+J73</f>
        <v>2866974.6500000004</v>
      </c>
      <c r="K83" s="88">
        <f t="shared" si="16"/>
        <v>3658805.2100000009</v>
      </c>
      <c r="L83" s="88">
        <f t="shared" si="19"/>
        <v>-1402875.9299999997</v>
      </c>
      <c r="M83" s="88">
        <f t="shared" si="17"/>
        <v>-29252330.529999994</v>
      </c>
      <c r="N83" s="88">
        <f t="shared" si="18"/>
        <v>-1380368.3499999996</v>
      </c>
      <c r="O83" s="44">
        <f t="shared" si="20"/>
        <v>1.1053002807608052</v>
      </c>
      <c r="P83" s="44">
        <f t="shared" si="21"/>
        <v>0.67500426737374408</v>
      </c>
      <c r="Q83" s="44">
        <f t="shared" si="22"/>
        <v>0.9647590126027068</v>
      </c>
      <c r="R83" s="46">
        <f t="shared" si="23"/>
        <v>0.56764117816174564</v>
      </c>
      <c r="S83" s="36"/>
      <c r="T83" s="36"/>
      <c r="U83" s="36"/>
      <c r="V83" s="36"/>
      <c r="W83" s="36"/>
      <c r="X83" s="36"/>
      <c r="Y83" s="36"/>
      <c r="Z83" s="36"/>
    </row>
    <row r="84" ht="13.5">
      <c r="A84" s="240"/>
      <c r="B84" s="241" t="s">
        <v>164</v>
      </c>
      <c r="C84" s="4"/>
      <c r="D84" s="242"/>
      <c r="E84" s="243"/>
      <c r="F84" s="243"/>
      <c r="G84" s="243"/>
      <c r="H84" s="243"/>
      <c r="I84" s="244"/>
      <c r="J84" s="244"/>
      <c r="K84" s="245"/>
      <c r="L84" s="245"/>
      <c r="M84" s="243"/>
      <c r="N84" s="243"/>
      <c r="O84" s="243"/>
      <c r="S84" s="1"/>
      <c r="T84" s="1"/>
      <c r="U84" s="1"/>
      <c r="V84" s="1"/>
      <c r="W84" s="1"/>
      <c r="X84" s="1"/>
      <c r="Y84" s="1"/>
      <c r="Z84" s="1"/>
    </row>
    <row r="85" ht="12.75">
      <c r="A85" s="2"/>
      <c r="B85" s="3"/>
      <c r="C85" s="4"/>
      <c r="D85" s="1"/>
      <c r="E85" s="5"/>
      <c r="F85" s="1"/>
      <c r="G85" s="1"/>
      <c r="H85" s="5"/>
      <c r="I85" s="6"/>
      <c r="J85" s="6"/>
      <c r="K85" s="7"/>
      <c r="L85" s="7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>
      <c r="E86" s="5"/>
      <c r="F86" s="5"/>
      <c r="G86" s="5"/>
      <c r="H86" s="5"/>
      <c r="I86" s="246"/>
      <c r="J86" s="246"/>
      <c r="K86" s="5"/>
      <c r="L86" s="5"/>
      <c r="M86" s="5"/>
      <c r="N86" s="5"/>
      <c r="O86" s="5"/>
      <c r="P86" s="5"/>
      <c r="Q86" s="5"/>
      <c r="R86" s="5"/>
      <c r="S86" s="1"/>
      <c r="T86" s="1"/>
      <c r="U86" s="1"/>
      <c r="V86" s="1"/>
      <c r="W86" s="1"/>
      <c r="X86" s="1"/>
      <c r="Y86" s="1"/>
      <c r="Z86" s="1"/>
    </row>
    <row r="87" ht="12.75">
      <c r="E87" s="5"/>
      <c r="F87" s="1"/>
      <c r="G87" s="1"/>
      <c r="H87" s="5"/>
      <c r="I87" s="6"/>
      <c r="J87" s="6"/>
      <c r="K87" s="7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F88" s="1"/>
      <c r="G88" s="1"/>
      <c r="H88" s="5"/>
      <c r="I88" s="6"/>
      <c r="J88" s="6"/>
      <c r="K88" s="7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F89" s="1"/>
      <c r="G89" s="1"/>
      <c r="H89" s="5"/>
      <c r="I89" s="6"/>
      <c r="J89" s="6"/>
      <c r="K89" s="7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I90" s="6"/>
      <c r="J90" s="6"/>
      <c r="K90" s="7"/>
      <c r="S90" s="1"/>
      <c r="T90" s="1"/>
      <c r="U90" s="1"/>
      <c r="V90" s="1"/>
      <c r="W90" s="1"/>
      <c r="X90" s="1"/>
      <c r="Y90" s="1"/>
      <c r="Z90" s="1"/>
    </row>
    <row r="91" ht="12.75">
      <c r="S91" s="1"/>
      <c r="T91" s="1"/>
      <c r="U91" s="1"/>
      <c r="V91" s="1"/>
      <c r="W91" s="1"/>
      <c r="X91" s="1"/>
      <c r="Y91" s="1"/>
      <c r="Z91" s="1"/>
    </row>
    <row r="92" ht="12.75">
      <c r="S92" s="1"/>
      <c r="T92" s="1"/>
      <c r="U92" s="1"/>
      <c r="V92" s="1"/>
      <c r="W92" s="1"/>
      <c r="X92" s="1"/>
      <c r="Y92" s="1"/>
      <c r="Z92" s="1"/>
    </row>
    <row r="93" ht="12.75">
      <c r="S93" s="1"/>
      <c r="T93" s="1"/>
      <c r="U93" s="1"/>
      <c r="V93" s="1"/>
      <c r="W93" s="1"/>
      <c r="X93" s="1"/>
      <c r="Y93" s="1"/>
      <c r="Z93" s="1"/>
    </row>
    <row r="94" ht="12.75">
      <c r="S94" s="1"/>
      <c r="T94" s="1"/>
      <c r="U94" s="1"/>
      <c r="V94" s="1"/>
      <c r="W94" s="1"/>
      <c r="X94" s="1"/>
      <c r="Y94" s="1"/>
      <c r="Z94" s="1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bogdanova-aa</cp:lastModifiedBy>
  <cp:revision>353</cp:revision>
  <dcterms:created xsi:type="dcterms:W3CDTF">2015-02-26T11:08:47Z</dcterms:created>
  <dcterms:modified xsi:type="dcterms:W3CDTF">2026-08-24T05:35:43Z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