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1.09.26" sheetId="1" state="visible" r:id="rId1"/>
  </sheets>
  <definedNames>
    <definedName name="_xlnm._FilterDatabase" localSheetId="0" hidden="1">'на 01.09.26'!$A$4:$R$84</definedName>
    <definedName name="_xlnm.Print_Area" localSheetId="0" hidden="0">'на 01.09.26'!$A$1:$R$84</definedName>
    <definedName name="Print_Titles" localSheetId="0" hidden="0">'на 01.09.26'!$3:$4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01.09.26'!$A$4:$R$84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<sst xmlns="http://schemas.openxmlformats.org/spreadsheetml/2006/main" count="165" uniqueCount="165">
  <si>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</si>
  <si>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</si>
  <si>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</si>
  <si>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</si>
  <si>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</si>
  <si>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</si>
  <si>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на 01.09.2025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</si>
  <si>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</si>
  <si>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</si>
  <si>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</si>
  <si>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</si>
  <si>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</si>
  <si>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</si>
  <si>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</si>
  <si>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</si>
  <si>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август</t>
  </si>
  <si>
    <t>август</t>
  </si>
  <si>
    <t xml:space="preserve">с нач. года на 01.09.2026 (по 31.08.2026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</si>
  <si>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</si>
  <si>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</si>
  <si>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</si>
  <si>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август от плана августа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</si>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</sst>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50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7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0" borderId="5" numFmtId="163" xfId="0" applyNumberFormat="1" applyFont="1" applyBorder="1" applyAlignment="1">
      <alignment horizontal="center" vertical="center" wrapText="1"/>
    </xf>
    <xf fontId="12" fillId="0" borderId="7" numFmtId="163" xfId="0" applyNumberFormat="1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7" fillId="0" borderId="41" numFmtId="162" xfId="0" applyNumberFormat="1" applyFont="1" applyBorder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2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3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4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4" numFmtId="164" xfId="0" applyNumberFormat="1" applyFont="1" applyBorder="1" applyAlignment="1">
      <alignment horizontal="right" vertical="center" wrapText="1"/>
    </xf>
    <xf fontId="18" fillId="0" borderId="45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6" numFmtId="165" xfId="0" applyNumberFormat="1" applyFont="1" applyBorder="1" applyAlignment="1">
      <alignment horizontal="center" vertical="center" wrapText="1"/>
    </xf>
    <xf fontId="9" fillId="0" borderId="47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4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5" fillId="0" borderId="24" numFmtId="162" xfId="0" applyNumberFormat="1" applyFont="1" applyBorder="1" applyAlignment="1">
      <alignment horizontal="righ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8" numFmtId="162" xfId="0" applyNumberFormat="1" applyFont="1" applyBorder="1" applyAlignment="1">
      <alignment horizontal="right" vertical="center" wrapText="1"/>
    </xf>
    <xf fontId="13" fillId="0" borderId="49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6" style="1" width="9.140625"/>
    <col min="27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15387705.629999999</v>
      </c>
      <c r="F5" s="37">
        <f>SUM(F6:F16)</f>
        <v>28873554.000000004</v>
      </c>
      <c r="G5" s="37">
        <f>SUM(G6:G16)</f>
        <v>16688787.1</v>
      </c>
      <c r="H5" s="37">
        <f>SUM(H6:H16)</f>
        <v>2050440.7</v>
      </c>
      <c r="I5" s="37">
        <f>SUM(I6:I16)</f>
        <v>16255150.939999998</v>
      </c>
      <c r="J5" s="37">
        <f>SUM(J6:J16)</f>
        <v>1899980.9800000002</v>
      </c>
      <c r="K5" s="37">
        <f>SUM(K6:K16)</f>
        <v>867445.31000000029</v>
      </c>
      <c r="L5" s="37">
        <f>SUM(L6:L16)</f>
        <v>-433636.15999999939</v>
      </c>
      <c r="M5" s="37">
        <f>SUM(M6:M16)</f>
        <v>-12618403.059999999</v>
      </c>
      <c r="N5" s="37">
        <f>SUM(N6:N16)</f>
        <v>-150459.7200000002</v>
      </c>
      <c r="O5" s="38">
        <f t="shared" ref="O5:O9" si="0">IFERROR(I5/E5,"")</f>
        <v>1.0563726218097662</v>
      </c>
      <c r="P5" s="39">
        <f t="shared" ref="P5:P9" si="1">IFERROR(J5/H5,"")</f>
        <v>0.92662078937469405</v>
      </c>
      <c r="Q5" s="40">
        <f t="shared" ref="Q5:Q9" si="2">IFERROR(I5/G5,"")</f>
        <v>0.97401631662015742</v>
      </c>
      <c r="R5" s="41">
        <f t="shared" ref="R5:R9" si="3">IFERROR(I5/F5,"")</f>
        <v>0.56297714302853041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11571985.91</v>
      </c>
      <c r="F6" s="47">
        <f>22841274.9-1013674.9</f>
        <v>21827600</v>
      </c>
      <c r="G6" s="48">
        <v>13091990.5</v>
      </c>
      <c r="H6" s="46">
        <v>1822431.7</v>
      </c>
      <c r="I6" s="46">
        <v>12767623.720000001</v>
      </c>
      <c r="J6" s="46">
        <v>1764596.7599999998</v>
      </c>
      <c r="K6" s="49">
        <f t="shared" ref="K6:K9" si="4">I6-E6</f>
        <v>1195637.8100000005</v>
      </c>
      <c r="L6" s="50">
        <f t="shared" ref="L6:L9" si="5">I6-G6</f>
        <v>-324366.77999999933</v>
      </c>
      <c r="M6" s="46">
        <f t="shared" ref="M6:M9" si="6">I6-F6</f>
        <v>-9059976.2799999993</v>
      </c>
      <c r="N6" s="46">
        <f t="shared" ref="N6:N9" si="7">J6-H6</f>
        <v>-57834.940000000177</v>
      </c>
      <c r="O6" s="51">
        <f t="shared" si="0"/>
        <v>1.103321747822626</v>
      </c>
      <c r="P6" s="52">
        <f t="shared" si="1"/>
        <v>0.96826496158950692</v>
      </c>
      <c r="Q6" s="51">
        <f t="shared" si="2"/>
        <v>0.97522402876781811</v>
      </c>
      <c r="R6" s="53">
        <f t="shared" si="3"/>
        <v>0.58493025893822503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55697.690000000002</v>
      </c>
      <c r="F7" s="59">
        <v>58676</v>
      </c>
      <c r="G7" s="59">
        <v>38915</v>
      </c>
      <c r="H7" s="58">
        <v>4914.5</v>
      </c>
      <c r="I7" s="60">
        <v>40889.230000000003</v>
      </c>
      <c r="J7" s="58">
        <v>5541.8199999999997</v>
      </c>
      <c r="K7" s="61">
        <f t="shared" si="4"/>
        <v>-14808.459999999999</v>
      </c>
      <c r="L7" s="58">
        <f t="shared" si="5"/>
        <v>1974.2300000000032</v>
      </c>
      <c r="M7" s="62">
        <f t="shared" si="6"/>
        <v>-17786.769999999997</v>
      </c>
      <c r="N7" s="58">
        <f t="shared" si="7"/>
        <v>627.31999999999971</v>
      </c>
      <c r="O7" s="63">
        <f t="shared" si="0"/>
        <v>0.73412793241515051</v>
      </c>
      <c r="P7" s="64">
        <f t="shared" si="1"/>
        <v>1.1276467595889714</v>
      </c>
      <c r="Q7" s="65">
        <f t="shared" si="2"/>
        <v>1.0507318514711552</v>
      </c>
      <c r="R7" s="66">
        <f t="shared" si="3"/>
        <v>0.6968646465335061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7" t="s">
        <v>29</v>
      </c>
      <c r="D8" s="57" t="s">
        <v>30</v>
      </c>
      <c r="E8" s="58">
        <v>18860.830000000002</v>
      </c>
      <c r="F8" s="59">
        <v>38381</v>
      </c>
      <c r="G8" s="59">
        <v>27200</v>
      </c>
      <c r="H8" s="58">
        <v>700</v>
      </c>
      <c r="I8" s="61">
        <v>30855.029999999999</v>
      </c>
      <c r="J8" s="58">
        <v>2699.3400000000001</v>
      </c>
      <c r="K8" s="58">
        <f t="shared" si="4"/>
        <v>11994.199999999997</v>
      </c>
      <c r="L8" s="58">
        <f t="shared" si="5"/>
        <v>3655.0299999999988</v>
      </c>
      <c r="M8" s="58">
        <f t="shared" si="6"/>
        <v>-7525.9700000000012</v>
      </c>
      <c r="N8" s="61">
        <f t="shared" si="7"/>
        <v>1999.3400000000001</v>
      </c>
      <c r="O8" s="64">
        <f t="shared" si="0"/>
        <v>1.6359317166847904</v>
      </c>
      <c r="P8" s="63">
        <f t="shared" si="1"/>
        <v>3.8562000000000003</v>
      </c>
      <c r="Q8" s="64">
        <f t="shared" si="2"/>
        <v>1.1343761029411765</v>
      </c>
      <c r="R8" s="66">
        <f t="shared" si="3"/>
        <v>0.80391417628514106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930488.25</v>
      </c>
      <c r="F9" s="59">
        <v>1319195.1000000001</v>
      </c>
      <c r="G9" s="59">
        <v>991200</v>
      </c>
      <c r="H9" s="58">
        <v>33700</v>
      </c>
      <c r="I9" s="58">
        <v>956261.64000000001</v>
      </c>
      <c r="J9" s="58">
        <v>39545.340000000004</v>
      </c>
      <c r="K9" s="58">
        <f t="shared" si="4"/>
        <v>25773.390000000014</v>
      </c>
      <c r="L9" s="58">
        <f t="shared" si="5"/>
        <v>-34938.359999999986</v>
      </c>
      <c r="M9" s="62">
        <f t="shared" si="6"/>
        <v>-362933.46000000008</v>
      </c>
      <c r="N9" s="58">
        <f t="shared" si="7"/>
        <v>5845.3400000000038</v>
      </c>
      <c r="O9" s="63">
        <f t="shared" si="0"/>
        <v>1.0276987807207667</v>
      </c>
      <c r="P9" s="64">
        <f t="shared" si="1"/>
        <v>1.1734522255192879</v>
      </c>
      <c r="Q9" s="65">
        <f t="shared" si="2"/>
        <v>0.96475145278450369</v>
      </c>
      <c r="R9" s="66">
        <f t="shared" si="3"/>
        <v>0.72488265003410035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7" t="s">
        <v>33</v>
      </c>
      <c r="D10" s="57" t="s">
        <v>34</v>
      </c>
      <c r="E10" s="58">
        <v>252.21000000000001</v>
      </c>
      <c r="F10" s="59">
        <v>0</v>
      </c>
      <c r="G10" s="59">
        <v>0</v>
      </c>
      <c r="H10" s="58">
        <v>0</v>
      </c>
      <c r="I10" s="61">
        <v>213.5</v>
      </c>
      <c r="J10" s="58">
        <v>17.25</v>
      </c>
      <c r="K10" s="58">
        <f t="shared" ref="K10:K47" si="8">I10-E10</f>
        <v>-38.710000000000008</v>
      </c>
      <c r="L10" s="58">
        <f t="shared" ref="L10:L73" si="9">I10-G10</f>
        <v>213.5</v>
      </c>
      <c r="M10" s="58">
        <f t="shared" ref="M10:M47" si="10">I10-F10</f>
        <v>213.5</v>
      </c>
      <c r="N10" s="61">
        <f t="shared" ref="N10:N47" si="11">J10-H10</f>
        <v>17.25</v>
      </c>
      <c r="O10" s="64">
        <f t="shared" ref="O10:O73" si="12">IFERROR(I10/E10,"")</f>
        <v>0.84651679156258675</v>
      </c>
      <c r="P10" s="63" t="str">
        <f t="shared" ref="P10:P73" si="13">IFERROR(J10/H10,"")</f>
        <v/>
      </c>
      <c r="Q10" s="64" t="str">
        <f t="shared" ref="Q10:Q73" si="14">IFERROR(I10/G10,"")</f>
        <v/>
      </c>
      <c r="R10" s="66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1197.03</v>
      </c>
      <c r="F11" s="59">
        <v>1515.3</v>
      </c>
      <c r="G11" s="59">
        <v>1507</v>
      </c>
      <c r="H11" s="58">
        <v>76</v>
      </c>
      <c r="I11" s="58">
        <v>821.69000000000005</v>
      </c>
      <c r="J11" s="58">
        <v>186.36000000000001</v>
      </c>
      <c r="K11" s="58">
        <f t="shared" si="8"/>
        <v>-375.33999999999992</v>
      </c>
      <c r="L11" s="58">
        <f t="shared" si="9"/>
        <v>-685.30999999999995</v>
      </c>
      <c r="M11" s="62">
        <f t="shared" si="10"/>
        <v>-693.6099999999999</v>
      </c>
      <c r="N11" s="58">
        <f t="shared" si="11"/>
        <v>110.36000000000001</v>
      </c>
      <c r="O11" s="63">
        <f t="shared" si="12"/>
        <v>0.68644060716941102</v>
      </c>
      <c r="P11" s="64">
        <f t="shared" si="13"/>
        <v>2.452105263157895</v>
      </c>
      <c r="Q11" s="65">
        <f t="shared" si="14"/>
        <v>0.54524883875248842</v>
      </c>
      <c r="R11" s="66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7" t="s">
        <v>37</v>
      </c>
      <c r="D12" s="57" t="s">
        <v>38</v>
      </c>
      <c r="E12" s="58">
        <v>338594.53999999998</v>
      </c>
      <c r="F12" s="59">
        <v>446509.79999999999</v>
      </c>
      <c r="G12" s="59">
        <v>171215.60000000001</v>
      </c>
      <c r="H12" s="58">
        <v>1000</v>
      </c>
      <c r="I12" s="61">
        <v>165259.53999999998</v>
      </c>
      <c r="J12" s="58">
        <v>3320.0900000000001</v>
      </c>
      <c r="K12" s="58">
        <f t="shared" si="8"/>
        <v>-173335</v>
      </c>
      <c r="L12" s="58">
        <f t="shared" si="9"/>
        <v>-5956.0600000000268</v>
      </c>
      <c r="M12" s="58">
        <f t="shared" si="10"/>
        <v>-281250.26000000001</v>
      </c>
      <c r="N12" s="61">
        <f t="shared" si="11"/>
        <v>2320.0900000000001</v>
      </c>
      <c r="O12" s="64">
        <f t="shared" si="12"/>
        <v>0.4880750292074999</v>
      </c>
      <c r="P12" s="63">
        <f t="shared" si="13"/>
        <v>3.32009</v>
      </c>
      <c r="Q12" s="64">
        <f t="shared" si="14"/>
        <v>0.9652130997409113</v>
      </c>
      <c r="R12" s="66">
        <f t="shared" si="15"/>
        <v>0.37011402661262977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271463.15999999997</v>
      </c>
      <c r="F13" s="59">
        <v>1866643.8</v>
      </c>
      <c r="G13" s="59">
        <v>174000</v>
      </c>
      <c r="H13" s="58">
        <v>80000</v>
      </c>
      <c r="I13" s="58">
        <v>95610.950000000012</v>
      </c>
      <c r="J13" s="58">
        <v>3236.79</v>
      </c>
      <c r="K13" s="58">
        <f t="shared" si="8"/>
        <v>-175852.20999999996</v>
      </c>
      <c r="L13" s="58">
        <f t="shared" si="9"/>
        <v>-78389.049999999988</v>
      </c>
      <c r="M13" s="62">
        <f t="shared" si="10"/>
        <v>-1771032.8500000001</v>
      </c>
      <c r="N13" s="58">
        <f t="shared" si="11"/>
        <v>-76763.210000000006</v>
      </c>
      <c r="O13" s="63">
        <f t="shared" si="12"/>
        <v>0.35220598625610938</v>
      </c>
      <c r="P13" s="64">
        <f t="shared" si="13"/>
        <v>0.040459874999999999</v>
      </c>
      <c r="Q13" s="65">
        <f t="shared" si="14"/>
        <v>0.54948821839080464</v>
      </c>
      <c r="R13" s="66">
        <f t="shared" si="15"/>
        <v>0.051220779240259987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7" t="s">
        <v>42</v>
      </c>
      <c r="D14" s="57" t="s">
        <v>43</v>
      </c>
      <c r="E14" s="58">
        <v>1768789.8700000001</v>
      </c>
      <c r="F14" s="59">
        <v>2628818</v>
      </c>
      <c r="G14" s="59">
        <v>1751500</v>
      </c>
      <c r="H14" s="58">
        <v>47000</v>
      </c>
      <c r="I14" s="61">
        <v>1743375.6799999999</v>
      </c>
      <c r="J14" s="58">
        <v>26093.059999999998</v>
      </c>
      <c r="K14" s="58">
        <f t="shared" si="8"/>
        <v>-25414.190000000177</v>
      </c>
      <c r="L14" s="58">
        <f t="shared" si="9"/>
        <v>-8124.3200000000652</v>
      </c>
      <c r="M14" s="58">
        <f t="shared" si="10"/>
        <v>-885442.32000000007</v>
      </c>
      <c r="N14" s="61">
        <f t="shared" si="11"/>
        <v>-20906.940000000002</v>
      </c>
      <c r="O14" s="64">
        <f t="shared" si="12"/>
        <v>0.98563187723367041</v>
      </c>
      <c r="P14" s="63">
        <f t="shared" si="13"/>
        <v>0.55517148936170213</v>
      </c>
      <c r="Q14" s="64">
        <f t="shared" si="14"/>
        <v>0.9953615072794747</v>
      </c>
      <c r="R14" s="66">
        <f t="shared" si="15"/>
        <v>0.66317853879576294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430376.13999999996</v>
      </c>
      <c r="F15" s="59">
        <v>686215</v>
      </c>
      <c r="G15" s="59">
        <v>441259</v>
      </c>
      <c r="H15" s="58">
        <v>60618.5</v>
      </c>
      <c r="I15" s="58">
        <v>454239.95999999996</v>
      </c>
      <c r="J15" s="58">
        <v>54744.169999999998</v>
      </c>
      <c r="K15" s="58">
        <f t="shared" si="8"/>
        <v>23863.820000000007</v>
      </c>
      <c r="L15" s="58">
        <f t="shared" si="9"/>
        <v>12980.959999999963</v>
      </c>
      <c r="M15" s="58">
        <f t="shared" si="10"/>
        <v>-231975.04000000004</v>
      </c>
      <c r="N15" s="58">
        <f t="shared" si="11"/>
        <v>-5874.3300000000017</v>
      </c>
      <c r="O15" s="64">
        <f t="shared" si="12"/>
        <v>1.0554487523402203</v>
      </c>
      <c r="P15" s="64">
        <f t="shared" si="13"/>
        <v>0.90309344507039924</v>
      </c>
      <c r="Q15" s="64">
        <f t="shared" si="14"/>
        <v>1.0294180062049725</v>
      </c>
      <c r="R15" s="66">
        <f t="shared" si="15"/>
        <v>0.66194991365679845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8"/>
      <c r="B16" s="69" t="s">
        <v>39</v>
      </c>
      <c r="C16" s="67" t="s">
        <v>46</v>
      </c>
      <c r="D16" s="70" t="s">
        <v>47</v>
      </c>
      <c r="E16" s="71">
        <v>0</v>
      </c>
      <c r="F16" s="71">
        <v>0</v>
      </c>
      <c r="G16" s="71">
        <v>0</v>
      </c>
      <c r="H16" s="72">
        <v>0</v>
      </c>
      <c r="I16" s="73">
        <v>0</v>
      </c>
      <c r="J16" s="73">
        <v>0</v>
      </c>
      <c r="K16" s="71">
        <f t="shared" si="8"/>
        <v>0</v>
      </c>
      <c r="L16" s="61">
        <f t="shared" si="9"/>
        <v>0</v>
      </c>
      <c r="M16" s="71">
        <f t="shared" si="10"/>
        <v>0</v>
      </c>
      <c r="N16" s="72">
        <f t="shared" si="11"/>
        <v>0</v>
      </c>
      <c r="O16" s="74" t="str">
        <f t="shared" si="12"/>
        <v/>
      </c>
      <c r="P16" s="63" t="str">
        <f t="shared" si="13"/>
        <v/>
      </c>
      <c r="Q16" s="74" t="str">
        <f t="shared" si="14"/>
        <v/>
      </c>
      <c r="R16" s="75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6" t="s">
        <v>48</v>
      </c>
      <c r="B17" s="77"/>
      <c r="C17" s="78"/>
      <c r="D17" s="79"/>
      <c r="E17" s="37">
        <f>E21+E25+E34+E48+E56+E59+E62+E71</f>
        <v>4990500.3099999987</v>
      </c>
      <c r="F17" s="37">
        <f>F21+F25+F34+F48+F56+F59+F62+F71</f>
        <v>8233641.5399999991</v>
      </c>
      <c r="G17" s="37">
        <f>G21+G25+G34+G48+G56+G59+G62+G71</f>
        <v>5220165.9699999997</v>
      </c>
      <c r="H17" s="37">
        <f>H21+H25+H34+H48+H56+H59+H62+H71</f>
        <v>645319.81000000006</v>
      </c>
      <c r="I17" s="37">
        <f>I21+I25+I34+I48+I56+I59+I62+I71</f>
        <v>5644776.1100000003</v>
      </c>
      <c r="J17" s="37">
        <f>J21+J25+J34+J48+J56+J59+J62+J71</f>
        <v>696502.19000000006</v>
      </c>
      <c r="K17" s="37">
        <f t="shared" si="8"/>
        <v>654275.80000000168</v>
      </c>
      <c r="L17" s="80">
        <f t="shared" si="9"/>
        <v>424610.1400000006</v>
      </c>
      <c r="M17" s="81">
        <f t="shared" si="10"/>
        <v>-2588865.4299999988</v>
      </c>
      <c r="N17" s="37">
        <f t="shared" si="11"/>
        <v>51182.380000000005</v>
      </c>
      <c r="O17" s="38">
        <f t="shared" si="12"/>
        <v>1.131104249946435</v>
      </c>
      <c r="P17" s="39">
        <f t="shared" si="13"/>
        <v>1.0793132013102156</v>
      </c>
      <c r="Q17" s="40">
        <f t="shared" si="14"/>
        <v>1.0813403524792529</v>
      </c>
      <c r="R17" s="41">
        <f t="shared" si="15"/>
        <v>0.68557467343908696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2" t="s">
        <v>49</v>
      </c>
      <c r="B18" s="83" t="s">
        <v>26</v>
      </c>
      <c r="C18" s="84" t="s">
        <v>50</v>
      </c>
      <c r="D18" s="85" t="s">
        <v>51</v>
      </c>
      <c r="E18" s="49">
        <v>188099.73000000001</v>
      </c>
      <c r="F18" s="49">
        <f>295538.8+75672.2</f>
        <v>371211</v>
      </c>
      <c r="G18" s="49">
        <v>239211</v>
      </c>
      <c r="H18" s="49">
        <v>33000</v>
      </c>
      <c r="I18" s="86">
        <v>251614.09999999998</v>
      </c>
      <c r="J18" s="49">
        <v>32501.82</v>
      </c>
      <c r="K18" s="50">
        <f t="shared" si="8"/>
        <v>63514.369999999966</v>
      </c>
      <c r="L18" s="49">
        <f t="shared" si="9"/>
        <v>12403.099999999977</v>
      </c>
      <c r="M18" s="49">
        <f t="shared" si="10"/>
        <v>-119596.90000000002</v>
      </c>
      <c r="N18" s="86">
        <f t="shared" si="11"/>
        <v>-498.18000000000029</v>
      </c>
      <c r="O18" s="51">
        <f t="shared" si="12"/>
        <v>1.3376632704363796</v>
      </c>
      <c r="P18" s="52">
        <f t="shared" si="13"/>
        <v>0.98490363636363631</v>
      </c>
      <c r="Q18" s="51">
        <f t="shared" si="14"/>
        <v>1.0518500403409541</v>
      </c>
      <c r="R18" s="53">
        <f t="shared" si="15"/>
        <v>0.67781962280212593</v>
      </c>
      <c r="S18" s="1"/>
      <c r="T18" s="1"/>
      <c r="U18" s="1"/>
      <c r="V18" s="1"/>
      <c r="W18" s="1"/>
      <c r="X18" s="1"/>
      <c r="Y18" s="1"/>
      <c r="Z18" s="1"/>
    </row>
    <row r="19" ht="17.25">
      <c r="A19" s="87"/>
      <c r="B19" s="88"/>
      <c r="C19" s="56" t="s">
        <v>52</v>
      </c>
      <c r="D19" s="89" t="s">
        <v>53</v>
      </c>
      <c r="E19" s="90">
        <v>647</v>
      </c>
      <c r="F19" s="90">
        <v>0</v>
      </c>
      <c r="G19" s="90">
        <v>0</v>
      </c>
      <c r="H19" s="47">
        <v>0</v>
      </c>
      <c r="I19" s="90">
        <v>0</v>
      </c>
      <c r="J19" s="47">
        <v>0</v>
      </c>
      <c r="K19" s="90">
        <f t="shared" si="8"/>
        <v>-647</v>
      </c>
      <c r="L19" s="47">
        <f t="shared" si="9"/>
        <v>0</v>
      </c>
      <c r="M19" s="90">
        <f t="shared" si="10"/>
        <v>0</v>
      </c>
      <c r="N19" s="90">
        <f t="shared" si="11"/>
        <v>0</v>
      </c>
      <c r="O19" s="63">
        <f t="shared" si="12"/>
        <v>0</v>
      </c>
      <c r="P19" s="64" t="str">
        <f t="shared" si="13"/>
        <v/>
      </c>
      <c r="Q19" s="65" t="str">
        <f t="shared" si="14"/>
        <v/>
      </c>
      <c r="R19" s="66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7"/>
      <c r="B20" s="88"/>
      <c r="C20" s="67" t="s">
        <v>54</v>
      </c>
      <c r="D20" s="91" t="s">
        <v>55</v>
      </c>
      <c r="E20" s="90">
        <v>164156.57999999999</v>
      </c>
      <c r="F20" s="90">
        <v>365019.5</v>
      </c>
      <c r="G20" s="90">
        <v>242819.5</v>
      </c>
      <c r="H20" s="92">
        <v>30600</v>
      </c>
      <c r="I20" s="90">
        <v>273224.02000000002</v>
      </c>
      <c r="J20" s="92">
        <v>43045.979999999996</v>
      </c>
      <c r="K20" s="90">
        <f t="shared" si="8"/>
        <v>109067.44000000003</v>
      </c>
      <c r="L20" s="90">
        <f t="shared" si="9"/>
        <v>30404.520000000019</v>
      </c>
      <c r="M20" s="90">
        <f t="shared" si="10"/>
        <v>-91795.479999999981</v>
      </c>
      <c r="N20" s="90">
        <f t="shared" si="11"/>
        <v>12445.979999999996</v>
      </c>
      <c r="O20" s="64">
        <f t="shared" si="12"/>
        <v>1.6644110153854328</v>
      </c>
      <c r="P20" s="63">
        <f t="shared" si="13"/>
        <v>1.4067313725490194</v>
      </c>
      <c r="Q20" s="64">
        <f t="shared" si="14"/>
        <v>1.125214490598984</v>
      </c>
      <c r="R20" s="66">
        <f t="shared" si="15"/>
        <v>0.74851896953450436</v>
      </c>
      <c r="S20" s="1"/>
      <c r="T20" s="1"/>
      <c r="U20" s="1"/>
      <c r="V20" s="1"/>
      <c r="W20" s="1"/>
      <c r="X20" s="1"/>
      <c r="Y20" s="1"/>
      <c r="Z20" s="1"/>
    </row>
    <row r="21" s="93" customFormat="1" ht="17.25">
      <c r="A21" s="94"/>
      <c r="B21" s="95"/>
      <c r="C21" s="96"/>
      <c r="D21" s="97" t="s">
        <v>56</v>
      </c>
      <c r="E21" s="98">
        <f>SUM(E18:E20)</f>
        <v>352903.31</v>
      </c>
      <c r="F21" s="98">
        <f>SUM(F18:F20)</f>
        <v>736230.5</v>
      </c>
      <c r="G21" s="98">
        <f>SUM(G18:G20)</f>
        <v>482030.5</v>
      </c>
      <c r="H21" s="98">
        <f>SUM(H18:H20)</f>
        <v>63600</v>
      </c>
      <c r="I21" s="98">
        <f>SUM(I18:I20)</f>
        <v>524838.12</v>
      </c>
      <c r="J21" s="98">
        <f>SUM(J18:J20)</f>
        <v>75547.799999999988</v>
      </c>
      <c r="K21" s="98">
        <f t="shared" si="8"/>
        <v>171934.81</v>
      </c>
      <c r="L21" s="98">
        <f t="shared" si="9"/>
        <v>42807.619999999995</v>
      </c>
      <c r="M21" s="99">
        <f t="shared" si="10"/>
        <v>-211392.38</v>
      </c>
      <c r="N21" s="99">
        <f t="shared" si="11"/>
        <v>11947.799999999988</v>
      </c>
      <c r="O21" s="100">
        <f t="shared" si="12"/>
        <v>1.4872008993058183</v>
      </c>
      <c r="P21" s="100">
        <f t="shared" si="13"/>
        <v>1.1878584905660377</v>
      </c>
      <c r="Q21" s="100">
        <f t="shared" si="14"/>
        <v>1.0888068701046925</v>
      </c>
      <c r="R21" s="101">
        <f t="shared" si="15"/>
        <v>0.71287201494640606</v>
      </c>
      <c r="S21" s="93"/>
      <c r="T21" s="93"/>
      <c r="U21" s="93"/>
      <c r="V21" s="93"/>
      <c r="W21" s="93"/>
      <c r="X21" s="93"/>
      <c r="Y21" s="93"/>
      <c r="Z21" s="93"/>
    </row>
    <row r="22" ht="17.25">
      <c r="A22" s="102">
        <v>951</v>
      </c>
      <c r="B22" s="83" t="s">
        <v>23</v>
      </c>
      <c r="C22" s="103" t="s">
        <v>57</v>
      </c>
      <c r="D22" s="104" t="s">
        <v>58</v>
      </c>
      <c r="E22" s="49">
        <v>66797.789999999994</v>
      </c>
      <c r="F22" s="105">
        <v>119058.5</v>
      </c>
      <c r="G22" s="105">
        <v>69807.899999999994</v>
      </c>
      <c r="H22" s="49">
        <v>9562</v>
      </c>
      <c r="I22" s="86">
        <v>77500.789999999994</v>
      </c>
      <c r="J22" s="49">
        <v>8311.1499999999996</v>
      </c>
      <c r="K22" s="49">
        <f t="shared" si="8"/>
        <v>10703</v>
      </c>
      <c r="L22" s="49">
        <f t="shared" si="9"/>
        <v>7692.8899999999994</v>
      </c>
      <c r="M22" s="49">
        <f t="shared" si="10"/>
        <v>-41557.710000000006</v>
      </c>
      <c r="N22" s="49">
        <f t="shared" si="11"/>
        <v>-1250.8500000000004</v>
      </c>
      <c r="O22" s="52">
        <f t="shared" si="12"/>
        <v>1.1602298519157594</v>
      </c>
      <c r="P22" s="51">
        <f t="shared" si="13"/>
        <v>0.86918531687931389</v>
      </c>
      <c r="Q22" s="106">
        <f t="shared" si="14"/>
        <v>1.1102008511930599</v>
      </c>
      <c r="R22" s="53">
        <f t="shared" si="15"/>
        <v>0.65094713943145588</v>
      </c>
      <c r="S22" s="1"/>
      <c r="T22" s="1"/>
      <c r="U22" s="1"/>
      <c r="V22" s="1"/>
      <c r="W22" s="1"/>
      <c r="X22" s="1"/>
      <c r="Y22" s="1"/>
      <c r="Z22" s="1"/>
    </row>
    <row r="23" ht="17.25">
      <c r="A23" s="107"/>
      <c r="B23" s="88"/>
      <c r="C23" s="108" t="s">
        <v>59</v>
      </c>
      <c r="D23" s="89" t="s">
        <v>60</v>
      </c>
      <c r="E23" s="90">
        <v>11668.74</v>
      </c>
      <c r="F23" s="109">
        <v>10589.6</v>
      </c>
      <c r="G23" s="109">
        <v>6388.5</v>
      </c>
      <c r="H23" s="90">
        <v>251.69999999999999</v>
      </c>
      <c r="I23" s="47">
        <v>9342.3399999999983</v>
      </c>
      <c r="J23" s="90">
        <v>176.94</v>
      </c>
      <c r="K23" s="90">
        <f t="shared" si="8"/>
        <v>-2326.4000000000015</v>
      </c>
      <c r="L23" s="90">
        <f t="shared" si="9"/>
        <v>2953.8399999999983</v>
      </c>
      <c r="M23" s="90">
        <f t="shared" si="10"/>
        <v>-1247.260000000002</v>
      </c>
      <c r="N23" s="47">
        <f t="shared" si="11"/>
        <v>-74.759999999999991</v>
      </c>
      <c r="O23" s="64">
        <f t="shared" si="12"/>
        <v>0.80062971666178173</v>
      </c>
      <c r="P23" s="64">
        <f t="shared" si="13"/>
        <v>0.7029797377830751</v>
      </c>
      <c r="Q23" s="64">
        <f t="shared" si="14"/>
        <v>1.4623683180715346</v>
      </c>
      <c r="R23" s="66">
        <f t="shared" si="15"/>
        <v>0.88221840296139586</v>
      </c>
      <c r="S23" s="1"/>
      <c r="T23" s="1"/>
      <c r="U23" s="1"/>
      <c r="V23" s="1"/>
      <c r="W23" s="1"/>
      <c r="X23" s="1"/>
      <c r="Y23" s="1"/>
      <c r="Z23" s="1"/>
    </row>
    <row r="24" ht="17.25">
      <c r="A24" s="110"/>
      <c r="B24" s="111"/>
      <c r="C24" s="112" t="s">
        <v>61</v>
      </c>
      <c r="D24" s="113" t="s">
        <v>62</v>
      </c>
      <c r="E24" s="90">
        <v>1887.46</v>
      </c>
      <c r="F24" s="109">
        <v>2512.1999999999998</v>
      </c>
      <c r="G24" s="109">
        <v>1570</v>
      </c>
      <c r="H24" s="109">
        <v>150</v>
      </c>
      <c r="I24" s="109">
        <v>1612.02</v>
      </c>
      <c r="J24" s="109">
        <v>236.88000000000002</v>
      </c>
      <c r="K24" s="90">
        <f t="shared" si="8"/>
        <v>-275.44000000000005</v>
      </c>
      <c r="L24" s="90">
        <f t="shared" si="9"/>
        <v>42.019999999999982</v>
      </c>
      <c r="M24" s="90">
        <f t="shared" si="10"/>
        <v>-900.17999999999984</v>
      </c>
      <c r="N24" s="109">
        <f t="shared" si="11"/>
        <v>86.880000000000024</v>
      </c>
      <c r="O24" s="64">
        <f t="shared" si="12"/>
        <v>0.85406843058925752</v>
      </c>
      <c r="P24" s="63">
        <f t="shared" si="13"/>
        <v>1.5792000000000002</v>
      </c>
      <c r="Q24" s="64">
        <f t="shared" si="14"/>
        <v>1.0267643312101911</v>
      </c>
      <c r="R24" s="66">
        <f t="shared" si="15"/>
        <v>0.64167661810365417</v>
      </c>
      <c r="S24" s="1"/>
      <c r="T24" s="1"/>
      <c r="U24" s="1"/>
      <c r="V24" s="1"/>
      <c r="W24" s="1"/>
      <c r="X24" s="1"/>
      <c r="Y24" s="1"/>
      <c r="Z24" s="1"/>
    </row>
    <row r="25" s="93" customFormat="1" ht="17.25">
      <c r="A25" s="114"/>
      <c r="B25" s="95"/>
      <c r="C25" s="115"/>
      <c r="D25" s="116" t="s">
        <v>56</v>
      </c>
      <c r="E25" s="98">
        <f>E22+E23+E24</f>
        <v>80353.990000000005</v>
      </c>
      <c r="F25" s="98">
        <f>F22+F23+F24</f>
        <v>132160.30000000002</v>
      </c>
      <c r="G25" s="98">
        <f>G22+G23+G24</f>
        <v>77766.399999999994</v>
      </c>
      <c r="H25" s="98">
        <f>H22+H23+H24</f>
        <v>9963.7000000000007</v>
      </c>
      <c r="I25" s="98">
        <f>I22+I23+I24</f>
        <v>88455.149999999994</v>
      </c>
      <c r="J25" s="98">
        <f>J22+J23+J24</f>
        <v>8724.9699999999993</v>
      </c>
      <c r="K25" s="98">
        <f t="shared" si="8"/>
        <v>8101.1599999999889</v>
      </c>
      <c r="L25" s="98">
        <f t="shared" si="9"/>
        <v>10688.75</v>
      </c>
      <c r="M25" s="117">
        <f t="shared" si="10"/>
        <v>-43705.150000000023</v>
      </c>
      <c r="N25" s="98">
        <f t="shared" si="11"/>
        <v>-1238.7300000000014</v>
      </c>
      <c r="O25" s="118">
        <f t="shared" si="12"/>
        <v>1.1008183912211451</v>
      </c>
      <c r="P25" s="100">
        <f t="shared" si="13"/>
        <v>0.87567570280116813</v>
      </c>
      <c r="Q25" s="119">
        <f t="shared" si="14"/>
        <v>1.1374468922310921</v>
      </c>
      <c r="R25" s="101">
        <f t="shared" si="15"/>
        <v>0.66930197646343104</v>
      </c>
      <c r="S25" s="93"/>
      <c r="T25" s="93"/>
      <c r="U25" s="93"/>
      <c r="V25" s="93"/>
      <c r="W25" s="93"/>
      <c r="X25" s="93"/>
      <c r="Y25" s="93"/>
      <c r="Z25" s="93"/>
    </row>
    <row r="26" ht="17.25">
      <c r="A26" s="82" t="s">
        <v>63</v>
      </c>
      <c r="B26" s="83" t="s">
        <v>64</v>
      </c>
      <c r="C26" s="120" t="s">
        <v>65</v>
      </c>
      <c r="D26" s="121" t="s">
        <v>66</v>
      </c>
      <c r="E26" s="49">
        <v>0</v>
      </c>
      <c r="F26" s="49">
        <v>66</v>
      </c>
      <c r="G26" s="49">
        <v>66</v>
      </c>
      <c r="H26" s="49">
        <v>66</v>
      </c>
      <c r="I26" s="49">
        <v>24.66</v>
      </c>
      <c r="J26" s="49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-66</v>
      </c>
      <c r="O26" s="51" t="str">
        <f t="shared" si="12"/>
        <v/>
      </c>
      <c r="P26" s="52">
        <f t="shared" si="13"/>
        <v>0</v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2"/>
      <c r="B27" s="88"/>
      <c r="C27" s="67" t="s">
        <v>67</v>
      </c>
      <c r="D27" s="122" t="s">
        <v>68</v>
      </c>
      <c r="E27" s="90">
        <v>53897.989999999998</v>
      </c>
      <c r="F27" s="109">
        <v>85184</v>
      </c>
      <c r="G27" s="109">
        <v>50700</v>
      </c>
      <c r="H27" s="90">
        <v>6800</v>
      </c>
      <c r="I27" s="92">
        <v>50739.5</v>
      </c>
      <c r="J27" s="90">
        <v>6900.0299999999997</v>
      </c>
      <c r="K27" s="90">
        <f t="shared" si="8"/>
        <v>-3158.489999999998</v>
      </c>
      <c r="L27" s="90">
        <f t="shared" si="9"/>
        <v>39.5</v>
      </c>
      <c r="M27" s="47">
        <f t="shared" si="10"/>
        <v>-34444.5</v>
      </c>
      <c r="N27" s="90">
        <f t="shared" si="11"/>
        <v>100.02999999999975</v>
      </c>
      <c r="O27" s="63">
        <f t="shared" si="12"/>
        <v>0.94139874232786791</v>
      </c>
      <c r="P27" s="64">
        <f t="shared" si="13"/>
        <v>1.0147102941176471</v>
      </c>
      <c r="Q27" s="65">
        <f t="shared" si="14"/>
        <v>1.0007790927021696</v>
      </c>
      <c r="R27" s="66">
        <f t="shared" si="15"/>
        <v>0.59564589594290007</v>
      </c>
      <c r="S27" s="1"/>
      <c r="T27" s="1"/>
      <c r="U27" s="1"/>
      <c r="V27" s="1"/>
      <c r="W27" s="1"/>
      <c r="X27" s="1"/>
      <c r="Y27" s="1"/>
      <c r="Z27" s="1"/>
    </row>
    <row r="28" ht="17.25">
      <c r="A28" s="82"/>
      <c r="B28" s="88"/>
      <c r="C28" s="108" t="s">
        <v>69</v>
      </c>
      <c r="D28" s="123" t="s">
        <v>70</v>
      </c>
      <c r="E28" s="90">
        <v>861.17999999999995</v>
      </c>
      <c r="F28" s="109">
        <v>557</v>
      </c>
      <c r="G28" s="109">
        <v>371.30000000000001</v>
      </c>
      <c r="H28" s="47">
        <v>46.399999999999999</v>
      </c>
      <c r="I28" s="90">
        <v>397.06</v>
      </c>
      <c r="J28" s="47">
        <v>36.630000000000003</v>
      </c>
      <c r="K28" s="90">
        <f t="shared" si="8"/>
        <v>-464.11999999999995</v>
      </c>
      <c r="L28" s="47">
        <f t="shared" si="9"/>
        <v>25.759999999999991</v>
      </c>
      <c r="M28" s="90">
        <f t="shared" si="10"/>
        <v>-159.94</v>
      </c>
      <c r="N28" s="90">
        <f t="shared" si="11"/>
        <v>-9.769999999999996</v>
      </c>
      <c r="O28" s="64">
        <f t="shared" si="12"/>
        <v>0.46106505027984862</v>
      </c>
      <c r="P28" s="63">
        <f t="shared" si="13"/>
        <v>0.78943965517241388</v>
      </c>
      <c r="Q28" s="64">
        <f t="shared" si="14"/>
        <v>1.0693778615674656</v>
      </c>
      <c r="R28" s="66">
        <f t="shared" si="15"/>
        <v>0.71285457809694797</v>
      </c>
      <c r="S28" s="1"/>
      <c r="T28" s="1"/>
      <c r="U28" s="1"/>
      <c r="V28" s="1"/>
      <c r="W28" s="1"/>
      <c r="X28" s="1"/>
      <c r="Y28" s="1"/>
      <c r="Z28" s="1"/>
    </row>
    <row r="29" ht="17.25">
      <c r="A29" s="82"/>
      <c r="B29" s="88"/>
      <c r="C29" s="4" t="s">
        <v>71</v>
      </c>
      <c r="D29" s="123" t="s">
        <v>72</v>
      </c>
      <c r="E29" s="90">
        <v>0</v>
      </c>
      <c r="F29" s="90">
        <v>11082.299999999999</v>
      </c>
      <c r="G29" s="90">
        <v>0</v>
      </c>
      <c r="H29" s="92">
        <v>0</v>
      </c>
      <c r="I29" s="90">
        <v>0</v>
      </c>
      <c r="J29" s="92">
        <v>0</v>
      </c>
      <c r="K29" s="90">
        <f t="shared" si="8"/>
        <v>0</v>
      </c>
      <c r="L29" s="90">
        <f t="shared" si="9"/>
        <v>0</v>
      </c>
      <c r="M29" s="47">
        <f t="shared" si="10"/>
        <v>-11082.299999999999</v>
      </c>
      <c r="N29" s="90">
        <f t="shared" si="11"/>
        <v>0</v>
      </c>
      <c r="O29" s="63" t="str">
        <f t="shared" si="12"/>
        <v/>
      </c>
      <c r="P29" s="64" t="str">
        <f t="shared" si="13"/>
        <v/>
      </c>
      <c r="Q29" s="65" t="str">
        <f t="shared" si="14"/>
        <v/>
      </c>
      <c r="R29" s="66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4"/>
      <c r="B30" s="125"/>
      <c r="C30" s="126" t="s">
        <v>73</v>
      </c>
      <c r="D30" s="127" t="s">
        <v>74</v>
      </c>
      <c r="E30" s="128">
        <f>E31+E33+E32</f>
        <v>82202.800000000003</v>
      </c>
      <c r="F30" s="128">
        <f>F31+F33+F32</f>
        <v>50575.799999999996</v>
      </c>
      <c r="G30" s="128">
        <f>G31+G33+G32</f>
        <v>33274.799999999996</v>
      </c>
      <c r="H30" s="128">
        <f>H31+H33+H32</f>
        <v>3940.5</v>
      </c>
      <c r="I30" s="128">
        <f>I31+I33+I32</f>
        <v>52183.970000000001</v>
      </c>
      <c r="J30" s="128">
        <f>J31+J33+J32</f>
        <v>8058.3699999999999</v>
      </c>
      <c r="K30" s="128">
        <f t="shared" si="8"/>
        <v>-30018.830000000002</v>
      </c>
      <c r="L30" s="129">
        <f t="shared" si="9"/>
        <v>18909.170000000006</v>
      </c>
      <c r="M30" s="128">
        <f t="shared" si="10"/>
        <v>1608.1700000000055</v>
      </c>
      <c r="N30" s="129">
        <f t="shared" si="11"/>
        <v>4117.8699999999999</v>
      </c>
      <c r="O30" s="130">
        <f t="shared" si="12"/>
        <v>0.63481986015074909</v>
      </c>
      <c r="P30" s="131">
        <f t="shared" si="13"/>
        <v>2.0450120543078287</v>
      </c>
      <c r="Q30" s="130">
        <f t="shared" si="14"/>
        <v>1.5682729873658146</v>
      </c>
      <c r="R30" s="132">
        <f t="shared" si="15"/>
        <v>1.0317972231778836</v>
      </c>
      <c r="S30" s="32"/>
      <c r="T30" s="32"/>
      <c r="U30" s="32"/>
      <c r="V30" s="32"/>
      <c r="W30" s="32"/>
      <c r="X30" s="32"/>
      <c r="Y30" s="32"/>
      <c r="Z30" s="32"/>
    </row>
    <row r="31" s="133" customFormat="1" ht="17.25">
      <c r="A31" s="134"/>
      <c r="B31" s="135"/>
      <c r="C31" s="136" t="s">
        <v>75</v>
      </c>
      <c r="D31" s="137" t="s">
        <v>76</v>
      </c>
      <c r="E31" s="138">
        <v>59048.559999999998</v>
      </c>
      <c r="F31" s="139">
        <v>21192.900000000001</v>
      </c>
      <c r="G31" s="139">
        <v>13357.6</v>
      </c>
      <c r="H31" s="140">
        <v>1676.3</v>
      </c>
      <c r="I31" s="138">
        <v>23847.490000000002</v>
      </c>
      <c r="J31" s="140">
        <v>25</v>
      </c>
      <c r="K31" s="138">
        <f t="shared" si="8"/>
        <v>-35201.069999999992</v>
      </c>
      <c r="L31" s="138">
        <f t="shared" si="9"/>
        <v>10489.890000000001</v>
      </c>
      <c r="M31" s="141">
        <f t="shared" si="10"/>
        <v>2654.5900000000001</v>
      </c>
      <c r="N31" s="138">
        <f t="shared" si="11"/>
        <v>-1651.3</v>
      </c>
      <c r="O31" s="142">
        <f t="shared" si="12"/>
        <v>0.40386234651615555</v>
      </c>
      <c r="P31" s="143">
        <f t="shared" si="13"/>
        <v>0.014913798246137326</v>
      </c>
      <c r="Q31" s="144">
        <f t="shared" si="14"/>
        <v>1.7853124812840631</v>
      </c>
      <c r="R31" s="145">
        <f t="shared" si="15"/>
        <v>1.1252584592009589</v>
      </c>
      <c r="S31" s="133"/>
      <c r="T31" s="133"/>
      <c r="U31" s="133"/>
      <c r="V31" s="133"/>
      <c r="W31" s="133"/>
      <c r="X31" s="133"/>
      <c r="Y31" s="133"/>
      <c r="Z31" s="133"/>
    </row>
    <row r="32" s="133" customFormat="1" ht="17.25">
      <c r="A32" s="134"/>
      <c r="B32" s="135"/>
      <c r="C32" s="146" t="s">
        <v>77</v>
      </c>
      <c r="D32" s="147" t="s">
        <v>78</v>
      </c>
      <c r="E32" s="138">
        <v>0</v>
      </c>
      <c r="F32" s="139">
        <v>159.09999999999999</v>
      </c>
      <c r="G32" s="139">
        <v>159.09999999999999</v>
      </c>
      <c r="H32" s="138">
        <v>0</v>
      </c>
      <c r="I32" s="141">
        <v>1306.2</v>
      </c>
      <c r="J32" s="138">
        <v>0</v>
      </c>
      <c r="K32" s="138">
        <f t="shared" si="8"/>
        <v>1306.2</v>
      </c>
      <c r="L32" s="141">
        <f t="shared" si="9"/>
        <v>1147.1000000000001</v>
      </c>
      <c r="M32" s="138">
        <f t="shared" si="10"/>
        <v>1147.1000000000001</v>
      </c>
      <c r="N32" s="141">
        <f t="shared" si="11"/>
        <v>0</v>
      </c>
      <c r="O32" s="148" t="str">
        <f t="shared" si="12"/>
        <v/>
      </c>
      <c r="P32" s="149" t="str">
        <f t="shared" si="13"/>
        <v/>
      </c>
      <c r="Q32" s="143">
        <f t="shared" si="14"/>
        <v>8.2099308610936532</v>
      </c>
      <c r="R32" s="145">
        <f t="shared" si="15"/>
        <v>8.2099308610936532</v>
      </c>
      <c r="S32" s="133"/>
      <c r="T32" s="133"/>
      <c r="U32" s="133"/>
      <c r="V32" s="133"/>
      <c r="W32" s="133"/>
      <c r="X32" s="133"/>
      <c r="Y32" s="133"/>
      <c r="Z32" s="133"/>
    </row>
    <row r="33" s="133" customFormat="1" ht="17.25">
      <c r="A33" s="134"/>
      <c r="B33" s="135"/>
      <c r="C33" s="136" t="s">
        <v>79</v>
      </c>
      <c r="D33" s="147" t="s">
        <v>80</v>
      </c>
      <c r="E33" s="138">
        <v>23154.240000000002</v>
      </c>
      <c r="F33" s="139">
        <v>29223.799999999999</v>
      </c>
      <c r="G33" s="139">
        <v>19758.099999999999</v>
      </c>
      <c r="H33" s="138">
        <v>2264.1999999999998</v>
      </c>
      <c r="I33" s="150">
        <v>27030.279999999999</v>
      </c>
      <c r="J33" s="138">
        <v>8033.3699999999999</v>
      </c>
      <c r="K33" s="138">
        <f t="shared" si="8"/>
        <v>3876.0399999999972</v>
      </c>
      <c r="L33" s="138">
        <f t="shared" si="9"/>
        <v>7272.1800000000003</v>
      </c>
      <c r="M33" s="138">
        <f t="shared" si="10"/>
        <v>-2193.5200000000004</v>
      </c>
      <c r="N33" s="138">
        <f t="shared" si="11"/>
        <v>5769.1700000000001</v>
      </c>
      <c r="O33" s="142">
        <f t="shared" si="12"/>
        <v>1.1674008734469365</v>
      </c>
      <c r="P33" s="143">
        <f t="shared" si="13"/>
        <v>3.5479948767776701</v>
      </c>
      <c r="Q33" s="144">
        <f t="shared" si="14"/>
        <v>1.3680606940950801</v>
      </c>
      <c r="R33" s="145">
        <f t="shared" si="15"/>
        <v>0.92494063058192288</v>
      </c>
      <c r="S33" s="133"/>
      <c r="T33" s="133"/>
      <c r="U33" s="133"/>
      <c r="V33" s="133"/>
      <c r="W33" s="133"/>
      <c r="X33" s="133"/>
      <c r="Y33" s="133"/>
      <c r="Z33" s="133"/>
    </row>
    <row r="34" s="93" customFormat="1" ht="17.25">
      <c r="A34" s="134"/>
      <c r="B34" s="151"/>
      <c r="C34" s="96"/>
      <c r="D34" s="97" t="s">
        <v>56</v>
      </c>
      <c r="E34" s="98">
        <f>SUM(E26:E30)</f>
        <v>136961.97</v>
      </c>
      <c r="F34" s="98">
        <f>SUM(F26:F30)</f>
        <v>147465.10000000001</v>
      </c>
      <c r="G34" s="98">
        <f>SUM(G26:G30)</f>
        <v>84412.100000000006</v>
      </c>
      <c r="H34" s="98">
        <f>SUM(H26:H30)</f>
        <v>10852.9</v>
      </c>
      <c r="I34" s="98">
        <f>SUM(I26:I30)</f>
        <v>103345.19</v>
      </c>
      <c r="J34" s="98">
        <f>SUM(J26:J30)</f>
        <v>14995.029999999999</v>
      </c>
      <c r="K34" s="98">
        <f t="shared" si="8"/>
        <v>-33616.779999999999</v>
      </c>
      <c r="L34" s="117">
        <f t="shared" si="9"/>
        <v>18933.089999999997</v>
      </c>
      <c r="M34" s="98">
        <f t="shared" si="10"/>
        <v>-44119.910000000003</v>
      </c>
      <c r="N34" s="98">
        <f t="shared" si="11"/>
        <v>4142.1299999999992</v>
      </c>
      <c r="O34" s="100">
        <f t="shared" si="12"/>
        <v>0.75455391011095996</v>
      </c>
      <c r="P34" s="118">
        <f t="shared" si="13"/>
        <v>1.3816611228335283</v>
      </c>
      <c r="Q34" s="100">
        <f t="shared" si="14"/>
        <v>1.2242935550708962</v>
      </c>
      <c r="R34" s="101">
        <f t="shared" si="15"/>
        <v>0.70081117498309764</v>
      </c>
      <c r="S34" s="93"/>
      <c r="T34" s="93"/>
      <c r="U34" s="93"/>
      <c r="V34" s="93"/>
      <c r="W34" s="93"/>
      <c r="X34" s="93"/>
      <c r="Y34" s="93"/>
      <c r="Z34" s="93"/>
    </row>
    <row r="35" ht="17.25">
      <c r="A35" s="82" t="s">
        <v>81</v>
      </c>
      <c r="B35" s="83" t="s">
        <v>39</v>
      </c>
      <c r="C35" s="103" t="s">
        <v>82</v>
      </c>
      <c r="D35" s="104" t="s">
        <v>83</v>
      </c>
      <c r="E35" s="49">
        <v>169190.31</v>
      </c>
      <c r="F35" s="105">
        <v>306696.20000000001</v>
      </c>
      <c r="G35" s="105">
        <v>182140</v>
      </c>
      <c r="H35" s="49">
        <v>10800</v>
      </c>
      <c r="I35" s="86">
        <v>168380.42000000001</v>
      </c>
      <c r="J35" s="49">
        <v>19226.960000000003</v>
      </c>
      <c r="K35" s="49">
        <f t="shared" si="8"/>
        <v>-809.88999999998487</v>
      </c>
      <c r="L35" s="49">
        <f t="shared" si="9"/>
        <v>-13759.579999999987</v>
      </c>
      <c r="M35" s="50">
        <f t="shared" si="10"/>
        <v>-138315.78</v>
      </c>
      <c r="N35" s="49">
        <f t="shared" si="11"/>
        <v>8426.9600000000028</v>
      </c>
      <c r="O35" s="52">
        <f t="shared" si="12"/>
        <v>0.99521314193466526</v>
      </c>
      <c r="P35" s="51">
        <f t="shared" si="13"/>
        <v>1.7802740740740743</v>
      </c>
      <c r="Q35" s="106">
        <f t="shared" si="14"/>
        <v>0.92445602283957407</v>
      </c>
      <c r="R35" s="53">
        <f t="shared" si="15"/>
        <v>0.54901371454879455</v>
      </c>
      <c r="S35" s="1"/>
      <c r="T35" s="1"/>
      <c r="U35" s="1"/>
      <c r="V35" s="1"/>
      <c r="W35" s="1"/>
      <c r="X35" s="1"/>
      <c r="Y35" s="1"/>
      <c r="Z35" s="1"/>
    </row>
    <row r="36" ht="34.5">
      <c r="A36" s="87"/>
      <c r="B36" s="88"/>
      <c r="C36" s="56" t="s">
        <v>84</v>
      </c>
      <c r="D36" s="123" t="s">
        <v>85</v>
      </c>
      <c r="E36" s="90">
        <v>139125.07999999999</v>
      </c>
      <c r="F36" s="109">
        <f>106559.1+35057.6</f>
        <v>141616.70000000001</v>
      </c>
      <c r="G36" s="109">
        <v>113095.5</v>
      </c>
      <c r="H36" s="90">
        <v>35857.599999999999</v>
      </c>
      <c r="I36" s="90">
        <v>161553.92000000001</v>
      </c>
      <c r="J36" s="90">
        <v>24718.450000000001</v>
      </c>
      <c r="K36" s="90">
        <f t="shared" si="8"/>
        <v>22428.840000000026</v>
      </c>
      <c r="L36" s="47">
        <f t="shared" si="9"/>
        <v>48458.420000000013</v>
      </c>
      <c r="M36" s="90">
        <f t="shared" si="10"/>
        <v>19937.220000000001</v>
      </c>
      <c r="N36" s="90">
        <f t="shared" si="11"/>
        <v>-11139.149999999998</v>
      </c>
      <c r="O36" s="64">
        <f t="shared" si="12"/>
        <v>1.1612134922042814</v>
      </c>
      <c r="P36" s="63">
        <f t="shared" si="13"/>
        <v>0.68935037481593864</v>
      </c>
      <c r="Q36" s="64">
        <f t="shared" si="14"/>
        <v>1.4284734582719916</v>
      </c>
      <c r="R36" s="66">
        <f t="shared" si="15"/>
        <v>1.1407829726296403</v>
      </c>
      <c r="S36" s="1"/>
      <c r="T36" s="1"/>
      <c r="U36" s="1"/>
      <c r="V36" s="1"/>
      <c r="W36" s="1"/>
      <c r="X36" s="1"/>
      <c r="Y36" s="1"/>
      <c r="Z36" s="1"/>
    </row>
    <row r="37" ht="34.5">
      <c r="A37" s="87"/>
      <c r="B37" s="88"/>
      <c r="C37" s="67" t="s">
        <v>86</v>
      </c>
      <c r="D37" s="91" t="s">
        <v>87</v>
      </c>
      <c r="E37" s="90">
        <v>38916.690000000002</v>
      </c>
      <c r="F37" s="109">
        <v>58127.599999999999</v>
      </c>
      <c r="G37" s="109">
        <v>35665</v>
      </c>
      <c r="H37" s="90">
        <v>1000</v>
      </c>
      <c r="I37" s="92">
        <v>45684.540000000001</v>
      </c>
      <c r="J37" s="90">
        <v>1798.3499999999999</v>
      </c>
      <c r="K37" s="90">
        <f t="shared" si="8"/>
        <v>6767.8499999999985</v>
      </c>
      <c r="L37" s="90">
        <f t="shared" si="9"/>
        <v>10019.540000000001</v>
      </c>
      <c r="M37" s="90">
        <f t="shared" si="10"/>
        <v>-12443.059999999998</v>
      </c>
      <c r="N37" s="90">
        <f t="shared" si="11"/>
        <v>798.34999999999991</v>
      </c>
      <c r="O37" s="63">
        <f t="shared" si="12"/>
        <v>1.1739061055809217</v>
      </c>
      <c r="P37" s="64">
        <f t="shared" si="13"/>
        <v>1.7983499999999999</v>
      </c>
      <c r="Q37" s="65">
        <f t="shared" si="14"/>
        <v>1.2809348100378524</v>
      </c>
      <c r="R37" s="66">
        <f t="shared" si="15"/>
        <v>0.78593542482400791</v>
      </c>
      <c r="S37" s="1"/>
      <c r="T37" s="1"/>
      <c r="U37" s="1"/>
      <c r="V37" s="1"/>
      <c r="W37" s="1"/>
      <c r="X37" s="1"/>
      <c r="Y37" s="1"/>
      <c r="Z37" s="1"/>
    </row>
    <row r="38" ht="34.5">
      <c r="A38" s="87"/>
      <c r="B38" s="88"/>
      <c r="C38" s="56" t="s">
        <v>88</v>
      </c>
      <c r="D38" s="123" t="s">
        <v>89</v>
      </c>
      <c r="E38" s="90">
        <v>10778.75</v>
      </c>
      <c r="F38" s="109">
        <v>86367.300000000003</v>
      </c>
      <c r="G38" s="109">
        <v>57056.5</v>
      </c>
      <c r="H38" s="90">
        <v>0</v>
      </c>
      <c r="I38" s="90">
        <v>12412.77</v>
      </c>
      <c r="J38" s="90">
        <v>-1250.5999999999999</v>
      </c>
      <c r="K38" s="90">
        <f t="shared" si="8"/>
        <v>1634.0200000000004</v>
      </c>
      <c r="L38" s="90">
        <f t="shared" si="9"/>
        <v>-44643.729999999996</v>
      </c>
      <c r="M38" s="90">
        <f t="shared" si="10"/>
        <v>-73954.529999999999</v>
      </c>
      <c r="N38" s="90">
        <f t="shared" si="11"/>
        <v>-1250.5999999999999</v>
      </c>
      <c r="O38" s="64">
        <f t="shared" si="12"/>
        <v>1.1515964281572539</v>
      </c>
      <c r="P38" s="64" t="str">
        <f t="shared" si="13"/>
        <v/>
      </c>
      <c r="Q38" s="64">
        <f t="shared" si="14"/>
        <v>0.21755225083908056</v>
      </c>
      <c r="R38" s="66">
        <f t="shared" si="15"/>
        <v>0.14372071374235387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7"/>
      <c r="B39" s="88"/>
      <c r="C39" s="67" t="s">
        <v>90</v>
      </c>
      <c r="D39" s="91" t="s">
        <v>91</v>
      </c>
      <c r="E39" s="90">
        <v>2483.1100000000001</v>
      </c>
      <c r="F39" s="90">
        <v>3217.3000000000002</v>
      </c>
      <c r="G39" s="90">
        <v>2454.1999999999998</v>
      </c>
      <c r="H39" s="90">
        <v>0</v>
      </c>
      <c r="I39" s="92">
        <v>3384.8699999999999</v>
      </c>
      <c r="J39" s="90">
        <v>268.75999999999999</v>
      </c>
      <c r="K39" s="90">
        <f t="shared" si="8"/>
        <v>901.75999999999976</v>
      </c>
      <c r="L39" s="90">
        <f t="shared" si="9"/>
        <v>930.67000000000007</v>
      </c>
      <c r="M39" s="90">
        <f t="shared" si="10"/>
        <v>167.56999999999971</v>
      </c>
      <c r="N39" s="90">
        <f t="shared" si="11"/>
        <v>268.75999999999999</v>
      </c>
      <c r="O39" s="63">
        <f t="shared" si="12"/>
        <v>1.3631574920160603</v>
      </c>
      <c r="P39" s="64" t="str">
        <f t="shared" si="13"/>
        <v/>
      </c>
      <c r="Q39" s="65">
        <f t="shared" si="14"/>
        <v>1.3792152228832206</v>
      </c>
      <c r="R39" s="66">
        <f t="shared" si="15"/>
        <v>1.0520840456283218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7"/>
      <c r="B40" s="88"/>
      <c r="C40" s="56" t="s">
        <v>92</v>
      </c>
      <c r="D40" s="91" t="s">
        <v>93</v>
      </c>
      <c r="E40" s="90">
        <v>528.34000000000003</v>
      </c>
      <c r="F40" s="90">
        <v>0</v>
      </c>
      <c r="G40" s="90">
        <v>0</v>
      </c>
      <c r="H40" s="90">
        <v>0</v>
      </c>
      <c r="I40" s="47">
        <v>2441.4499999999998</v>
      </c>
      <c r="J40" s="90">
        <v>47.060000000000002</v>
      </c>
      <c r="K40" s="90">
        <f t="shared" si="8"/>
        <v>1913.1099999999997</v>
      </c>
      <c r="L40" s="90">
        <f t="shared" si="9"/>
        <v>2441.4499999999998</v>
      </c>
      <c r="M40" s="90">
        <f t="shared" si="10"/>
        <v>2441.4499999999998</v>
      </c>
      <c r="N40" s="47">
        <f t="shared" si="11"/>
        <v>47.060000000000002</v>
      </c>
      <c r="O40" s="64">
        <f t="shared" si="12"/>
        <v>4.6209827005337463</v>
      </c>
      <c r="P40" s="64" t="str">
        <f t="shared" si="13"/>
        <v/>
      </c>
      <c r="Q40" s="64" t="str">
        <f t="shared" si="14"/>
        <v/>
      </c>
      <c r="R40" s="66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7"/>
      <c r="B41" s="88"/>
      <c r="C41" s="108" t="s">
        <v>69</v>
      </c>
      <c r="D41" s="123" t="s">
        <v>70</v>
      </c>
      <c r="E41" s="90">
        <v>1678.77</v>
      </c>
      <c r="F41" s="109">
        <v>3460.9000000000001</v>
      </c>
      <c r="G41" s="109">
        <v>1225</v>
      </c>
      <c r="H41" s="90">
        <v>114</v>
      </c>
      <c r="I41" s="90">
        <v>3595.8100000000004</v>
      </c>
      <c r="J41" s="90">
        <v>580.05999999999995</v>
      </c>
      <c r="K41" s="90">
        <f t="shared" si="8"/>
        <v>1917.0400000000004</v>
      </c>
      <c r="L41" s="47">
        <f t="shared" si="9"/>
        <v>2370.8100000000004</v>
      </c>
      <c r="M41" s="90">
        <f t="shared" si="10"/>
        <v>134.91000000000031</v>
      </c>
      <c r="N41" s="90">
        <f t="shared" si="11"/>
        <v>466.05999999999995</v>
      </c>
      <c r="O41" s="64">
        <f t="shared" si="12"/>
        <v>2.1419312949361737</v>
      </c>
      <c r="P41" s="64">
        <f t="shared" si="13"/>
        <v>5.0882456140350873</v>
      </c>
      <c r="Q41" s="64">
        <f t="shared" si="14"/>
        <v>2.9353551020408166</v>
      </c>
      <c r="R41" s="66">
        <f t="shared" si="15"/>
        <v>1.0389811898639083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7"/>
      <c r="B42" s="88"/>
      <c r="C42" s="4" t="s">
        <v>94</v>
      </c>
      <c r="D42" s="123" t="s">
        <v>95</v>
      </c>
      <c r="E42" s="90">
        <v>94657.840000000011</v>
      </c>
      <c r="F42" s="109">
        <v>216854</v>
      </c>
      <c r="G42" s="109">
        <v>133253.79999999999</v>
      </c>
      <c r="H42" s="90">
        <v>20500</v>
      </c>
      <c r="I42" s="90">
        <v>182817.60000000001</v>
      </c>
      <c r="J42" s="90">
        <v>28736.709999999999</v>
      </c>
      <c r="K42" s="90">
        <f t="shared" si="8"/>
        <v>88159.759999999995</v>
      </c>
      <c r="L42" s="90">
        <f t="shared" si="9"/>
        <v>49563.800000000017</v>
      </c>
      <c r="M42" s="90">
        <f t="shared" si="10"/>
        <v>-34036.399999999994</v>
      </c>
      <c r="N42" s="90">
        <f t="shared" si="11"/>
        <v>8236.7099999999991</v>
      </c>
      <c r="O42" s="63">
        <f t="shared" si="12"/>
        <v>1.9313519091498388</v>
      </c>
      <c r="P42" s="64">
        <f t="shared" si="13"/>
        <v>1.4017907317073171</v>
      </c>
      <c r="Q42" s="65">
        <f t="shared" si="14"/>
        <v>1.3719503683947476</v>
      </c>
      <c r="R42" s="66">
        <f t="shared" si="15"/>
        <v>0.84304462910529665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7"/>
      <c r="B43" s="88"/>
      <c r="C43" s="108" t="s">
        <v>96</v>
      </c>
      <c r="D43" s="123" t="s">
        <v>97</v>
      </c>
      <c r="E43" s="90">
        <v>12263.459999999999</v>
      </c>
      <c r="F43" s="109">
        <v>30375.900000000001</v>
      </c>
      <c r="G43" s="109">
        <v>30375.900000000001</v>
      </c>
      <c r="H43" s="109">
        <v>0</v>
      </c>
      <c r="I43" s="90">
        <v>30375.900000000001</v>
      </c>
      <c r="J43" s="90">
        <v>0</v>
      </c>
      <c r="K43" s="90">
        <f t="shared" si="8"/>
        <v>18112.440000000002</v>
      </c>
      <c r="L43" s="90">
        <f t="shared" si="9"/>
        <v>0</v>
      </c>
      <c r="M43" s="90">
        <f t="shared" si="10"/>
        <v>0</v>
      </c>
      <c r="N43" s="47">
        <f t="shared" si="11"/>
        <v>0</v>
      </c>
      <c r="O43" s="64">
        <f t="shared" si="12"/>
        <v>2.4769437010435884</v>
      </c>
      <c r="P43" s="64" t="str">
        <f t="shared" si="13"/>
        <v/>
      </c>
      <c r="Q43" s="64">
        <f t="shared" si="14"/>
        <v>1</v>
      </c>
      <c r="R43" s="66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7"/>
      <c r="B44" s="88"/>
      <c r="C44" s="4" t="s">
        <v>98</v>
      </c>
      <c r="D44" s="123" t="s">
        <v>99</v>
      </c>
      <c r="E44" s="90">
        <v>54393.709999999999</v>
      </c>
      <c r="F44" s="109">
        <v>101764.89999999999</v>
      </c>
      <c r="G44" s="109">
        <v>57900</v>
      </c>
      <c r="H44" s="90">
        <v>10200</v>
      </c>
      <c r="I44" s="90">
        <v>51946.879999999997</v>
      </c>
      <c r="J44" s="90">
        <v>1552.7</v>
      </c>
      <c r="K44" s="90">
        <f t="shared" si="8"/>
        <v>-2446.8300000000017</v>
      </c>
      <c r="L44" s="90">
        <f t="shared" si="9"/>
        <v>-5953.1200000000026</v>
      </c>
      <c r="M44" s="90">
        <f t="shared" si="10"/>
        <v>-49818.019999999997</v>
      </c>
      <c r="N44" s="90">
        <f t="shared" si="11"/>
        <v>-8647.2999999999993</v>
      </c>
      <c r="O44" s="64">
        <f t="shared" si="12"/>
        <v>0.95501630611333554</v>
      </c>
      <c r="P44" s="64">
        <f t="shared" si="13"/>
        <v>0.15222549019607842</v>
      </c>
      <c r="Q44" s="65">
        <f t="shared" si="14"/>
        <v>0.89718272884283246</v>
      </c>
      <c r="R44" s="66">
        <f t="shared" si="15"/>
        <v>0.51045969681098291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7"/>
      <c r="B45" s="88"/>
      <c r="C45" s="108" t="s">
        <v>100</v>
      </c>
      <c r="D45" s="152" t="s">
        <v>101</v>
      </c>
      <c r="E45" s="90">
        <v>4539.1700000000001</v>
      </c>
      <c r="F45" s="109">
        <v>0</v>
      </c>
      <c r="G45" s="109">
        <v>0</v>
      </c>
      <c r="H45" s="90">
        <v>0</v>
      </c>
      <c r="I45" s="90">
        <v>418.31</v>
      </c>
      <c r="J45" s="90">
        <v>0</v>
      </c>
      <c r="K45" s="90">
        <f t="shared" si="8"/>
        <v>-4120.8599999999997</v>
      </c>
      <c r="L45" s="90">
        <f t="shared" si="9"/>
        <v>418.31</v>
      </c>
      <c r="M45" s="90">
        <f t="shared" si="10"/>
        <v>418.31</v>
      </c>
      <c r="N45" s="90">
        <f t="shared" si="11"/>
        <v>0</v>
      </c>
      <c r="O45" s="64">
        <f t="shared" si="12"/>
        <v>0.092155614352403631</v>
      </c>
      <c r="P45" s="64" t="str">
        <f t="shared" si="13"/>
        <v/>
      </c>
      <c r="Q45" s="64" t="str">
        <f t="shared" si="14"/>
        <v/>
      </c>
      <c r="R45" s="66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7"/>
      <c r="B46" s="88"/>
      <c r="C46" s="67" t="s">
        <v>102</v>
      </c>
      <c r="D46" s="153" t="s">
        <v>103</v>
      </c>
      <c r="E46" s="90">
        <v>5735.4399999999996</v>
      </c>
      <c r="F46" s="109">
        <v>8380.6000000000004</v>
      </c>
      <c r="G46" s="109">
        <v>4187.6000000000004</v>
      </c>
      <c r="H46" s="90">
        <v>0</v>
      </c>
      <c r="I46" s="92">
        <v>17565.060000000001</v>
      </c>
      <c r="J46" s="90">
        <v>507.47000000000003</v>
      </c>
      <c r="K46" s="90">
        <f t="shared" si="8"/>
        <v>11829.620000000003</v>
      </c>
      <c r="L46" s="90">
        <f t="shared" si="9"/>
        <v>13377.460000000001</v>
      </c>
      <c r="M46" s="90">
        <f t="shared" si="10"/>
        <v>9184.4600000000009</v>
      </c>
      <c r="N46" s="90">
        <f t="shared" si="11"/>
        <v>507.47000000000003</v>
      </c>
      <c r="O46" s="63">
        <f t="shared" si="12"/>
        <v>3.0625479474983615</v>
      </c>
      <c r="P46" s="64" t="str">
        <f t="shared" si="13"/>
        <v/>
      </c>
      <c r="Q46" s="64">
        <f t="shared" si="14"/>
        <v>4.1945410258859486</v>
      </c>
      <c r="R46" s="66">
        <f t="shared" si="15"/>
        <v>2.0959191466004823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7"/>
      <c r="B47" s="88"/>
      <c r="C47" s="67" t="s">
        <v>104</v>
      </c>
      <c r="D47" s="89" t="s">
        <v>105</v>
      </c>
      <c r="E47" s="90">
        <v>44877.980000000003</v>
      </c>
      <c r="F47" s="109">
        <v>77364.100000000006</v>
      </c>
      <c r="G47" s="109">
        <v>52400</v>
      </c>
      <c r="H47" s="47">
        <v>7200</v>
      </c>
      <c r="I47" s="90">
        <v>101505.40000000001</v>
      </c>
      <c r="J47" s="47">
        <v>6080.1799999999994</v>
      </c>
      <c r="K47" s="90">
        <f t="shared" si="8"/>
        <v>56627.420000000006</v>
      </c>
      <c r="L47" s="47">
        <f t="shared" si="9"/>
        <v>49105.400000000009</v>
      </c>
      <c r="M47" s="90">
        <f t="shared" si="10"/>
        <v>24141.300000000003</v>
      </c>
      <c r="N47" s="90">
        <f t="shared" si="11"/>
        <v>-1119.8200000000006</v>
      </c>
      <c r="O47" s="64">
        <f t="shared" si="12"/>
        <v>2.2618085751631423</v>
      </c>
      <c r="P47" s="63">
        <f t="shared" si="13"/>
        <v>0.84446944444444438</v>
      </c>
      <c r="Q47" s="64">
        <f t="shared" si="14"/>
        <v>1.9371259541984736</v>
      </c>
      <c r="R47" s="66">
        <f t="shared" si="15"/>
        <v>1.3120478361410526</v>
      </c>
      <c r="S47" s="1"/>
      <c r="T47" s="1"/>
      <c r="U47" s="1"/>
      <c r="V47" s="1"/>
      <c r="W47" s="1"/>
      <c r="X47" s="1"/>
      <c r="Y47" s="1"/>
      <c r="Z47" s="1"/>
    </row>
    <row r="48" s="93" customFormat="1" ht="17.25">
      <c r="A48" s="94"/>
      <c r="B48" s="151"/>
      <c r="C48" s="96"/>
      <c r="D48" s="116" t="s">
        <v>56</v>
      </c>
      <c r="E48" s="154">
        <f>SUM(E35:E47)</f>
        <v>579168.65000000002</v>
      </c>
      <c r="F48" s="154">
        <f>SUM(F35:F47)</f>
        <v>1034225.5000000001</v>
      </c>
      <c r="G48" s="154">
        <f>SUM(G35:G47)</f>
        <v>669753.5</v>
      </c>
      <c r="H48" s="154">
        <f>SUM(H35:H47)</f>
        <v>85671.600000000006</v>
      </c>
      <c r="I48" s="154">
        <f>SUM(I35:I47)</f>
        <v>782082.93000000017</v>
      </c>
      <c r="J48" s="154">
        <f>SUM(J35:J47)</f>
        <v>82266.099999999991</v>
      </c>
      <c r="K48" s="117">
        <f>SUM(K35:K47)</f>
        <v>202914.28000000006</v>
      </c>
      <c r="L48" s="154">
        <f t="shared" si="9"/>
        <v>112329.43000000017</v>
      </c>
      <c r="M48" s="154">
        <f>SUM(M35:M47)</f>
        <v>-252142.56999999995</v>
      </c>
      <c r="N48" s="155">
        <f>SUM(N35:N47)</f>
        <v>-3405.4999999999955</v>
      </c>
      <c r="O48" s="118">
        <f t="shared" si="12"/>
        <v>1.3503543915921556</v>
      </c>
      <c r="P48" s="100">
        <f t="shared" si="13"/>
        <v>0.96024937085335149</v>
      </c>
      <c r="Q48" s="119">
        <f t="shared" si="14"/>
        <v>1.1677175707181824</v>
      </c>
      <c r="R48" s="101">
        <f t="shared" si="15"/>
        <v>0.75620155372305176</v>
      </c>
      <c r="S48" s="93"/>
      <c r="T48" s="93"/>
      <c r="U48" s="93"/>
      <c r="V48" s="93"/>
      <c r="W48" s="93"/>
      <c r="X48" s="93"/>
      <c r="Y48" s="93"/>
      <c r="Z48" s="93"/>
    </row>
    <row r="49" ht="17.25">
      <c r="A49" s="156" t="s">
        <v>106</v>
      </c>
      <c r="B49" s="157" t="s">
        <v>107</v>
      </c>
      <c r="C49" s="120" t="s">
        <v>108</v>
      </c>
      <c r="D49" s="158" t="s">
        <v>109</v>
      </c>
      <c r="E49" s="49">
        <v>384424.88</v>
      </c>
      <c r="F49" s="105">
        <f>672351.5-9496.39</f>
        <v>662855.10999999999</v>
      </c>
      <c r="G49" s="105">
        <v>405528.96999999997</v>
      </c>
      <c r="H49" s="50">
        <v>31763.060000000001</v>
      </c>
      <c r="I49" s="49">
        <v>405800.71000000002</v>
      </c>
      <c r="J49" s="50">
        <v>30596.529999999999</v>
      </c>
      <c r="K49" s="49">
        <f t="shared" ref="K49:K83" si="16">I49-E49</f>
        <v>21375.830000000016</v>
      </c>
      <c r="L49" s="49">
        <f t="shared" si="9"/>
        <v>271.74000000004889</v>
      </c>
      <c r="M49" s="49">
        <f t="shared" ref="M49:M83" si="17">I49-F49</f>
        <v>-257054.39999999997</v>
      </c>
      <c r="N49" s="49">
        <f t="shared" ref="N49:N83" si="18">J49-H49</f>
        <v>-1166.5300000000025</v>
      </c>
      <c r="O49" s="51">
        <f t="shared" si="12"/>
        <v>1.0556046996750055</v>
      </c>
      <c r="P49" s="51">
        <f t="shared" si="13"/>
        <v>0.96327400445674938</v>
      </c>
      <c r="Q49" s="51">
        <f t="shared" si="14"/>
        <v>1.0006700877621642</v>
      </c>
      <c r="R49" s="53">
        <f t="shared" si="15"/>
        <v>0.61220122448780701</v>
      </c>
      <c r="S49" s="1"/>
      <c r="T49" s="1"/>
      <c r="U49" s="1"/>
      <c r="V49" s="1"/>
      <c r="W49" s="1"/>
      <c r="X49" s="1"/>
      <c r="Y49" s="1"/>
      <c r="Z49" s="1"/>
    </row>
    <row r="50" ht="17.25">
      <c r="A50" s="87"/>
      <c r="B50" s="159"/>
      <c r="C50" s="56" t="s">
        <v>110</v>
      </c>
      <c r="D50" s="153" t="s">
        <v>111</v>
      </c>
      <c r="E50" s="90">
        <v>309554.96000000002</v>
      </c>
      <c r="F50" s="109">
        <f>494433.2-6983.53</f>
        <v>487449.66999999998</v>
      </c>
      <c r="G50" s="109">
        <v>327515.58000000002</v>
      </c>
      <c r="H50" s="90">
        <v>34539.349999999999</v>
      </c>
      <c r="I50" s="47">
        <v>321981.19999999995</v>
      </c>
      <c r="J50" s="90">
        <v>31864.77</v>
      </c>
      <c r="K50" s="90">
        <f t="shared" si="16"/>
        <v>12426.239999999932</v>
      </c>
      <c r="L50" s="90">
        <f t="shared" si="9"/>
        <v>-5534.3800000000629</v>
      </c>
      <c r="M50" s="90">
        <f t="shared" si="17"/>
        <v>-165468.47000000003</v>
      </c>
      <c r="N50" s="47">
        <f t="shared" si="18"/>
        <v>-2674.5799999999981</v>
      </c>
      <c r="O50" s="64">
        <f t="shared" si="12"/>
        <v>1.0401422739277055</v>
      </c>
      <c r="P50" s="64">
        <f t="shared" si="13"/>
        <v>0.92256426365869659</v>
      </c>
      <c r="Q50" s="64">
        <f t="shared" si="14"/>
        <v>0.98310193365457588</v>
      </c>
      <c r="R50" s="66">
        <f t="shared" si="15"/>
        <v>0.66054245149042767</v>
      </c>
      <c r="S50" s="1"/>
      <c r="T50" s="1"/>
      <c r="U50" s="1"/>
      <c r="V50" s="1"/>
      <c r="W50" s="1"/>
      <c r="X50" s="1"/>
      <c r="Y50" s="1"/>
      <c r="Z50" s="1"/>
    </row>
    <row r="51" ht="17.25">
      <c r="A51" s="87"/>
      <c r="B51" s="159"/>
      <c r="C51" s="56" t="s">
        <v>112</v>
      </c>
      <c r="D51" s="153" t="s">
        <v>113</v>
      </c>
      <c r="E51" s="90">
        <v>2736559.04</v>
      </c>
      <c r="F51" s="109">
        <f>4658773.5-65801.97</f>
        <v>4592971.5300000003</v>
      </c>
      <c r="G51" s="109">
        <v>2902329.2200000002</v>
      </c>
      <c r="H51" s="90">
        <v>366153.59999999998</v>
      </c>
      <c r="I51" s="90">
        <v>2838412.1699999999</v>
      </c>
      <c r="J51" s="90">
        <v>378103.09999999998</v>
      </c>
      <c r="K51" s="90">
        <f t="shared" si="16"/>
        <v>101853.12999999989</v>
      </c>
      <c r="L51" s="90">
        <f t="shared" si="9"/>
        <v>-63917.050000000279</v>
      </c>
      <c r="M51" s="90">
        <f t="shared" si="17"/>
        <v>-1754559.3600000003</v>
      </c>
      <c r="N51" s="90">
        <f t="shared" si="18"/>
        <v>11949.5</v>
      </c>
      <c r="O51" s="64">
        <f t="shared" si="12"/>
        <v>1.0372194162491009</v>
      </c>
      <c r="P51" s="64">
        <f t="shared" si="13"/>
        <v>1.0326352110152679</v>
      </c>
      <c r="Q51" s="64">
        <f t="shared" si="14"/>
        <v>0.97797732608707977</v>
      </c>
      <c r="R51" s="66">
        <f t="shared" si="15"/>
        <v>0.61799036886257375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7"/>
      <c r="B52" s="159"/>
      <c r="C52" s="56"/>
      <c r="D52" s="160" t="s">
        <v>114</v>
      </c>
      <c r="E52" s="128">
        <f>E49+E50+E51</f>
        <v>3430538.8799999999</v>
      </c>
      <c r="F52" s="128">
        <f>F49+F50+F51</f>
        <v>5743276.3100000005</v>
      </c>
      <c r="G52" s="128">
        <f>G49+G50+G51</f>
        <v>3635373.7700000005</v>
      </c>
      <c r="H52" s="128">
        <f>H49+H50+H51</f>
        <v>432456.01000000001</v>
      </c>
      <c r="I52" s="128">
        <f>I49+I50+I51</f>
        <v>3566194.0800000001</v>
      </c>
      <c r="J52" s="128">
        <f>J49+J50+J51</f>
        <v>440564.39999999997</v>
      </c>
      <c r="K52" s="128">
        <f t="shared" si="16"/>
        <v>135655.20000000019</v>
      </c>
      <c r="L52" s="128">
        <f t="shared" si="9"/>
        <v>-69179.69000000041</v>
      </c>
      <c r="M52" s="128">
        <f t="shared" si="17"/>
        <v>-2177082.2300000004</v>
      </c>
      <c r="N52" s="128">
        <f t="shared" si="18"/>
        <v>8108.3899999999558</v>
      </c>
      <c r="O52" s="130">
        <f t="shared" si="12"/>
        <v>1.0395434084105177</v>
      </c>
      <c r="P52" s="130">
        <f t="shared" si="13"/>
        <v>1.0187496295866023</v>
      </c>
      <c r="Q52" s="130">
        <f t="shared" si="14"/>
        <v>0.9809704051421374</v>
      </c>
      <c r="R52" s="132">
        <f t="shared" si="15"/>
        <v>0.62093374713500415</v>
      </c>
      <c r="S52" s="1"/>
      <c r="T52" s="1"/>
      <c r="U52" s="1"/>
      <c r="V52" s="1"/>
      <c r="W52" s="1"/>
      <c r="X52" s="1"/>
      <c r="Y52" s="1"/>
      <c r="Z52" s="1"/>
    </row>
    <row r="53" ht="34.5">
      <c r="A53" s="156"/>
      <c r="B53" s="159"/>
      <c r="C53" s="161" t="s">
        <v>115</v>
      </c>
      <c r="D53" s="162" t="s">
        <v>116</v>
      </c>
      <c r="E53" s="163">
        <v>1752.27</v>
      </c>
      <c r="F53" s="164">
        <v>2266.5999999999999</v>
      </c>
      <c r="G53" s="164">
        <v>1460</v>
      </c>
      <c r="H53" s="47">
        <v>180</v>
      </c>
      <c r="I53" s="90">
        <v>1459.04</v>
      </c>
      <c r="J53" s="47">
        <v>201.08000000000001</v>
      </c>
      <c r="K53" s="165">
        <f t="shared" si="16"/>
        <v>-293.23000000000002</v>
      </c>
      <c r="L53" s="165">
        <f t="shared" si="9"/>
        <v>-0.96000000000003638</v>
      </c>
      <c r="M53" s="165">
        <f t="shared" si="17"/>
        <v>-807.55999999999995</v>
      </c>
      <c r="N53" s="90">
        <f t="shared" si="18"/>
        <v>21.080000000000013</v>
      </c>
      <c r="O53" s="74">
        <f t="shared" si="12"/>
        <v>0.83265706768934011</v>
      </c>
      <c r="P53" s="74">
        <f t="shared" si="13"/>
        <v>1.1171111111111112</v>
      </c>
      <c r="Q53" s="74">
        <f t="shared" si="14"/>
        <v>0.99934246575342467</v>
      </c>
      <c r="R53" s="75">
        <f t="shared" si="15"/>
        <v>0.64371305038383486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9"/>
      <c r="C54" s="67" t="s">
        <v>117</v>
      </c>
      <c r="D54" s="122" t="s">
        <v>118</v>
      </c>
      <c r="E54" s="90">
        <v>2887.27</v>
      </c>
      <c r="F54" s="90">
        <v>11763.299999999999</v>
      </c>
      <c r="G54" s="90">
        <v>11763.299999999999</v>
      </c>
      <c r="H54" s="90">
        <v>0</v>
      </c>
      <c r="I54" s="90">
        <v>22160.23</v>
      </c>
      <c r="J54" s="90">
        <v>1112.01</v>
      </c>
      <c r="K54" s="90">
        <f t="shared" si="16"/>
        <v>19272.959999999999</v>
      </c>
      <c r="L54" s="90">
        <f t="shared" si="9"/>
        <v>10396.93</v>
      </c>
      <c r="M54" s="90">
        <f t="shared" si="17"/>
        <v>10396.93</v>
      </c>
      <c r="N54" s="90">
        <f t="shared" si="18"/>
        <v>1112.01</v>
      </c>
      <c r="O54" s="64">
        <f t="shared" si="12"/>
        <v>7.6751498820685287</v>
      </c>
      <c r="P54" s="64" t="str">
        <f t="shared" si="13"/>
        <v/>
      </c>
      <c r="Q54" s="64">
        <f t="shared" si="14"/>
        <v>1.883844669437998</v>
      </c>
      <c r="R54" s="66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6"/>
      <c r="B55" s="159"/>
      <c r="C55" s="167" t="s">
        <v>119</v>
      </c>
      <c r="D55" s="122" t="s">
        <v>103</v>
      </c>
      <c r="E55" s="46">
        <v>67853.339999999997</v>
      </c>
      <c r="F55" s="48">
        <v>151922.42999999999</v>
      </c>
      <c r="G55" s="48">
        <v>94365</v>
      </c>
      <c r="H55" s="109">
        <v>12693</v>
      </c>
      <c r="I55" s="109">
        <v>79483.210000000006</v>
      </c>
      <c r="J55" s="109">
        <v>10152.33</v>
      </c>
      <c r="K55" s="46">
        <f t="shared" si="16"/>
        <v>11629.87000000001</v>
      </c>
      <c r="L55" s="46">
        <f t="shared" si="9"/>
        <v>-14881.789999999994</v>
      </c>
      <c r="M55" s="46">
        <f t="shared" si="17"/>
        <v>-72439.219999999987</v>
      </c>
      <c r="N55" s="109">
        <f t="shared" si="18"/>
        <v>-2540.6700000000001</v>
      </c>
      <c r="O55" s="168">
        <f t="shared" si="12"/>
        <v>1.1713971633526075</v>
      </c>
      <c r="P55" s="168">
        <f t="shared" si="13"/>
        <v>0.79983691798629164</v>
      </c>
      <c r="Q55" s="168">
        <f t="shared" si="14"/>
        <v>0.84229544852434701</v>
      </c>
      <c r="R55" s="169">
        <f t="shared" si="15"/>
        <v>0.52318285061659431</v>
      </c>
      <c r="S55" s="1"/>
      <c r="T55" s="1"/>
      <c r="U55" s="1"/>
      <c r="V55" s="1"/>
      <c r="W55" s="1"/>
      <c r="X55" s="1"/>
      <c r="Y55" s="1"/>
      <c r="Z55" s="1"/>
    </row>
    <row r="56" s="93" customFormat="1" ht="17.25">
      <c r="A56" s="94"/>
      <c r="B56" s="170"/>
      <c r="C56" s="96"/>
      <c r="D56" s="97" t="s">
        <v>56</v>
      </c>
      <c r="E56" s="98">
        <f>E52+E53+E54+E55</f>
        <v>3503031.7599999998</v>
      </c>
      <c r="F56" s="98">
        <f>F52+F53+F54+F55</f>
        <v>5909228.6399999997</v>
      </c>
      <c r="G56" s="98">
        <f>G52+G53+G54+G55</f>
        <v>3742962.0700000003</v>
      </c>
      <c r="H56" s="98">
        <f>H52+H53+H54+H55</f>
        <v>445329.01000000001</v>
      </c>
      <c r="I56" s="98">
        <f>I52+I53+I54+I55</f>
        <v>3669296.5600000001</v>
      </c>
      <c r="J56" s="98">
        <f>J52+J53+J54+J55</f>
        <v>452029.82000000001</v>
      </c>
      <c r="K56" s="98">
        <f t="shared" si="16"/>
        <v>166264.80000000028</v>
      </c>
      <c r="L56" s="117">
        <f t="shared" si="9"/>
        <v>-73665.510000000242</v>
      </c>
      <c r="M56" s="98">
        <f t="shared" si="17"/>
        <v>-2239932.0799999996</v>
      </c>
      <c r="N56" s="117">
        <f t="shared" si="18"/>
        <v>6700.8099999999977</v>
      </c>
      <c r="O56" s="100">
        <f t="shared" si="12"/>
        <v>1.0474631152073826</v>
      </c>
      <c r="P56" s="118">
        <f t="shared" si="13"/>
        <v>1.0150468751182413</v>
      </c>
      <c r="Q56" s="100">
        <f t="shared" si="14"/>
        <v>0.98031892692944111</v>
      </c>
      <c r="R56" s="101">
        <f t="shared" si="15"/>
        <v>0.62094340624464317</v>
      </c>
      <c r="S56" s="93"/>
      <c r="T56" s="93"/>
      <c r="U56" s="93"/>
      <c r="V56" s="93"/>
      <c r="W56" s="93"/>
      <c r="X56" s="93"/>
      <c r="Y56" s="93"/>
      <c r="Z56" s="93"/>
    </row>
    <row r="57" ht="17.25">
      <c r="A57" s="102">
        <v>991</v>
      </c>
      <c r="B57" s="83" t="s">
        <v>120</v>
      </c>
      <c r="C57" s="103" t="s">
        <v>69</v>
      </c>
      <c r="D57" s="104" t="s">
        <v>121</v>
      </c>
      <c r="E57" s="49">
        <v>45215.43</v>
      </c>
      <c r="F57" s="105">
        <v>80120.600000000006</v>
      </c>
      <c r="G57" s="105">
        <v>52120.599999999999</v>
      </c>
      <c r="H57" s="49">
        <v>7000</v>
      </c>
      <c r="I57" s="86">
        <v>56850.07</v>
      </c>
      <c r="J57" s="49">
        <v>7250.7799999999997</v>
      </c>
      <c r="K57" s="49">
        <f t="shared" si="16"/>
        <v>11634.639999999999</v>
      </c>
      <c r="L57" s="49">
        <f t="shared" si="9"/>
        <v>4729.4700000000012</v>
      </c>
      <c r="M57" s="46">
        <f t="shared" si="17"/>
        <v>-23270.530000000006</v>
      </c>
      <c r="N57" s="46">
        <f t="shared" si="18"/>
        <v>250.77999999999975</v>
      </c>
      <c r="O57" s="52">
        <f t="shared" si="12"/>
        <v>1.2573156995300057</v>
      </c>
      <c r="P57" s="51">
        <f t="shared" si="13"/>
        <v>1.0358257142857143</v>
      </c>
      <c r="Q57" s="106">
        <f t="shared" si="14"/>
        <v>1.0907408970733261</v>
      </c>
      <c r="R57" s="53">
        <f t="shared" si="15"/>
        <v>0.70955621899985766</v>
      </c>
      <c r="S57" s="1"/>
      <c r="T57" s="1"/>
      <c r="U57" s="1"/>
      <c r="V57" s="1"/>
      <c r="W57" s="1"/>
      <c r="X57" s="1"/>
      <c r="Y57" s="1"/>
      <c r="Z57" s="1"/>
    </row>
    <row r="58" ht="17.25">
      <c r="A58" s="107"/>
      <c r="B58" s="88"/>
      <c r="C58" s="56" t="s">
        <v>122</v>
      </c>
      <c r="D58" s="89" t="s">
        <v>123</v>
      </c>
      <c r="E58" s="90">
        <v>2923.3400000000001</v>
      </c>
      <c r="F58" s="109">
        <v>0</v>
      </c>
      <c r="G58" s="109">
        <v>0</v>
      </c>
      <c r="H58" s="47">
        <v>0</v>
      </c>
      <c r="I58" s="90">
        <v>5149</v>
      </c>
      <c r="J58" s="90">
        <v>0</v>
      </c>
      <c r="K58" s="47">
        <f t="shared" si="16"/>
        <v>2225.6599999999999</v>
      </c>
      <c r="L58" s="90">
        <f t="shared" si="9"/>
        <v>5149</v>
      </c>
      <c r="M58" s="90">
        <f t="shared" si="17"/>
        <v>5149</v>
      </c>
      <c r="N58" s="90">
        <f t="shared" si="18"/>
        <v>0</v>
      </c>
      <c r="O58" s="64">
        <f t="shared" si="12"/>
        <v>1.7613414792668658</v>
      </c>
      <c r="P58" s="63" t="str">
        <f t="shared" si="13"/>
        <v/>
      </c>
      <c r="Q58" s="64" t="str">
        <f t="shared" si="14"/>
        <v/>
      </c>
      <c r="R58" s="66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3" customFormat="1" ht="17.25">
      <c r="A59" s="171"/>
      <c r="B59" s="95"/>
      <c r="C59" s="115"/>
      <c r="D59" s="116" t="s">
        <v>56</v>
      </c>
      <c r="E59" s="98">
        <f>SUM(E57:E58)</f>
        <v>48138.770000000004</v>
      </c>
      <c r="F59" s="98">
        <f>SUM(F57:F58)</f>
        <v>80120.600000000006</v>
      </c>
      <c r="G59" s="98">
        <f>SUM(G57:G58)</f>
        <v>52120.599999999999</v>
      </c>
      <c r="H59" s="98">
        <f>SUM(H57:H58)</f>
        <v>7000</v>
      </c>
      <c r="I59" s="98">
        <f>SUM(I57:I58)</f>
        <v>61999.07</v>
      </c>
      <c r="J59" s="98">
        <f>SUM(J57:J58)</f>
        <v>7250.7799999999997</v>
      </c>
      <c r="K59" s="98">
        <f t="shared" si="16"/>
        <v>13860.299999999996</v>
      </c>
      <c r="L59" s="117">
        <f t="shared" si="9"/>
        <v>9878.4700000000012</v>
      </c>
      <c r="M59" s="98">
        <f t="shared" si="17"/>
        <v>-18121.530000000006</v>
      </c>
      <c r="N59" s="99">
        <f t="shared" si="18"/>
        <v>250.77999999999975</v>
      </c>
      <c r="O59" s="118">
        <f t="shared" si="12"/>
        <v>1.2879238501523822</v>
      </c>
      <c r="P59" s="100">
        <f t="shared" si="13"/>
        <v>1.0358257142857143</v>
      </c>
      <c r="Q59" s="119">
        <f t="shared" si="14"/>
        <v>1.189531010771173</v>
      </c>
      <c r="R59" s="101">
        <f t="shared" si="15"/>
        <v>0.77382183857834308</v>
      </c>
      <c r="S59" s="93"/>
      <c r="T59" s="93"/>
      <c r="U59" s="93"/>
      <c r="V59" s="93"/>
      <c r="W59" s="93"/>
      <c r="X59" s="93"/>
      <c r="Y59" s="93"/>
      <c r="Z59" s="93"/>
    </row>
    <row r="60" ht="17.25">
      <c r="A60" s="156" t="s">
        <v>124</v>
      </c>
      <c r="B60" s="83" t="s">
        <v>125</v>
      </c>
      <c r="C60" s="120" t="s">
        <v>126</v>
      </c>
      <c r="D60" s="121" t="s">
        <v>127</v>
      </c>
      <c r="E60" s="49">
        <v>49504.610000000001</v>
      </c>
      <c r="F60" s="105">
        <v>3503</v>
      </c>
      <c r="G60" s="105">
        <v>2344.0999999999999</v>
      </c>
      <c r="H60" s="50">
        <v>386.30000000000001</v>
      </c>
      <c r="I60" s="49">
        <v>2161.0900000000001</v>
      </c>
      <c r="J60" s="50">
        <v>281.88999999999999</v>
      </c>
      <c r="K60" s="49">
        <f t="shared" si="16"/>
        <v>-47343.520000000004</v>
      </c>
      <c r="L60" s="49">
        <f t="shared" si="9"/>
        <v>-183.00999999999976</v>
      </c>
      <c r="M60" s="50">
        <f t="shared" si="17"/>
        <v>-1341.9099999999999</v>
      </c>
      <c r="N60" s="49">
        <f t="shared" si="18"/>
        <v>-104.41000000000003</v>
      </c>
      <c r="O60" s="51">
        <f t="shared" si="12"/>
        <v>0.043654318254400956</v>
      </c>
      <c r="P60" s="52">
        <f t="shared" si="13"/>
        <v>0.72971783587885053</v>
      </c>
      <c r="Q60" s="51">
        <f t="shared" si="14"/>
        <v>0.92192739217610176</v>
      </c>
      <c r="R60" s="53">
        <f t="shared" si="15"/>
        <v>0.61692549243505568</v>
      </c>
      <c r="S60" s="1"/>
      <c r="T60" s="1"/>
      <c r="U60" s="1"/>
      <c r="V60" s="1"/>
      <c r="W60" s="1"/>
      <c r="X60" s="1"/>
      <c r="Y60" s="1"/>
      <c r="Z60" s="1"/>
    </row>
    <row r="61" ht="17.25">
      <c r="A61" s="87"/>
      <c r="B61" s="88"/>
      <c r="C61" s="67" t="s">
        <v>104</v>
      </c>
      <c r="D61" s="153" t="s">
        <v>128</v>
      </c>
      <c r="E61" s="90">
        <v>72836.860000000001</v>
      </c>
      <c r="F61" s="109">
        <v>62240.599999999999</v>
      </c>
      <c r="G61" s="109">
        <v>19100</v>
      </c>
      <c r="H61" s="92">
        <v>3000</v>
      </c>
      <c r="I61" s="90">
        <v>98520.419999999998</v>
      </c>
      <c r="J61" s="92">
        <v>3575.8899999999999</v>
      </c>
      <c r="K61" s="90">
        <f t="shared" si="16"/>
        <v>25683.559999999998</v>
      </c>
      <c r="L61" s="90">
        <f t="shared" si="9"/>
        <v>79420.419999999998</v>
      </c>
      <c r="M61" s="90">
        <f t="shared" si="17"/>
        <v>36279.82</v>
      </c>
      <c r="N61" s="90">
        <f t="shared" si="18"/>
        <v>575.88999999999987</v>
      </c>
      <c r="O61" s="64">
        <f t="shared" si="12"/>
        <v>1.3526176169593251</v>
      </c>
      <c r="P61" s="64">
        <f t="shared" si="13"/>
        <v>1.1919633333333333</v>
      </c>
      <c r="Q61" s="65">
        <f t="shared" si="14"/>
        <v>5.1581371727748691</v>
      </c>
      <c r="R61" s="66">
        <f t="shared" si="15"/>
        <v>1.582896373106943</v>
      </c>
      <c r="S61" s="1"/>
      <c r="T61" s="1"/>
      <c r="U61" s="1"/>
      <c r="V61" s="1"/>
      <c r="W61" s="1"/>
      <c r="X61" s="1"/>
      <c r="Y61" s="1"/>
      <c r="Z61" s="1"/>
    </row>
    <row r="62" s="93" customFormat="1" ht="17.25">
      <c r="A62" s="94"/>
      <c r="B62" s="95"/>
      <c r="C62" s="96"/>
      <c r="D62" s="97" t="s">
        <v>56</v>
      </c>
      <c r="E62" s="98">
        <f>SUM(E60:E61)</f>
        <v>122341.47</v>
      </c>
      <c r="F62" s="98">
        <f>SUM(F60:F61)</f>
        <v>65743.600000000006</v>
      </c>
      <c r="G62" s="98">
        <f>SUM(G60:G61)</f>
        <v>21444.099999999999</v>
      </c>
      <c r="H62" s="98">
        <f>SUM(H60:H61)</f>
        <v>3386.3000000000002</v>
      </c>
      <c r="I62" s="98">
        <f>SUM(I60:I61)</f>
        <v>100681.50999999999</v>
      </c>
      <c r="J62" s="98">
        <f>SUM(J60:J61)</f>
        <v>3857.7799999999997</v>
      </c>
      <c r="K62" s="98">
        <f t="shared" si="16"/>
        <v>-21659.960000000006</v>
      </c>
      <c r="L62" s="117">
        <f t="shared" si="9"/>
        <v>79237.410000000003</v>
      </c>
      <c r="M62" s="98">
        <f t="shared" si="17"/>
        <v>34937.909999999989</v>
      </c>
      <c r="N62" s="98">
        <f t="shared" si="18"/>
        <v>471.47999999999956</v>
      </c>
      <c r="O62" s="118">
        <f t="shared" si="12"/>
        <v>0.82295488193823396</v>
      </c>
      <c r="P62" s="100">
        <f t="shared" si="13"/>
        <v>1.1392316097215249</v>
      </c>
      <c r="Q62" s="100">
        <f t="shared" si="14"/>
        <v>4.6950681073115685</v>
      </c>
      <c r="R62" s="101">
        <f t="shared" si="15"/>
        <v>1.5314267852688321</v>
      </c>
      <c r="S62" s="93"/>
      <c r="T62" s="93"/>
      <c r="U62" s="93"/>
      <c r="V62" s="93"/>
      <c r="W62" s="93"/>
      <c r="X62" s="93"/>
      <c r="Y62" s="93"/>
      <c r="Z62" s="93"/>
    </row>
    <row r="63" ht="17.25">
      <c r="A63" s="110"/>
      <c r="B63" s="83" t="s">
        <v>129</v>
      </c>
      <c r="C63" s="44" t="s">
        <v>130</v>
      </c>
      <c r="D63" s="172" t="s">
        <v>131</v>
      </c>
      <c r="E63" s="49">
        <v>2740.6399999999999</v>
      </c>
      <c r="F63" s="105">
        <v>793.5</v>
      </c>
      <c r="G63" s="105">
        <v>181.19999999999999</v>
      </c>
      <c r="H63" s="46">
        <v>7</v>
      </c>
      <c r="I63" s="86">
        <v>2432.8899999999999</v>
      </c>
      <c r="J63" s="46">
        <v>256.27000000000004</v>
      </c>
      <c r="K63" s="49">
        <f t="shared" si="16"/>
        <v>-307.75</v>
      </c>
      <c r="L63" s="49">
        <f t="shared" si="9"/>
        <v>2251.6900000000001</v>
      </c>
      <c r="M63" s="46">
        <f t="shared" si="17"/>
        <v>1639.3899999999999</v>
      </c>
      <c r="N63" s="86">
        <f t="shared" si="18"/>
        <v>249.27000000000004</v>
      </c>
      <c r="O63" s="51">
        <f t="shared" si="12"/>
        <v>0.88770871037421917</v>
      </c>
      <c r="P63" s="52">
        <f t="shared" si="13"/>
        <v>36.610000000000007</v>
      </c>
      <c r="Q63" s="51">
        <f t="shared" si="14"/>
        <v>13.426545253863134</v>
      </c>
      <c r="R63" s="53">
        <f t="shared" si="15"/>
        <v>3.0660239445494644</v>
      </c>
      <c r="S63" s="1"/>
      <c r="T63" s="1"/>
      <c r="U63" s="1"/>
      <c r="V63" s="1"/>
      <c r="W63" s="1"/>
      <c r="X63" s="1"/>
      <c r="Y63" s="1"/>
      <c r="Z63" s="1"/>
    </row>
    <row r="64" ht="17.25">
      <c r="A64" s="107"/>
      <c r="B64" s="88"/>
      <c r="C64" s="56" t="s">
        <v>132</v>
      </c>
      <c r="D64" s="91" t="s">
        <v>133</v>
      </c>
      <c r="E64" s="90">
        <v>1692.3800000000001</v>
      </c>
      <c r="F64" s="173">
        <v>44.399999999999999</v>
      </c>
      <c r="G64" s="173">
        <v>44.399999999999999</v>
      </c>
      <c r="H64" s="174">
        <v>0</v>
      </c>
      <c r="I64" s="90">
        <v>1819.98</v>
      </c>
      <c r="J64" s="174">
        <v>2.8999999999999999</v>
      </c>
      <c r="K64" s="90">
        <f t="shared" si="16"/>
        <v>127.59999999999991</v>
      </c>
      <c r="L64" s="90">
        <f t="shared" si="9"/>
        <v>1775.5799999999999</v>
      </c>
      <c r="M64" s="90">
        <f t="shared" si="17"/>
        <v>1775.5799999999999</v>
      </c>
      <c r="N64" s="173">
        <f t="shared" si="18"/>
        <v>2.8999999999999999</v>
      </c>
      <c r="O64" s="64">
        <f t="shared" si="12"/>
        <v>1.0753967785012821</v>
      </c>
      <c r="P64" s="64" t="str">
        <f t="shared" si="13"/>
        <v/>
      </c>
      <c r="Q64" s="65">
        <f t="shared" si="14"/>
        <v>40.990540540540543</v>
      </c>
      <c r="R64" s="175">
        <f t="shared" si="15"/>
        <v>40.990540540540543</v>
      </c>
      <c r="S64" s="1"/>
      <c r="T64" s="1"/>
      <c r="U64" s="1"/>
      <c r="V64" s="1"/>
      <c r="W64" s="1"/>
      <c r="X64" s="1"/>
      <c r="Y64" s="1"/>
      <c r="Z64" s="1"/>
    </row>
    <row r="65" ht="13.5">
      <c r="A65" s="107"/>
      <c r="B65" s="88"/>
      <c r="C65" s="67" t="s">
        <v>52</v>
      </c>
      <c r="D65" s="91" t="s">
        <v>53</v>
      </c>
      <c r="E65" s="90">
        <v>0</v>
      </c>
      <c r="F65" s="90">
        <v>445</v>
      </c>
      <c r="G65" s="90">
        <v>445</v>
      </c>
      <c r="H65" s="90">
        <v>0</v>
      </c>
      <c r="I65" s="90">
        <v>10906</v>
      </c>
      <c r="J65" s="90">
        <v>0</v>
      </c>
      <c r="K65" s="90">
        <f t="shared" si="16"/>
        <v>10906</v>
      </c>
      <c r="L65" s="90">
        <f t="shared" si="9"/>
        <v>10461</v>
      </c>
      <c r="M65" s="47">
        <f t="shared" si="17"/>
        <v>10461</v>
      </c>
      <c r="N65" s="90">
        <f t="shared" si="18"/>
        <v>0</v>
      </c>
      <c r="O65" s="63" t="str">
        <f t="shared" si="12"/>
        <v/>
      </c>
      <c r="P65" s="64" t="str">
        <f t="shared" si="13"/>
        <v/>
      </c>
      <c r="Q65" s="64">
        <f t="shared" si="14"/>
        <v>24.507865168539325</v>
      </c>
      <c r="R65" s="66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7"/>
      <c r="B66" s="88"/>
      <c r="C66" s="56" t="s">
        <v>134</v>
      </c>
      <c r="D66" s="91" t="s">
        <v>135</v>
      </c>
      <c r="E66" s="47">
        <v>54779.540000000001</v>
      </c>
      <c r="F66" s="90">
        <f>1508.6+1645.9</f>
        <v>3154.5</v>
      </c>
      <c r="G66" s="90">
        <v>2454.9000000000001</v>
      </c>
      <c r="H66" s="90">
        <v>1790.9000000000001</v>
      </c>
      <c r="I66" s="47">
        <v>193222.54000000001</v>
      </c>
      <c r="J66" s="90">
        <v>28567.849999999999</v>
      </c>
      <c r="K66" s="90">
        <f t="shared" si="16"/>
        <v>138443</v>
      </c>
      <c r="L66" s="90">
        <f t="shared" si="9"/>
        <v>190767.64000000001</v>
      </c>
      <c r="M66" s="90">
        <f t="shared" si="17"/>
        <v>190068.04000000001</v>
      </c>
      <c r="N66" s="47">
        <f t="shared" si="18"/>
        <v>26776.949999999997</v>
      </c>
      <c r="O66" s="64">
        <f t="shared" si="12"/>
        <v>3.5272756945385084</v>
      </c>
      <c r="P66" s="176">
        <f t="shared" si="13"/>
        <v>15.951672343514433</v>
      </c>
      <c r="Q66" s="177">
        <f t="shared" si="14"/>
        <v>78.708925007128599</v>
      </c>
      <c r="R66" s="175">
        <f t="shared" si="15"/>
        <v>61.252984625138694</v>
      </c>
      <c r="S66" s="1"/>
      <c r="T66" s="1"/>
      <c r="U66" s="1"/>
      <c r="V66" s="1"/>
      <c r="W66" s="1"/>
      <c r="X66" s="1"/>
      <c r="Y66" s="1"/>
      <c r="Z66" s="1"/>
    </row>
    <row r="67" ht="13.5">
      <c r="A67" s="107"/>
      <c r="B67" s="88"/>
      <c r="C67" s="67" t="s">
        <v>102</v>
      </c>
      <c r="D67" s="91" t="s">
        <v>103</v>
      </c>
      <c r="E67" s="90">
        <v>61688.730000000003</v>
      </c>
      <c r="F67" s="90">
        <f>113657.8+10372.1</f>
        <v>124029.90000000001</v>
      </c>
      <c r="G67" s="90">
        <v>86551.199999999997</v>
      </c>
      <c r="H67" s="90">
        <v>17718.400000000001</v>
      </c>
      <c r="I67" s="90">
        <v>101579</v>
      </c>
      <c r="J67" s="90">
        <v>21931.310000000001</v>
      </c>
      <c r="K67" s="90">
        <f t="shared" si="16"/>
        <v>39890.269999999997</v>
      </c>
      <c r="L67" s="90">
        <f t="shared" si="9"/>
        <v>15027.800000000003</v>
      </c>
      <c r="M67" s="47">
        <f t="shared" si="17"/>
        <v>-22450.900000000009</v>
      </c>
      <c r="N67" s="90">
        <f t="shared" si="18"/>
        <v>4212.9099999999999</v>
      </c>
      <c r="O67" s="63">
        <f t="shared" si="12"/>
        <v>1.6466378866934039</v>
      </c>
      <c r="P67" s="64">
        <f t="shared" si="13"/>
        <v>1.2377703404370597</v>
      </c>
      <c r="Q67" s="65">
        <f t="shared" si="14"/>
        <v>1.1736290195860948</v>
      </c>
      <c r="R67" s="66">
        <f t="shared" si="15"/>
        <v>0.81898800208659361</v>
      </c>
      <c r="S67" s="1"/>
      <c r="T67" s="1"/>
      <c r="U67" s="1"/>
      <c r="V67" s="1"/>
      <c r="W67" s="1"/>
      <c r="X67" s="1"/>
      <c r="Y67" s="1"/>
      <c r="Z67" s="1"/>
    </row>
    <row r="68" ht="13.5">
      <c r="A68" s="107"/>
      <c r="B68" s="88"/>
      <c r="C68" s="56" t="s">
        <v>136</v>
      </c>
      <c r="D68" s="91" t="s">
        <v>137</v>
      </c>
      <c r="E68" s="90">
        <v>402.07999999999998</v>
      </c>
      <c r="F68" s="109">
        <v>0</v>
      </c>
      <c r="G68" s="109">
        <v>0</v>
      </c>
      <c r="H68" s="47">
        <v>0</v>
      </c>
      <c r="I68" s="90">
        <v>1002.54</v>
      </c>
      <c r="J68" s="47">
        <v>1027.28</v>
      </c>
      <c r="K68" s="90">
        <f t="shared" si="16"/>
        <v>600.46000000000004</v>
      </c>
      <c r="L68" s="90">
        <f t="shared" si="9"/>
        <v>1002.54</v>
      </c>
      <c r="M68" s="90">
        <f t="shared" si="17"/>
        <v>1002.54</v>
      </c>
      <c r="N68" s="90">
        <f t="shared" si="18"/>
        <v>1027.28</v>
      </c>
      <c r="O68" s="64">
        <f t="shared" si="12"/>
        <v>2.4933844011142061</v>
      </c>
      <c r="P68" s="63" t="str">
        <f t="shared" si="13"/>
        <v/>
      </c>
      <c r="Q68" s="64" t="str">
        <f t="shared" si="14"/>
        <v/>
      </c>
      <c r="R68" s="66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7"/>
      <c r="B69" s="88"/>
      <c r="C69" s="67" t="s">
        <v>138</v>
      </c>
      <c r="D69" s="91" t="s">
        <v>139</v>
      </c>
      <c r="E69" s="90">
        <v>40444.900000000001</v>
      </c>
      <c r="F69" s="90">
        <v>0</v>
      </c>
      <c r="G69" s="90">
        <v>0</v>
      </c>
      <c r="H69" s="90">
        <v>0</v>
      </c>
      <c r="I69" s="47">
        <v>557.89999999999998</v>
      </c>
      <c r="J69" s="90">
        <v>44.299999999999997</v>
      </c>
      <c r="K69" s="90">
        <f t="shared" si="16"/>
        <v>-39887</v>
      </c>
      <c r="L69" s="90">
        <f t="shared" si="9"/>
        <v>557.89999999999998</v>
      </c>
      <c r="M69" s="90">
        <f t="shared" si="17"/>
        <v>557.89999999999998</v>
      </c>
      <c r="N69" s="90">
        <f t="shared" si="18"/>
        <v>44.299999999999997</v>
      </c>
      <c r="O69" s="63">
        <f t="shared" si="12"/>
        <v>0.013794075396403501</v>
      </c>
      <c r="P69" s="64" t="str">
        <f t="shared" si="13"/>
        <v/>
      </c>
      <c r="Q69" s="65" t="str">
        <f t="shared" si="14"/>
        <v/>
      </c>
      <c r="R69" s="66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7"/>
      <c r="B70" s="88"/>
      <c r="C70" s="56" t="s">
        <v>140</v>
      </c>
      <c r="D70" s="89" t="s">
        <v>141</v>
      </c>
      <c r="E70" s="90">
        <v>5852.1199999999999</v>
      </c>
      <c r="F70" s="109">
        <v>0</v>
      </c>
      <c r="G70" s="109">
        <v>0</v>
      </c>
      <c r="H70" s="47">
        <v>0</v>
      </c>
      <c r="I70" s="90">
        <v>2556.73</v>
      </c>
      <c r="J70" s="47">
        <v>0</v>
      </c>
      <c r="K70" s="90">
        <f t="shared" si="16"/>
        <v>-3295.3899999999999</v>
      </c>
      <c r="L70" s="47">
        <f t="shared" si="9"/>
        <v>2556.73</v>
      </c>
      <c r="M70" s="90">
        <f t="shared" si="17"/>
        <v>2556.73</v>
      </c>
      <c r="N70" s="90">
        <f t="shared" si="18"/>
        <v>0</v>
      </c>
      <c r="O70" s="64">
        <f t="shared" si="12"/>
        <v>0.43688953746676418</v>
      </c>
      <c r="P70" s="63" t="str">
        <f t="shared" si="13"/>
        <v/>
      </c>
      <c r="Q70" s="64" t="str">
        <f t="shared" si="14"/>
        <v/>
      </c>
      <c r="R70" s="66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3" customFormat="1" ht="13.5">
      <c r="A71" s="171"/>
      <c r="B71" s="178"/>
      <c r="C71" s="179"/>
      <c r="D71" s="180" t="s">
        <v>142</v>
      </c>
      <c r="E71" s="99">
        <f>SUM(E63:E70)</f>
        <v>167600.39000000001</v>
      </c>
      <c r="F71" s="99">
        <f>SUM(F63:F70)</f>
        <v>128467.3</v>
      </c>
      <c r="G71" s="99">
        <f>SUM(G63:G70)</f>
        <v>89676.699999999997</v>
      </c>
      <c r="H71" s="99">
        <f>SUM(H63:H70)</f>
        <v>19516.300000000003</v>
      </c>
      <c r="I71" s="99">
        <f>SUM(I63:I70)</f>
        <v>314077.58000000002</v>
      </c>
      <c r="J71" s="99">
        <f>SUM(J63:J70)</f>
        <v>51829.910000000003</v>
      </c>
      <c r="K71" s="181">
        <f t="shared" si="16"/>
        <v>146477.19</v>
      </c>
      <c r="L71" s="99">
        <f t="shared" si="9"/>
        <v>224400.88</v>
      </c>
      <c r="M71" s="181">
        <f t="shared" si="17"/>
        <v>185610.28000000003</v>
      </c>
      <c r="N71" s="99">
        <f t="shared" si="18"/>
        <v>32313.610000000001</v>
      </c>
      <c r="O71" s="142">
        <f t="shared" si="12"/>
        <v>1.8739668803873308</v>
      </c>
      <c r="P71" s="182">
        <f t="shared" si="13"/>
        <v>2.6557241895236285</v>
      </c>
      <c r="Q71" s="183">
        <f t="shared" si="14"/>
        <v>3.5023320438865393</v>
      </c>
      <c r="R71" s="184">
        <f t="shared" si="15"/>
        <v>2.4448056431481007</v>
      </c>
      <c r="S71" s="93"/>
      <c r="T71" s="93"/>
      <c r="U71" s="93"/>
      <c r="V71" s="93"/>
      <c r="W71" s="93"/>
      <c r="X71" s="93"/>
      <c r="Y71" s="93"/>
      <c r="Z71" s="93"/>
    </row>
    <row r="72" s="32" customFormat="1" ht="13.5">
      <c r="A72" s="185"/>
      <c r="B72" s="186" t="s">
        <v>143</v>
      </c>
      <c r="C72" s="187"/>
      <c r="D72" s="188"/>
      <c r="E72" s="80">
        <f>E5+E17</f>
        <v>20378205.939999998</v>
      </c>
      <c r="F72" s="80">
        <f>F5+F17</f>
        <v>37107195.540000007</v>
      </c>
      <c r="G72" s="80">
        <f>G5+G17</f>
        <v>21908953.07</v>
      </c>
      <c r="H72" s="80">
        <f>H5+H17</f>
        <v>2695760.5099999998</v>
      </c>
      <c r="I72" s="80">
        <f>I5+I17</f>
        <v>21899927.049999997</v>
      </c>
      <c r="J72" s="80">
        <f>J5+J17</f>
        <v>2596483.1700000004</v>
      </c>
      <c r="K72" s="80">
        <f t="shared" si="16"/>
        <v>1521721.1099999994</v>
      </c>
      <c r="L72" s="80">
        <f t="shared" si="9"/>
        <v>-9026.0200000032783</v>
      </c>
      <c r="M72" s="80">
        <f t="shared" si="17"/>
        <v>-15207268.49000001</v>
      </c>
      <c r="N72" s="80">
        <f t="shared" si="18"/>
        <v>-99277.339999999385</v>
      </c>
      <c r="O72" s="39">
        <f t="shared" si="12"/>
        <v>1.0746739489472448</v>
      </c>
      <c r="P72" s="38">
        <f t="shared" si="13"/>
        <v>0.96317278941073314</v>
      </c>
      <c r="Q72" s="39">
        <f t="shared" si="14"/>
        <v>0.99958802139147562</v>
      </c>
      <c r="R72" s="41">
        <f t="shared" si="15"/>
        <v>0.5901800643056625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9"/>
      <c r="B73" s="190" t="s">
        <v>144</v>
      </c>
      <c r="C73" s="191"/>
      <c r="D73" s="192"/>
      <c r="E73" s="193">
        <f>SUM(E74:E82)</f>
        <v>15996199.520000001</v>
      </c>
      <c r="F73" s="193">
        <f>SUM(F74:F82)</f>
        <v>30360846.760000002</v>
      </c>
      <c r="G73" s="193">
        <f>SUM(G74:G82)</f>
        <v>18382376.730000004</v>
      </c>
      <c r="H73" s="193">
        <f>SUM(H74:H82)</f>
        <v>1892811.7000000002</v>
      </c>
      <c r="I73" s="193">
        <f>SUM(I74:I82)</f>
        <v>18260415.859999999</v>
      </c>
      <c r="J73" s="193">
        <f>SUM(J74:J82)</f>
        <v>2025633.5700000003</v>
      </c>
      <c r="K73" s="193">
        <f t="shared" si="16"/>
        <v>2264216.339999998</v>
      </c>
      <c r="L73" s="193">
        <f t="shared" si="9"/>
        <v>-121960.87000000477</v>
      </c>
      <c r="M73" s="193">
        <f t="shared" si="17"/>
        <v>-12100430.900000002</v>
      </c>
      <c r="N73" s="129">
        <f t="shared" si="18"/>
        <v>132821.87000000011</v>
      </c>
      <c r="O73" s="131">
        <f t="shared" si="12"/>
        <v>1.141547142942863</v>
      </c>
      <c r="P73" s="194">
        <f t="shared" si="13"/>
        <v>1.0701717291794002</v>
      </c>
      <c r="Q73" s="195">
        <f t="shared" si="14"/>
        <v>0.99336533725799636</v>
      </c>
      <c r="R73" s="196">
        <f t="shared" si="15"/>
        <v>0.60144619826802215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7"/>
      <c r="B74" s="198"/>
      <c r="C74" s="56" t="s">
        <v>145</v>
      </c>
      <c r="D74" s="199" t="s">
        <v>146</v>
      </c>
      <c r="E74" s="90">
        <v>418867.5</v>
      </c>
      <c r="F74" s="90">
        <v>599211.69999999995</v>
      </c>
      <c r="G74" s="109">
        <v>478716.90000000002</v>
      </c>
      <c r="H74" s="90">
        <v>120494.8</v>
      </c>
      <c r="I74" s="90">
        <v>531833.69999999995</v>
      </c>
      <c r="J74" s="90">
        <v>152363.29999999999</v>
      </c>
      <c r="K74" s="90">
        <f t="shared" si="16"/>
        <v>112966.19999999995</v>
      </c>
      <c r="L74" s="90">
        <f t="shared" ref="L74:L83" si="19">I74-G74</f>
        <v>53116.79999999993</v>
      </c>
      <c r="M74" s="90">
        <f t="shared" si="17"/>
        <v>-67378</v>
      </c>
      <c r="N74" s="90">
        <f t="shared" si="18"/>
        <v>31868.499999999985</v>
      </c>
      <c r="O74" s="64">
        <f t="shared" ref="O74:O83" si="20">IFERROR(I74/E74,"")</f>
        <v>1.2696943544199537</v>
      </c>
      <c r="P74" s="64">
        <f t="shared" ref="P74:P83" si="21">IFERROR(J74/H74,"")</f>
        <v>1.2644802929255037</v>
      </c>
      <c r="Q74" s="64">
        <f t="shared" ref="Q74:Q83" si="22">IFERROR(I74/G74,"")</f>
        <v>1.1109566008636835</v>
      </c>
      <c r="R74" s="66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200"/>
      <c r="B75" s="125"/>
      <c r="C75" s="67" t="s">
        <v>147</v>
      </c>
      <c r="D75" s="201" t="s">
        <v>148</v>
      </c>
      <c r="E75" s="90">
        <v>2499030.6899999999</v>
      </c>
      <c r="F75" s="90">
        <v>8975879.4700000007</v>
      </c>
      <c r="G75" s="90">
        <v>3717694.6200000001</v>
      </c>
      <c r="H75" s="202">
        <v>992803.27000000002</v>
      </c>
      <c r="I75" s="90">
        <v>3689074.9300000002</v>
      </c>
      <c r="J75" s="47">
        <v>1102797.6000000001</v>
      </c>
      <c r="K75" s="90">
        <f t="shared" si="16"/>
        <v>1190044.2400000002</v>
      </c>
      <c r="L75" s="90">
        <f t="shared" si="19"/>
        <v>-28619.689999999944</v>
      </c>
      <c r="M75" s="90">
        <f t="shared" si="17"/>
        <v>-5286804.540000001</v>
      </c>
      <c r="N75" s="90">
        <f t="shared" si="18"/>
        <v>109994.33000000007</v>
      </c>
      <c r="O75" s="64">
        <f t="shared" si="20"/>
        <v>1.4762023310726129</v>
      </c>
      <c r="P75" s="64">
        <f t="shared" si="21"/>
        <v>1.1107916677188221</v>
      </c>
      <c r="Q75" s="64">
        <f t="shared" si="22"/>
        <v>0.99230176415081672</v>
      </c>
      <c r="R75" s="66">
        <f t="shared" si="23"/>
        <v>0.41099871520445003</v>
      </c>
      <c r="S75" s="1"/>
      <c r="T75" s="1"/>
      <c r="U75" s="1"/>
      <c r="V75" s="1"/>
      <c r="W75" s="1"/>
      <c r="X75" s="1"/>
      <c r="Y75" s="1"/>
      <c r="Z75" s="1"/>
    </row>
    <row r="76" ht="13.5">
      <c r="A76" s="200"/>
      <c r="B76" s="125"/>
      <c r="C76" s="56" t="s">
        <v>149</v>
      </c>
      <c r="D76" s="199" t="s">
        <v>150</v>
      </c>
      <c r="E76" s="90">
        <v>10741695.65</v>
      </c>
      <c r="F76" s="90">
        <v>17821978.010000002</v>
      </c>
      <c r="G76" s="109">
        <v>12037660.58</v>
      </c>
      <c r="H76" s="90">
        <v>701713.79000000004</v>
      </c>
      <c r="I76" s="109">
        <v>12037660.58</v>
      </c>
      <c r="J76" s="90">
        <v>701713.79000000004</v>
      </c>
      <c r="K76" s="90">
        <f t="shared" si="16"/>
        <v>1295964.9299999997</v>
      </c>
      <c r="L76" s="90">
        <f t="shared" si="19"/>
        <v>0</v>
      </c>
      <c r="M76" s="90">
        <f t="shared" si="17"/>
        <v>-5784317.4300000016</v>
      </c>
      <c r="N76" s="109">
        <f t="shared" si="18"/>
        <v>0</v>
      </c>
      <c r="O76" s="64">
        <f t="shared" si="20"/>
        <v>1.1206480775686471</v>
      </c>
      <c r="P76" s="64">
        <f t="shared" si="21"/>
        <v>1</v>
      </c>
      <c r="Q76" s="64">
        <f t="shared" si="22"/>
        <v>1</v>
      </c>
      <c r="R76" s="66">
        <f t="shared" si="23"/>
        <v>0.67543908836862032</v>
      </c>
      <c r="S76" s="1"/>
      <c r="T76" s="1"/>
      <c r="U76" s="1"/>
      <c r="V76" s="1"/>
      <c r="W76" s="1"/>
      <c r="X76" s="1"/>
      <c r="Y76" s="1"/>
      <c r="Z76" s="1"/>
    </row>
    <row r="77" ht="13.5">
      <c r="A77" s="200"/>
      <c r="B77" s="125"/>
      <c r="C77" s="67" t="s">
        <v>151</v>
      </c>
      <c r="D77" s="203" t="s">
        <v>152</v>
      </c>
      <c r="E77" s="202">
        <v>2329176.0300000003</v>
      </c>
      <c r="F77" s="90">
        <v>2957744.98</v>
      </c>
      <c r="G77" s="47">
        <v>2142272.0299999998</v>
      </c>
      <c r="H77" s="204">
        <v>77799.839999999997</v>
      </c>
      <c r="I77" s="90">
        <v>2129971.2999999998</v>
      </c>
      <c r="J77" s="204">
        <v>68908.979999999996</v>
      </c>
      <c r="K77" s="90">
        <f t="shared" si="16"/>
        <v>-199204.73000000045</v>
      </c>
      <c r="L77" s="90">
        <f t="shared" si="19"/>
        <v>-12300.729999999981</v>
      </c>
      <c r="M77" s="90">
        <f t="shared" si="17"/>
        <v>-827773.68000000017</v>
      </c>
      <c r="N77" s="90">
        <f t="shared" si="18"/>
        <v>-8890.8600000000006</v>
      </c>
      <c r="O77" s="64">
        <f t="shared" si="20"/>
        <v>0.91447416277935833</v>
      </c>
      <c r="P77" s="64">
        <f t="shared" si="21"/>
        <v>0.88572135880999237</v>
      </c>
      <c r="Q77" s="64">
        <f t="shared" si="22"/>
        <v>0.99425809148990285</v>
      </c>
      <c r="R77" s="66">
        <f t="shared" si="23"/>
        <v>0.72013351874575737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200"/>
      <c r="B78" s="125"/>
      <c r="C78" s="56" t="s">
        <v>153</v>
      </c>
      <c r="D78" s="203" t="s">
        <v>154</v>
      </c>
      <c r="E78" s="90">
        <v>7534.4099999999999</v>
      </c>
      <c r="F78" s="90">
        <v>0</v>
      </c>
      <c r="G78" s="109">
        <v>0</v>
      </c>
      <c r="H78" s="90">
        <v>0</v>
      </c>
      <c r="I78" s="92">
        <v>3.1099999999999999</v>
      </c>
      <c r="J78" s="90">
        <v>0</v>
      </c>
      <c r="K78" s="90">
        <f t="shared" si="16"/>
        <v>-7531.3000000000002</v>
      </c>
      <c r="L78" s="90">
        <f t="shared" si="19"/>
        <v>3.1099999999999999</v>
      </c>
      <c r="M78" s="90">
        <f t="shared" si="17"/>
        <v>3.1099999999999999</v>
      </c>
      <c r="N78" s="92">
        <f t="shared" si="18"/>
        <v>0</v>
      </c>
      <c r="O78" s="64">
        <f t="shared" si="20"/>
        <v>0.00041277286476313339</v>
      </c>
      <c r="P78" s="64" t="str">
        <f t="shared" si="21"/>
        <v/>
      </c>
      <c r="Q78" s="64" t="str">
        <f t="shared" si="22"/>
        <v/>
      </c>
      <c r="R78" s="66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200"/>
      <c r="B79" s="125"/>
      <c r="C79" s="56" t="s">
        <v>155</v>
      </c>
      <c r="D79" s="203" t="s">
        <v>156</v>
      </c>
      <c r="E79" s="90">
        <v>44836.290000000001</v>
      </c>
      <c r="F79" s="90">
        <v>0</v>
      </c>
      <c r="G79" s="109">
        <v>0</v>
      </c>
      <c r="H79" s="90">
        <v>0</v>
      </c>
      <c r="I79" s="47">
        <v>155</v>
      </c>
      <c r="J79" s="90">
        <v>0</v>
      </c>
      <c r="K79" s="90">
        <f t="shared" si="16"/>
        <v>-44681.290000000001</v>
      </c>
      <c r="L79" s="90">
        <f t="shared" si="19"/>
        <v>155</v>
      </c>
      <c r="M79" s="90">
        <f t="shared" si="17"/>
        <v>155</v>
      </c>
      <c r="N79" s="47">
        <f t="shared" si="18"/>
        <v>0</v>
      </c>
      <c r="O79" s="64">
        <f t="shared" si="20"/>
        <v>0.0034570210871595307</v>
      </c>
      <c r="P79" s="64" t="str">
        <f t="shared" si="21"/>
        <v/>
      </c>
      <c r="Q79" s="64" t="str">
        <f t="shared" si="22"/>
        <v/>
      </c>
      <c r="R79" s="66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5"/>
      <c r="B80" s="125"/>
      <c r="C80" s="56" t="s">
        <v>157</v>
      </c>
      <c r="D80" s="206" t="s">
        <v>158</v>
      </c>
      <c r="E80" s="90">
        <v>0</v>
      </c>
      <c r="F80" s="90">
        <v>0</v>
      </c>
      <c r="G80" s="109">
        <v>0</v>
      </c>
      <c r="H80" s="90">
        <v>0</v>
      </c>
      <c r="I80" s="92">
        <v>0</v>
      </c>
      <c r="J80" s="90">
        <v>165.11000000000001</v>
      </c>
      <c r="K80" s="90">
        <f t="shared" si="16"/>
        <v>0</v>
      </c>
      <c r="L80" s="90">
        <f t="shared" si="19"/>
        <v>0</v>
      </c>
      <c r="M80" s="90">
        <f t="shared" si="17"/>
        <v>0</v>
      </c>
      <c r="N80" s="92">
        <f t="shared" si="18"/>
        <v>165.11000000000001</v>
      </c>
      <c r="O80" s="64" t="str">
        <f t="shared" si="20"/>
        <v/>
      </c>
      <c r="P80" s="64" t="str">
        <f t="shared" si="21"/>
        <v/>
      </c>
      <c r="Q80" s="64" t="str">
        <f t="shared" si="22"/>
        <v/>
      </c>
      <c r="R80" s="66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200"/>
      <c r="B81" s="125"/>
      <c r="C81" s="207" t="s">
        <v>159</v>
      </c>
      <c r="D81" s="113" t="s">
        <v>160</v>
      </c>
      <c r="E81" s="90">
        <v>27648.739999999998</v>
      </c>
      <c r="F81" s="90">
        <v>6032.6000000000004</v>
      </c>
      <c r="G81" s="109">
        <v>6032.6000000000004</v>
      </c>
      <c r="H81" s="109">
        <v>0</v>
      </c>
      <c r="I81" s="109">
        <v>141805.89999999999</v>
      </c>
      <c r="J81" s="109">
        <v>51.799999999999997</v>
      </c>
      <c r="K81" s="90">
        <f t="shared" si="16"/>
        <v>114157.16</v>
      </c>
      <c r="L81" s="90">
        <f t="shared" si="19"/>
        <v>135773.29999999999</v>
      </c>
      <c r="M81" s="90">
        <f t="shared" si="17"/>
        <v>135773.29999999999</v>
      </c>
      <c r="N81" s="109">
        <f t="shared" si="18"/>
        <v>51.799999999999997</v>
      </c>
      <c r="O81" s="64">
        <f t="shared" si="20"/>
        <v>5.1288376974863956</v>
      </c>
      <c r="P81" s="64" t="str">
        <f t="shared" si="21"/>
        <v/>
      </c>
      <c r="Q81" s="64">
        <f t="shared" si="22"/>
        <v>23.506597486987367</v>
      </c>
      <c r="R81" s="66">
        <f t="shared" si="23"/>
        <v>23.506597486987367</v>
      </c>
      <c r="S81" s="1"/>
      <c r="T81" s="1"/>
      <c r="U81" s="1"/>
      <c r="V81" s="1"/>
      <c r="W81" s="1"/>
      <c r="X81" s="1"/>
      <c r="Y81" s="1"/>
      <c r="Z81" s="1"/>
    </row>
    <row r="82" ht="13.5">
      <c r="A82" s="200"/>
      <c r="B82" s="198"/>
      <c r="C82" s="208" t="s">
        <v>161</v>
      </c>
      <c r="D82" s="209" t="s">
        <v>162</v>
      </c>
      <c r="E82" s="165">
        <v>-72589.789999999994</v>
      </c>
      <c r="F82" s="165">
        <v>0</v>
      </c>
      <c r="G82" s="210">
        <v>0</v>
      </c>
      <c r="H82" s="165">
        <v>0</v>
      </c>
      <c r="I82" s="47">
        <v>-270088.66000000003</v>
      </c>
      <c r="J82" s="165">
        <v>-367.00999999999999</v>
      </c>
      <c r="K82" s="165">
        <f t="shared" si="16"/>
        <v>-197498.87000000005</v>
      </c>
      <c r="L82" s="165">
        <f t="shared" si="19"/>
        <v>-270088.66000000003</v>
      </c>
      <c r="M82" s="165">
        <f t="shared" si="17"/>
        <v>-270088.66000000003</v>
      </c>
      <c r="N82" s="47">
        <f t="shared" si="18"/>
        <v>-367.00999999999999</v>
      </c>
      <c r="O82" s="74">
        <f t="shared" si="20"/>
        <v>3.7207527394692841</v>
      </c>
      <c r="P82" s="63" t="str">
        <f t="shared" si="21"/>
        <v/>
      </c>
      <c r="Q82" s="74" t="str">
        <f t="shared" si="22"/>
        <v/>
      </c>
      <c r="R82" s="75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11"/>
      <c r="B83" s="186" t="s">
        <v>163</v>
      </c>
      <c r="C83" s="187"/>
      <c r="D83" s="188"/>
      <c r="E83" s="80">
        <f>E72+E73</f>
        <v>36374405.460000001</v>
      </c>
      <c r="F83" s="80">
        <f>F72+F73</f>
        <v>67468042.300000012</v>
      </c>
      <c r="G83" s="80">
        <f>G72+G73</f>
        <v>40291329.800000004</v>
      </c>
      <c r="H83" s="80">
        <f>H72+H73</f>
        <v>4588572.21</v>
      </c>
      <c r="I83" s="80">
        <f>I72+I73</f>
        <v>40160342.909999996</v>
      </c>
      <c r="J83" s="80">
        <f>J72+J73</f>
        <v>4622116.7400000002</v>
      </c>
      <c r="K83" s="80">
        <f t="shared" si="16"/>
        <v>3785937.4499999955</v>
      </c>
      <c r="L83" s="80">
        <f t="shared" si="19"/>
        <v>-130986.89000000805</v>
      </c>
      <c r="M83" s="80">
        <f t="shared" si="17"/>
        <v>-27307699.390000015</v>
      </c>
      <c r="N83" s="80">
        <f t="shared" si="18"/>
        <v>33544.530000000261</v>
      </c>
      <c r="O83" s="39">
        <f t="shared" si="20"/>
        <v>1.1040824558400906</v>
      </c>
      <c r="P83" s="39">
        <f t="shared" si="21"/>
        <v>1.0073104504985007</v>
      </c>
      <c r="Q83" s="39">
        <f t="shared" si="22"/>
        <v>0.9967490055391518</v>
      </c>
      <c r="R83" s="41">
        <f t="shared" si="23"/>
        <v>0.59524986261532575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12"/>
      <c r="B84" s="213" t="s">
        <v>164</v>
      </c>
      <c r="C84" s="4"/>
      <c r="D84" s="214"/>
      <c r="E84" s="215"/>
      <c r="F84" s="215"/>
      <c r="G84" s="215"/>
      <c r="H84" s="215"/>
      <c r="I84" s="216"/>
      <c r="J84" s="216"/>
      <c r="K84" s="216"/>
      <c r="L84" s="216"/>
      <c r="M84" s="215"/>
      <c r="N84" s="215"/>
      <c r="O84" s="215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361</cp:revision>
  <dcterms:created xsi:type="dcterms:W3CDTF">2015-02-26T11:08:47Z</dcterms:created>
  <dcterms:modified xsi:type="dcterms:W3CDTF">2026-09-10T04:53:44Z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