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14.09." sheetId="1" state="visible" r:id="rId1"/>
  </sheets>
  <definedNames>
    <definedName name="_xlnm._FilterDatabase" localSheetId="0" hidden="1">'на 14.09.'!$A$4:$R$84</definedName>
    <definedName name="_xlnm.Print_Area" localSheetId="0" hidden="0">'на 14.09.'!$A$1:$R$84</definedName>
    <definedName name="Print_Titles" localSheetId="0" hidden="0">'на 14.09.'!$3:$4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14.09.'!$A$4:$R$84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<sst xmlns="http://schemas.openxmlformats.org/spreadsheetml/2006/main" count="165" uniqueCount="165">
  <si>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</si>
  <si>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</si>
  <si>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</si>
  <si>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</si>
  <si>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</si>
  <si>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</si>
  <si>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11.09.2025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</si>
  <si>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</si>
  <si>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</si>
  <si>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</si>
  <si>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</si>
  <si>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</si>
  <si>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</si>
  <si>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</si>
  <si>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</si>
  <si>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сентябрь</t>
  </si>
  <si>
    <t>сентябрь</t>
  </si>
  <si>
    <t xml:space="preserve">с нач. года на 14.09.2026 (по 11.09.2026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</si>
  <si>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</si>
  <si>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</si>
  <si>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</si>
  <si>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сентябрь от плана сентября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</si>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</sst>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50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9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0" borderId="5" numFmtId="163" xfId="0" applyNumberFormat="1" applyFont="1" applyBorder="1" applyAlignment="1">
      <alignment horizontal="center" vertical="center" wrapText="1"/>
    </xf>
    <xf fontId="12" fillId="0" borderId="7" numFmtId="163" xfId="0" applyNumberFormat="1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7" fillId="0" borderId="41" numFmtId="162" xfId="0" applyNumberFormat="1" applyFont="1" applyBorder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2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3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4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4" numFmtId="164" xfId="0" applyNumberFormat="1" applyFont="1" applyBorder="1" applyAlignment="1">
      <alignment horizontal="right" vertical="center" wrapText="1"/>
    </xf>
    <xf fontId="18" fillId="0" borderId="45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6" numFmtId="165" xfId="0" applyNumberFormat="1" applyFont="1" applyBorder="1" applyAlignment="1">
      <alignment horizontal="center" vertical="center" wrapText="1"/>
    </xf>
    <xf fontId="9" fillId="0" borderId="47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4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5" fillId="0" borderId="24" numFmtId="162" xfId="0" applyNumberFormat="1" applyFont="1" applyBorder="1" applyAlignment="1">
      <alignment horizontal="righ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8" numFmtId="162" xfId="0" applyNumberFormat="1" applyFont="1" applyBorder="1" applyAlignment="1">
      <alignment horizontal="right" vertical="center" wrapText="1"/>
    </xf>
    <xf fontId="13" fillId="0" borderId="49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19" style="1" width="9.140625"/>
    <col customWidth="1" min="20" max="27" style="1" width="9.140625"/>
    <col min="28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15933346.329999996</v>
      </c>
      <c r="F5" s="37">
        <f>SUM(F6:F16)</f>
        <v>28873554.000000004</v>
      </c>
      <c r="G5" s="37">
        <f>SUM(G6:G16)</f>
        <v>18743562.100000001</v>
      </c>
      <c r="H5" s="37">
        <f>SUM(H6:H16)</f>
        <v>2054775</v>
      </c>
      <c r="I5" s="37">
        <f>SUM(I6:I16)</f>
        <v>16809405.77</v>
      </c>
      <c r="J5" s="37">
        <f>SUM(J6:J16)</f>
        <v>554254.82999999996</v>
      </c>
      <c r="K5" s="37">
        <f>SUM(K6:K16)</f>
        <v>876059.43999999925</v>
      </c>
      <c r="L5" s="37">
        <f>SUM(L6:L16)</f>
        <v>-1934156.3299999996</v>
      </c>
      <c r="M5" s="37">
        <f>SUM(M6:M16)</f>
        <v>-12064148.23</v>
      </c>
      <c r="N5" s="37">
        <f>SUM(N6:N16)</f>
        <v>-1500520.1700000002</v>
      </c>
      <c r="O5" s="38">
        <f t="shared" ref="O5:O9" si="0">IFERROR(I5/E5,"")</f>
        <v>1.0549827651929287</v>
      </c>
      <c r="P5" s="39">
        <f t="shared" ref="P5:P9" si="1">IFERROR(J5/H5,"")</f>
        <v>0.26973991312917472</v>
      </c>
      <c r="Q5" s="40">
        <f t="shared" ref="Q5:Q9" si="2">IFERROR(I5/G5,"")</f>
        <v>0.89680956481585739</v>
      </c>
      <c r="R5" s="41">
        <f t="shared" ref="R5:R9" si="3">IFERROR(I5/F5,"")</f>
        <v>0.58217307678853791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12042720.41</v>
      </c>
      <c r="F6" s="47">
        <f>22841274.9-1013674.9</f>
        <v>21827600</v>
      </c>
      <c r="G6" s="48">
        <v>14885823.199999999</v>
      </c>
      <c r="H6" s="46">
        <v>1793832.7</v>
      </c>
      <c r="I6" s="46">
        <v>13278309.76</v>
      </c>
      <c r="J6" s="46">
        <v>510686.03999999998</v>
      </c>
      <c r="K6" s="49">
        <f t="shared" ref="K6:K9" si="4">I6-E6</f>
        <v>1235589.3499999996</v>
      </c>
      <c r="L6" s="50">
        <f t="shared" ref="L6:L9" si="5">I6-G6</f>
        <v>-1607513.4399999995</v>
      </c>
      <c r="M6" s="46">
        <f t="shared" ref="M6:M9" si="6">I6-F6</f>
        <v>-8549290.2400000002</v>
      </c>
      <c r="N6" s="46">
        <f t="shared" ref="N6:N9" si="7">J6-H6</f>
        <v>-1283146.6599999999</v>
      </c>
      <c r="O6" s="51">
        <f t="shared" si="0"/>
        <v>1.1026005178177178</v>
      </c>
      <c r="P6" s="52">
        <f t="shared" si="1"/>
        <v>0.28468989332171279</v>
      </c>
      <c r="Q6" s="51">
        <f t="shared" si="2"/>
        <v>0.89201044386984263</v>
      </c>
      <c r="R6" s="53">
        <f t="shared" si="3"/>
        <v>0.60832660301636454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55733.110000000001</v>
      </c>
      <c r="F7" s="59">
        <v>58676</v>
      </c>
      <c r="G7" s="59">
        <v>43829.5</v>
      </c>
      <c r="H7" s="58">
        <v>4914.5</v>
      </c>
      <c r="I7" s="60">
        <v>40889.230000000003</v>
      </c>
      <c r="J7" s="58">
        <v>0</v>
      </c>
      <c r="K7" s="61">
        <f t="shared" si="4"/>
        <v>-14843.879999999997</v>
      </c>
      <c r="L7" s="58">
        <f t="shared" si="5"/>
        <v>-2940.2699999999968</v>
      </c>
      <c r="M7" s="62">
        <f t="shared" si="6"/>
        <v>-17786.769999999997</v>
      </c>
      <c r="N7" s="58">
        <f t="shared" si="7"/>
        <v>-4914.5</v>
      </c>
      <c r="O7" s="63">
        <f t="shared" si="0"/>
        <v>0.73366137292535805</v>
      </c>
      <c r="P7" s="64">
        <f t="shared" si="1"/>
        <v>0</v>
      </c>
      <c r="Q7" s="65">
        <f t="shared" si="2"/>
        <v>0.93291573027298969</v>
      </c>
      <c r="R7" s="66">
        <f t="shared" si="3"/>
        <v>0.6968646465335061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7" t="s">
        <v>29</v>
      </c>
      <c r="D8" s="57" t="s">
        <v>30</v>
      </c>
      <c r="E8" s="58">
        <v>18895.619999999999</v>
      </c>
      <c r="F8" s="59">
        <v>38381</v>
      </c>
      <c r="G8" s="59">
        <v>27200</v>
      </c>
      <c r="H8" s="58">
        <v>0</v>
      </c>
      <c r="I8" s="61">
        <v>31095.349999999999</v>
      </c>
      <c r="J8" s="58">
        <v>240.33000000000001</v>
      </c>
      <c r="K8" s="58">
        <f t="shared" si="4"/>
        <v>12199.73</v>
      </c>
      <c r="L8" s="58">
        <f t="shared" si="5"/>
        <v>3895.3499999999985</v>
      </c>
      <c r="M8" s="58">
        <f t="shared" si="6"/>
        <v>-7285.6500000000015</v>
      </c>
      <c r="N8" s="61">
        <f t="shared" si="7"/>
        <v>240.33000000000001</v>
      </c>
      <c r="O8" s="64">
        <f t="shared" si="0"/>
        <v>1.6456379838290567</v>
      </c>
      <c r="P8" s="63" t="str">
        <f t="shared" si="1"/>
        <v/>
      </c>
      <c r="Q8" s="64">
        <f t="shared" si="2"/>
        <v>1.1432113970588236</v>
      </c>
      <c r="R8" s="66">
        <f t="shared" si="3"/>
        <v>0.81017560772257102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934311.45999999996</v>
      </c>
      <c r="F9" s="59">
        <v>1319195.1000000001</v>
      </c>
      <c r="G9" s="59">
        <v>1003300</v>
      </c>
      <c r="H9" s="58">
        <v>12100</v>
      </c>
      <c r="I9" s="58">
        <v>959467.35999999999</v>
      </c>
      <c r="J9" s="58">
        <v>3205.73</v>
      </c>
      <c r="K9" s="58">
        <f t="shared" si="4"/>
        <v>25155.900000000023</v>
      </c>
      <c r="L9" s="58">
        <f t="shared" si="5"/>
        <v>-43832.640000000014</v>
      </c>
      <c r="M9" s="62">
        <f t="shared" si="6"/>
        <v>-359727.74000000011</v>
      </c>
      <c r="N9" s="58">
        <f t="shared" si="7"/>
        <v>-8894.2700000000004</v>
      </c>
      <c r="O9" s="63">
        <f t="shared" si="0"/>
        <v>1.0269245332814392</v>
      </c>
      <c r="P9" s="64">
        <f t="shared" si="1"/>
        <v>0.26493636363636364</v>
      </c>
      <c r="Q9" s="65">
        <f t="shared" si="2"/>
        <v>0.95631153194458285</v>
      </c>
      <c r="R9" s="66">
        <f t="shared" si="3"/>
        <v>0.72731270757448985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7" t="s">
        <v>33</v>
      </c>
      <c r="D10" s="57" t="s">
        <v>34</v>
      </c>
      <c r="E10" s="58">
        <v>256.86000000000001</v>
      </c>
      <c r="F10" s="59">
        <v>0</v>
      </c>
      <c r="G10" s="59">
        <v>0</v>
      </c>
      <c r="H10" s="58">
        <v>0</v>
      </c>
      <c r="I10" s="61">
        <v>213.27000000000001</v>
      </c>
      <c r="J10" s="58">
        <v>-0.23999999999999999</v>
      </c>
      <c r="K10" s="58">
        <f t="shared" ref="K10:K47" si="8">I10-E10</f>
        <v>-43.590000000000003</v>
      </c>
      <c r="L10" s="58">
        <f t="shared" ref="L10:L73" si="9">I10-G10</f>
        <v>213.27000000000001</v>
      </c>
      <c r="M10" s="58">
        <f t="shared" ref="M10:M47" si="10">I10-F10</f>
        <v>213.27000000000001</v>
      </c>
      <c r="N10" s="61">
        <f t="shared" ref="N10:N47" si="11">J10-H10</f>
        <v>-0.23999999999999999</v>
      </c>
      <c r="O10" s="64">
        <f t="shared" ref="O10:O73" si="12">IFERROR(I10/E10,"")</f>
        <v>0.83029665965895816</v>
      </c>
      <c r="P10" s="63" t="str">
        <f t="shared" ref="P10:P73" si="13">IFERROR(J10/H10,"")</f>
        <v/>
      </c>
      <c r="Q10" s="64" t="str">
        <f t="shared" ref="Q10:Q73" si="14">IFERROR(I10/G10,"")</f>
        <v/>
      </c>
      <c r="R10" s="66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8.3000000000000007</v>
      </c>
      <c r="I11" s="58">
        <v>821.69000000000005</v>
      </c>
      <c r="J11" s="58">
        <v>0</v>
      </c>
      <c r="K11" s="58">
        <f t="shared" si="8"/>
        <v>-375.32999999999993</v>
      </c>
      <c r="L11" s="58">
        <f t="shared" si="9"/>
        <v>-693.6099999999999</v>
      </c>
      <c r="M11" s="62">
        <f t="shared" si="10"/>
        <v>-693.6099999999999</v>
      </c>
      <c r="N11" s="58">
        <f t="shared" si="11"/>
        <v>-8.3000000000000007</v>
      </c>
      <c r="O11" s="63">
        <f t="shared" si="12"/>
        <v>0.68644634174867591</v>
      </c>
      <c r="P11" s="64">
        <f t="shared" si="13"/>
        <v>0</v>
      </c>
      <c r="Q11" s="65">
        <f t="shared" si="14"/>
        <v>0.54226225829868679</v>
      </c>
      <c r="R11" s="66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7" t="s">
        <v>37</v>
      </c>
      <c r="D12" s="57" t="s">
        <v>38</v>
      </c>
      <c r="E12" s="58">
        <v>342913.77000000002</v>
      </c>
      <c r="F12" s="59">
        <v>446509.79999999999</v>
      </c>
      <c r="G12" s="59">
        <v>181215.60000000001</v>
      </c>
      <c r="H12" s="58">
        <v>10000</v>
      </c>
      <c r="I12" s="61">
        <v>168368.48000000001</v>
      </c>
      <c r="J12" s="58">
        <v>3108.9400000000001</v>
      </c>
      <c r="K12" s="58">
        <f t="shared" si="8"/>
        <v>-174545.29000000001</v>
      </c>
      <c r="L12" s="58">
        <f t="shared" si="9"/>
        <v>-12847.119999999995</v>
      </c>
      <c r="M12" s="58">
        <f t="shared" si="10"/>
        <v>-278141.31999999995</v>
      </c>
      <c r="N12" s="61">
        <f t="shared" si="11"/>
        <v>-6891.0599999999995</v>
      </c>
      <c r="O12" s="64">
        <f t="shared" si="12"/>
        <v>0.49099363959633352</v>
      </c>
      <c r="P12" s="63">
        <f t="shared" si="13"/>
        <v>0.310894</v>
      </c>
      <c r="Q12" s="64">
        <f t="shared" si="14"/>
        <v>0.92910588271649908</v>
      </c>
      <c r="R12" s="66">
        <f t="shared" si="15"/>
        <v>0.37707678532475664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306490.01000000001</v>
      </c>
      <c r="F13" s="59">
        <v>1866643.8</v>
      </c>
      <c r="G13" s="59">
        <v>314000</v>
      </c>
      <c r="H13" s="58">
        <v>140000</v>
      </c>
      <c r="I13" s="58">
        <v>96289.839999999997</v>
      </c>
      <c r="J13" s="58">
        <v>678.88999999999999</v>
      </c>
      <c r="K13" s="58">
        <f t="shared" si="8"/>
        <v>-210200.17000000001</v>
      </c>
      <c r="L13" s="58">
        <f t="shared" si="9"/>
        <v>-217710.16</v>
      </c>
      <c r="M13" s="62">
        <f t="shared" si="10"/>
        <v>-1770353.96</v>
      </c>
      <c r="N13" s="58">
        <f t="shared" si="11"/>
        <v>-139321.10999999999</v>
      </c>
      <c r="O13" s="63">
        <f t="shared" si="12"/>
        <v>0.31416958745245888</v>
      </c>
      <c r="P13" s="64">
        <f t="shared" si="13"/>
        <v>0.0048492142857142857</v>
      </c>
      <c r="Q13" s="65">
        <f t="shared" si="14"/>
        <v>0.30665554140127388</v>
      </c>
      <c r="R13" s="66">
        <f t="shared" si="15"/>
        <v>0.051584474766958752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7" t="s">
        <v>42</v>
      </c>
      <c r="D14" s="57" t="s">
        <v>43</v>
      </c>
      <c r="E14" s="58">
        <v>1777029.05</v>
      </c>
      <c r="F14" s="59">
        <v>2628818</v>
      </c>
      <c r="G14" s="59">
        <v>1787000</v>
      </c>
      <c r="H14" s="58">
        <v>35500</v>
      </c>
      <c r="I14" s="61">
        <v>1752961.6199999999</v>
      </c>
      <c r="J14" s="58">
        <v>9585.9400000000005</v>
      </c>
      <c r="K14" s="58">
        <f t="shared" si="8"/>
        <v>-24067.430000000168</v>
      </c>
      <c r="L14" s="58">
        <f t="shared" si="9"/>
        <v>-34038.380000000121</v>
      </c>
      <c r="M14" s="58">
        <f t="shared" si="10"/>
        <v>-875856.38000000012</v>
      </c>
      <c r="N14" s="61">
        <f t="shared" si="11"/>
        <v>-25914.059999999998</v>
      </c>
      <c r="O14" s="64">
        <f t="shared" si="12"/>
        <v>0.98645636659682057</v>
      </c>
      <c r="P14" s="63">
        <f t="shared" si="13"/>
        <v>0.27002647887323944</v>
      </c>
      <c r="Q14" s="64">
        <f t="shared" si="14"/>
        <v>0.98095222160044759</v>
      </c>
      <c r="R14" s="66">
        <f t="shared" si="15"/>
        <v>0.66682502173980851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453799.02000000002</v>
      </c>
      <c r="F15" s="59">
        <v>686215</v>
      </c>
      <c r="G15" s="59">
        <v>499678.5</v>
      </c>
      <c r="H15" s="58">
        <v>58419.5</v>
      </c>
      <c r="I15" s="58">
        <v>480989.16999999998</v>
      </c>
      <c r="J15" s="58">
        <v>26749.200000000001</v>
      </c>
      <c r="K15" s="58">
        <f t="shared" si="8"/>
        <v>27190.149999999965</v>
      </c>
      <c r="L15" s="58">
        <f t="shared" si="9"/>
        <v>-18689.330000000016</v>
      </c>
      <c r="M15" s="58">
        <f t="shared" si="10"/>
        <v>-205225.83000000002</v>
      </c>
      <c r="N15" s="58">
        <f t="shared" si="11"/>
        <v>-31670.299999999999</v>
      </c>
      <c r="O15" s="64">
        <f t="shared" si="12"/>
        <v>1.0599167226055268</v>
      </c>
      <c r="P15" s="64">
        <f t="shared" si="13"/>
        <v>0.45788135810816594</v>
      </c>
      <c r="Q15" s="64">
        <f t="shared" si="14"/>
        <v>0.96259729005750694</v>
      </c>
      <c r="R15" s="66">
        <f t="shared" si="15"/>
        <v>0.70093071413478281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8"/>
      <c r="B16" s="69" t="s">
        <v>39</v>
      </c>
      <c r="C16" s="67" t="s">
        <v>46</v>
      </c>
      <c r="D16" s="70" t="s">
        <v>47</v>
      </c>
      <c r="E16" s="71">
        <v>0</v>
      </c>
      <c r="F16" s="71">
        <v>0</v>
      </c>
      <c r="G16" s="71">
        <v>0</v>
      </c>
      <c r="H16" s="72">
        <v>0</v>
      </c>
      <c r="I16" s="73">
        <v>0</v>
      </c>
      <c r="J16" s="73">
        <v>0</v>
      </c>
      <c r="K16" s="71">
        <f t="shared" si="8"/>
        <v>0</v>
      </c>
      <c r="L16" s="61">
        <f t="shared" si="9"/>
        <v>0</v>
      </c>
      <c r="M16" s="71">
        <f t="shared" si="10"/>
        <v>0</v>
      </c>
      <c r="N16" s="72">
        <f t="shared" si="11"/>
        <v>0</v>
      </c>
      <c r="O16" s="74" t="str">
        <f t="shared" si="12"/>
        <v/>
      </c>
      <c r="P16" s="63" t="str">
        <f t="shared" si="13"/>
        <v/>
      </c>
      <c r="Q16" s="74" t="str">
        <f t="shared" si="14"/>
        <v/>
      </c>
      <c r="R16" s="75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6" t="s">
        <v>48</v>
      </c>
      <c r="B17" s="77"/>
      <c r="C17" s="78"/>
      <c r="D17" s="79"/>
      <c r="E17" s="37">
        <f>E21+E25+E34+E48+E56+E59+E62+E71</f>
        <v>5227238.4500000011</v>
      </c>
      <c r="F17" s="37">
        <f>F21+F25+F34+F48+F56+F59+F62+F71</f>
        <v>8233641.5399999991</v>
      </c>
      <c r="G17" s="37">
        <f>G21+G25+G34+G48+G56+G59+G62+G71</f>
        <v>6005605.9799999995</v>
      </c>
      <c r="H17" s="37">
        <f>H21+H25+H34+H48+H56+H59+H62+H71</f>
        <v>785440.01000000001</v>
      </c>
      <c r="I17" s="37">
        <f>I21+I25+I34+I48+I56+I59+I62+I71</f>
        <v>6010000.8600000003</v>
      </c>
      <c r="J17" s="37">
        <f>J21+J25+J34+J48+J56+J59+J62+J71</f>
        <v>365224.76999999996</v>
      </c>
      <c r="K17" s="37">
        <f t="shared" si="8"/>
        <v>782762.40999999922</v>
      </c>
      <c r="L17" s="80">
        <f t="shared" si="9"/>
        <v>4394.8800000008196</v>
      </c>
      <c r="M17" s="81">
        <f t="shared" si="10"/>
        <v>-2223640.6799999988</v>
      </c>
      <c r="N17" s="37">
        <f t="shared" si="11"/>
        <v>-420215.24000000005</v>
      </c>
      <c r="O17" s="38">
        <f t="shared" si="12"/>
        <v>1.149746834296415</v>
      </c>
      <c r="P17" s="39">
        <f t="shared" si="13"/>
        <v>0.46499384466039612</v>
      </c>
      <c r="Q17" s="40">
        <f t="shared" si="14"/>
        <v>1.0007317962607998</v>
      </c>
      <c r="R17" s="41">
        <f t="shared" si="15"/>
        <v>0.72993229433206552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2" t="s">
        <v>49</v>
      </c>
      <c r="B18" s="83" t="s">
        <v>26</v>
      </c>
      <c r="C18" s="84" t="s">
        <v>50</v>
      </c>
      <c r="D18" s="85" t="s">
        <v>51</v>
      </c>
      <c r="E18" s="49">
        <v>200287.97</v>
      </c>
      <c r="F18" s="49">
        <f>295538.8+75672.2</f>
        <v>371211</v>
      </c>
      <c r="G18" s="49">
        <v>272211</v>
      </c>
      <c r="H18" s="49">
        <v>33000</v>
      </c>
      <c r="I18" s="86">
        <v>264522.67999999999</v>
      </c>
      <c r="J18" s="49">
        <v>12908.57</v>
      </c>
      <c r="K18" s="50">
        <f t="shared" si="8"/>
        <v>64234.709999999992</v>
      </c>
      <c r="L18" s="49">
        <f t="shared" si="9"/>
        <v>-7688.320000000007</v>
      </c>
      <c r="M18" s="49">
        <f t="shared" si="10"/>
        <v>-106688.32000000001</v>
      </c>
      <c r="N18" s="86">
        <f t="shared" si="11"/>
        <v>-20091.43</v>
      </c>
      <c r="O18" s="51">
        <f t="shared" si="12"/>
        <v>1.320711773153425</v>
      </c>
      <c r="P18" s="52">
        <f t="shared" si="13"/>
        <v>0.39116878787878789</v>
      </c>
      <c r="Q18" s="51">
        <f t="shared" si="14"/>
        <v>0.9717560274933783</v>
      </c>
      <c r="R18" s="53">
        <f t="shared" si="15"/>
        <v>0.71259386171207206</v>
      </c>
      <c r="S18" s="1"/>
      <c r="T18" s="1"/>
      <c r="U18" s="1"/>
      <c r="V18" s="1"/>
      <c r="W18" s="1"/>
      <c r="X18" s="1"/>
      <c r="Y18" s="1"/>
      <c r="Z18" s="1"/>
    </row>
    <row r="19" ht="17.25">
      <c r="A19" s="87"/>
      <c r="B19" s="88"/>
      <c r="C19" s="56" t="s">
        <v>52</v>
      </c>
      <c r="D19" s="89" t="s">
        <v>53</v>
      </c>
      <c r="E19" s="90">
        <v>647</v>
      </c>
      <c r="F19" s="90">
        <v>0</v>
      </c>
      <c r="G19" s="90">
        <v>0</v>
      </c>
      <c r="H19" s="47">
        <v>0</v>
      </c>
      <c r="I19" s="90">
        <v>0</v>
      </c>
      <c r="J19" s="47">
        <v>0</v>
      </c>
      <c r="K19" s="90">
        <f t="shared" si="8"/>
        <v>-647</v>
      </c>
      <c r="L19" s="47">
        <f t="shared" si="9"/>
        <v>0</v>
      </c>
      <c r="M19" s="90">
        <f t="shared" si="10"/>
        <v>0</v>
      </c>
      <c r="N19" s="90">
        <f t="shared" si="11"/>
        <v>0</v>
      </c>
      <c r="O19" s="63">
        <f t="shared" si="12"/>
        <v>0</v>
      </c>
      <c r="P19" s="64" t="str">
        <f t="shared" si="13"/>
        <v/>
      </c>
      <c r="Q19" s="65" t="str">
        <f t="shared" si="14"/>
        <v/>
      </c>
      <c r="R19" s="66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7"/>
      <c r="B20" s="88"/>
      <c r="C20" s="67" t="s">
        <v>54</v>
      </c>
      <c r="D20" s="91" t="s">
        <v>55</v>
      </c>
      <c r="E20" s="90">
        <v>171413.26999999999</v>
      </c>
      <c r="F20" s="90">
        <v>365019.5</v>
      </c>
      <c r="G20" s="90">
        <v>273419.5</v>
      </c>
      <c r="H20" s="92">
        <v>30600</v>
      </c>
      <c r="I20" s="90">
        <v>289987.84000000003</v>
      </c>
      <c r="J20" s="92">
        <v>16763.82</v>
      </c>
      <c r="K20" s="90">
        <f t="shared" si="8"/>
        <v>118574.57000000004</v>
      </c>
      <c r="L20" s="90">
        <f t="shared" si="9"/>
        <v>16568.340000000026</v>
      </c>
      <c r="M20" s="90">
        <f t="shared" si="10"/>
        <v>-75031.659999999974</v>
      </c>
      <c r="N20" s="90">
        <f t="shared" si="11"/>
        <v>-13836.18</v>
      </c>
      <c r="O20" s="64">
        <f t="shared" si="12"/>
        <v>1.6917467358273957</v>
      </c>
      <c r="P20" s="63">
        <f t="shared" si="13"/>
        <v>0.54783725490196078</v>
      </c>
      <c r="Q20" s="64">
        <f t="shared" si="14"/>
        <v>1.0605967752848646</v>
      </c>
      <c r="R20" s="66">
        <f t="shared" si="15"/>
        <v>0.79444478993588019</v>
      </c>
      <c r="S20" s="1"/>
      <c r="T20" s="1"/>
      <c r="U20" s="1"/>
      <c r="V20" s="1"/>
      <c r="W20" s="1"/>
      <c r="X20" s="1"/>
      <c r="Y20" s="1"/>
      <c r="Z20" s="1"/>
    </row>
    <row r="21" s="93" customFormat="1" ht="17.25">
      <c r="A21" s="94"/>
      <c r="B21" s="95"/>
      <c r="C21" s="96"/>
      <c r="D21" s="97" t="s">
        <v>56</v>
      </c>
      <c r="E21" s="98">
        <f>SUM(E18:E20)</f>
        <v>372348.23999999999</v>
      </c>
      <c r="F21" s="98">
        <f>SUM(F18:F20)</f>
        <v>736230.5</v>
      </c>
      <c r="G21" s="98">
        <f>SUM(G18:G20)</f>
        <v>545630.5</v>
      </c>
      <c r="H21" s="98">
        <f>SUM(H18:H20)</f>
        <v>63600</v>
      </c>
      <c r="I21" s="98">
        <f>SUM(I18:I20)</f>
        <v>554510.52000000002</v>
      </c>
      <c r="J21" s="98">
        <f>SUM(J18:J20)</f>
        <v>29672.389999999999</v>
      </c>
      <c r="K21" s="98">
        <f t="shared" si="8"/>
        <v>182162.28000000003</v>
      </c>
      <c r="L21" s="98">
        <f t="shared" si="9"/>
        <v>8880.0200000000186</v>
      </c>
      <c r="M21" s="99">
        <f t="shared" si="10"/>
        <v>-181719.97999999998</v>
      </c>
      <c r="N21" s="99">
        <f t="shared" si="11"/>
        <v>-33927.610000000001</v>
      </c>
      <c r="O21" s="100">
        <f t="shared" si="12"/>
        <v>1.4892255701275774</v>
      </c>
      <c r="P21" s="100">
        <f t="shared" si="13"/>
        <v>0.46654701257861636</v>
      </c>
      <c r="Q21" s="100">
        <f t="shared" si="14"/>
        <v>1.0162747866917263</v>
      </c>
      <c r="R21" s="101">
        <f t="shared" si="15"/>
        <v>0.75317515370525945</v>
      </c>
      <c r="S21" s="93"/>
      <c r="T21" s="93"/>
      <c r="U21" s="93"/>
      <c r="V21" s="93"/>
      <c r="W21" s="93"/>
      <c r="X21" s="93"/>
      <c r="Y21" s="93"/>
      <c r="Z21" s="93"/>
    </row>
    <row r="22" ht="17.25">
      <c r="A22" s="102">
        <v>951</v>
      </c>
      <c r="B22" s="83" t="s">
        <v>23</v>
      </c>
      <c r="C22" s="103" t="s">
        <v>57</v>
      </c>
      <c r="D22" s="104" t="s">
        <v>58</v>
      </c>
      <c r="E22" s="49">
        <v>89927.800000000003</v>
      </c>
      <c r="F22" s="105">
        <v>119058.5</v>
      </c>
      <c r="G22" s="105">
        <v>80671.899999999994</v>
      </c>
      <c r="H22" s="49">
        <v>10864</v>
      </c>
      <c r="I22" s="86">
        <v>87800.320000000007</v>
      </c>
      <c r="J22" s="49">
        <v>10299.540000000001</v>
      </c>
      <c r="K22" s="49">
        <f t="shared" si="8"/>
        <v>-2127.4799999999959</v>
      </c>
      <c r="L22" s="49">
        <f t="shared" si="9"/>
        <v>7128.4200000000128</v>
      </c>
      <c r="M22" s="49">
        <f t="shared" si="10"/>
        <v>-31258.179999999993</v>
      </c>
      <c r="N22" s="49">
        <f t="shared" si="11"/>
        <v>-564.45999999999913</v>
      </c>
      <c r="O22" s="52">
        <f t="shared" si="12"/>
        <v>0.9763423546445037</v>
      </c>
      <c r="P22" s="51">
        <f t="shared" si="13"/>
        <v>0.94804307805596477</v>
      </c>
      <c r="Q22" s="106">
        <f t="shared" si="14"/>
        <v>1.0883631103271401</v>
      </c>
      <c r="R22" s="53">
        <f t="shared" si="15"/>
        <v>0.73745528458698884</v>
      </c>
      <c r="S22" s="1"/>
      <c r="T22" s="1"/>
      <c r="U22" s="1"/>
      <c r="V22" s="1"/>
      <c r="W22" s="1"/>
      <c r="X22" s="1"/>
      <c r="Y22" s="1"/>
      <c r="Z22" s="1"/>
    </row>
    <row r="23" ht="17.25">
      <c r="A23" s="107"/>
      <c r="B23" s="88"/>
      <c r="C23" s="108" t="s">
        <v>59</v>
      </c>
      <c r="D23" s="89" t="s">
        <v>60</v>
      </c>
      <c r="E23" s="90">
        <v>11131.719999999999</v>
      </c>
      <c r="F23" s="109">
        <v>10589.6</v>
      </c>
      <c r="G23" s="109">
        <v>7039.5</v>
      </c>
      <c r="H23" s="90">
        <v>651</v>
      </c>
      <c r="I23" s="47">
        <v>9529.9799999999996</v>
      </c>
      <c r="J23" s="90">
        <v>187.63999999999999</v>
      </c>
      <c r="K23" s="90">
        <f t="shared" si="8"/>
        <v>-1601.7399999999998</v>
      </c>
      <c r="L23" s="90">
        <f t="shared" si="9"/>
        <v>2490.4799999999996</v>
      </c>
      <c r="M23" s="90">
        <f t="shared" si="10"/>
        <v>-1059.6200000000008</v>
      </c>
      <c r="N23" s="47">
        <f t="shared" si="11"/>
        <v>-463.36000000000001</v>
      </c>
      <c r="O23" s="64">
        <f t="shared" si="12"/>
        <v>0.8561102866403395</v>
      </c>
      <c r="P23" s="64">
        <f t="shared" si="13"/>
        <v>0.28823348694316436</v>
      </c>
      <c r="Q23" s="64">
        <f t="shared" si="14"/>
        <v>1.3537864905177923</v>
      </c>
      <c r="R23" s="66">
        <f t="shared" si="15"/>
        <v>0.89993767469970531</v>
      </c>
      <c r="S23" s="1"/>
      <c r="T23" s="1"/>
      <c r="U23" s="1"/>
      <c r="V23" s="1"/>
      <c r="W23" s="1"/>
      <c r="X23" s="1"/>
      <c r="Y23" s="1"/>
      <c r="Z23" s="1"/>
    </row>
    <row r="24" ht="17.25">
      <c r="A24" s="110"/>
      <c r="B24" s="111"/>
      <c r="C24" s="112" t="s">
        <v>61</v>
      </c>
      <c r="D24" s="113" t="s">
        <v>62</v>
      </c>
      <c r="E24" s="90">
        <v>1950.3900000000001</v>
      </c>
      <c r="F24" s="109">
        <v>2512.1999999999998</v>
      </c>
      <c r="G24" s="109">
        <v>1770</v>
      </c>
      <c r="H24" s="109">
        <v>200</v>
      </c>
      <c r="I24" s="109">
        <v>1759.3299999999999</v>
      </c>
      <c r="J24" s="109">
        <v>147.31</v>
      </c>
      <c r="K24" s="90">
        <f t="shared" si="8"/>
        <v>-191.06000000000017</v>
      </c>
      <c r="L24" s="90">
        <f t="shared" si="9"/>
        <v>-10.670000000000073</v>
      </c>
      <c r="M24" s="90">
        <f t="shared" si="10"/>
        <v>-752.86999999999989</v>
      </c>
      <c r="N24" s="109">
        <f t="shared" si="11"/>
        <v>-52.689999999999998</v>
      </c>
      <c r="O24" s="64">
        <f t="shared" si="12"/>
        <v>0.90204010479955288</v>
      </c>
      <c r="P24" s="63">
        <f t="shared" si="13"/>
        <v>0.73655000000000004</v>
      </c>
      <c r="Q24" s="64">
        <f t="shared" si="14"/>
        <v>0.99397175141242933</v>
      </c>
      <c r="R24" s="66">
        <f t="shared" si="15"/>
        <v>0.70031446540880504</v>
      </c>
      <c r="S24" s="1"/>
      <c r="T24" s="1"/>
      <c r="U24" s="1"/>
      <c r="V24" s="1"/>
      <c r="W24" s="1"/>
      <c r="X24" s="1"/>
      <c r="Y24" s="1"/>
      <c r="Z24" s="1"/>
    </row>
    <row r="25" s="93" customFormat="1" ht="17.25">
      <c r="A25" s="114"/>
      <c r="B25" s="95"/>
      <c r="C25" s="115"/>
      <c r="D25" s="116" t="s">
        <v>56</v>
      </c>
      <c r="E25" s="98">
        <f>E22+E23+E24</f>
        <v>103009.91</v>
      </c>
      <c r="F25" s="98">
        <f>F22+F23+F24</f>
        <v>132160.30000000002</v>
      </c>
      <c r="G25" s="98">
        <f>G22+G23+G24</f>
        <v>89481.399999999994</v>
      </c>
      <c r="H25" s="98">
        <f>H22+H23+H24</f>
        <v>11715</v>
      </c>
      <c r="I25" s="98">
        <f>I22+I23+I24</f>
        <v>99089.630000000005</v>
      </c>
      <c r="J25" s="98">
        <f>J22+J23+J24</f>
        <v>10634.49</v>
      </c>
      <c r="K25" s="98">
        <f t="shared" si="8"/>
        <v>-3920.2799999999988</v>
      </c>
      <c r="L25" s="98">
        <f t="shared" si="9"/>
        <v>9608.2300000000105</v>
      </c>
      <c r="M25" s="117">
        <f t="shared" si="10"/>
        <v>-33070.670000000013</v>
      </c>
      <c r="N25" s="98">
        <f t="shared" si="11"/>
        <v>-1080.5100000000002</v>
      </c>
      <c r="O25" s="118">
        <f t="shared" si="12"/>
        <v>0.96194269075664662</v>
      </c>
      <c r="P25" s="100">
        <f t="shared" si="13"/>
        <v>0.9077669654289372</v>
      </c>
      <c r="Q25" s="119">
        <f t="shared" si="14"/>
        <v>1.1073768403265931</v>
      </c>
      <c r="R25" s="101">
        <f t="shared" si="15"/>
        <v>0.74976850082816093</v>
      </c>
      <c r="S25" s="93"/>
      <c r="T25" s="93"/>
      <c r="U25" s="93"/>
      <c r="V25" s="93"/>
      <c r="W25" s="93"/>
      <c r="X25" s="93"/>
      <c r="Y25" s="93"/>
      <c r="Z25" s="93"/>
    </row>
    <row r="26" ht="17.25">
      <c r="A26" s="82" t="s">
        <v>63</v>
      </c>
      <c r="B26" s="83" t="s">
        <v>64</v>
      </c>
      <c r="C26" s="120" t="s">
        <v>65</v>
      </c>
      <c r="D26" s="121" t="s">
        <v>66</v>
      </c>
      <c r="E26" s="49">
        <v>0</v>
      </c>
      <c r="F26" s="49">
        <v>66</v>
      </c>
      <c r="G26" s="49">
        <v>66</v>
      </c>
      <c r="H26" s="49">
        <v>0</v>
      </c>
      <c r="I26" s="49">
        <v>24.66</v>
      </c>
      <c r="J26" s="49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2"/>
      <c r="B27" s="88"/>
      <c r="C27" s="67" t="s">
        <v>67</v>
      </c>
      <c r="D27" s="122" t="s">
        <v>68</v>
      </c>
      <c r="E27" s="90">
        <v>55721.169999999998</v>
      </c>
      <c r="F27" s="109">
        <v>85184</v>
      </c>
      <c r="G27" s="109">
        <v>57500</v>
      </c>
      <c r="H27" s="90">
        <v>6800</v>
      </c>
      <c r="I27" s="92">
        <v>52459.139999999999</v>
      </c>
      <c r="J27" s="90">
        <v>1719.6299999999999</v>
      </c>
      <c r="K27" s="90">
        <f t="shared" si="8"/>
        <v>-3262.0299999999988</v>
      </c>
      <c r="L27" s="90">
        <f t="shared" si="9"/>
        <v>-5040.8600000000006</v>
      </c>
      <c r="M27" s="47">
        <f t="shared" si="10"/>
        <v>-32724.860000000001</v>
      </c>
      <c r="N27" s="90">
        <f t="shared" si="11"/>
        <v>-5080.3699999999999</v>
      </c>
      <c r="O27" s="63">
        <f t="shared" si="12"/>
        <v>0.94145797728224301</v>
      </c>
      <c r="P27" s="64">
        <f t="shared" si="13"/>
        <v>0.25288676470588234</v>
      </c>
      <c r="Q27" s="65">
        <f t="shared" si="14"/>
        <v>0.91233286956521742</v>
      </c>
      <c r="R27" s="66">
        <f t="shared" si="15"/>
        <v>0.61583325507137487</v>
      </c>
      <c r="S27" s="1"/>
      <c r="T27" s="1"/>
      <c r="U27" s="1"/>
      <c r="V27" s="1"/>
      <c r="W27" s="1"/>
      <c r="X27" s="1"/>
      <c r="Y27" s="1"/>
      <c r="Z27" s="1"/>
    </row>
    <row r="28" ht="17.25">
      <c r="A28" s="82"/>
      <c r="B28" s="88"/>
      <c r="C28" s="108" t="s">
        <v>69</v>
      </c>
      <c r="D28" s="123" t="s">
        <v>70</v>
      </c>
      <c r="E28" s="90">
        <v>912.70000000000005</v>
      </c>
      <c r="F28" s="109">
        <v>557</v>
      </c>
      <c r="G28" s="109">
        <v>417.69999999999999</v>
      </c>
      <c r="H28" s="47">
        <v>46.399999999999999</v>
      </c>
      <c r="I28" s="90">
        <v>426.51000000000005</v>
      </c>
      <c r="J28" s="47">
        <v>29.460000000000001</v>
      </c>
      <c r="K28" s="90">
        <f t="shared" si="8"/>
        <v>-486.19</v>
      </c>
      <c r="L28" s="47">
        <f t="shared" si="9"/>
        <v>8.8100000000000591</v>
      </c>
      <c r="M28" s="90">
        <f t="shared" si="10"/>
        <v>-130.48999999999995</v>
      </c>
      <c r="N28" s="90">
        <f t="shared" si="11"/>
        <v>-16.939999999999998</v>
      </c>
      <c r="O28" s="64">
        <f t="shared" si="12"/>
        <v>0.46730579598992006</v>
      </c>
      <c r="P28" s="63">
        <f t="shared" si="13"/>
        <v>0.63491379310344831</v>
      </c>
      <c r="Q28" s="64">
        <f t="shared" si="14"/>
        <v>1.0210916926023463</v>
      </c>
      <c r="R28" s="66">
        <f t="shared" si="15"/>
        <v>0.76572710951526046</v>
      </c>
      <c r="S28" s="1"/>
      <c r="T28" s="1"/>
      <c r="U28" s="1"/>
      <c r="V28" s="1"/>
      <c r="W28" s="1"/>
      <c r="X28" s="1"/>
      <c r="Y28" s="1"/>
      <c r="Z28" s="1"/>
    </row>
    <row r="29" ht="17.25">
      <c r="A29" s="82"/>
      <c r="B29" s="88"/>
      <c r="C29" s="4" t="s">
        <v>71</v>
      </c>
      <c r="D29" s="123" t="s">
        <v>72</v>
      </c>
      <c r="E29" s="90">
        <v>0</v>
      </c>
      <c r="F29" s="90">
        <v>11082.299999999999</v>
      </c>
      <c r="G29" s="90">
        <v>1100</v>
      </c>
      <c r="H29" s="92">
        <v>1100</v>
      </c>
      <c r="I29" s="90">
        <v>0</v>
      </c>
      <c r="J29" s="92">
        <v>0</v>
      </c>
      <c r="K29" s="90">
        <f t="shared" si="8"/>
        <v>0</v>
      </c>
      <c r="L29" s="90">
        <f t="shared" si="9"/>
        <v>-1100</v>
      </c>
      <c r="M29" s="47">
        <f t="shared" si="10"/>
        <v>-11082.299999999999</v>
      </c>
      <c r="N29" s="90">
        <f t="shared" si="11"/>
        <v>-1100</v>
      </c>
      <c r="O29" s="63" t="str">
        <f t="shared" si="12"/>
        <v/>
      </c>
      <c r="P29" s="64">
        <f t="shared" si="13"/>
        <v>0</v>
      </c>
      <c r="Q29" s="65">
        <f t="shared" si="14"/>
        <v>0</v>
      </c>
      <c r="R29" s="66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4"/>
      <c r="B30" s="125"/>
      <c r="C30" s="126" t="s">
        <v>73</v>
      </c>
      <c r="D30" s="127" t="s">
        <v>74</v>
      </c>
      <c r="E30" s="128">
        <f>E31+E33+E32</f>
        <v>83787.089999999997</v>
      </c>
      <c r="F30" s="128">
        <f>F31+F33+F32</f>
        <v>50575.799999999996</v>
      </c>
      <c r="G30" s="128">
        <f>G31+G33+G32</f>
        <v>36383.400000000001</v>
      </c>
      <c r="H30" s="128">
        <f>H31+H33+H32</f>
        <v>3108.5999999999999</v>
      </c>
      <c r="I30" s="128">
        <f>I31+I33+I32</f>
        <v>52709.720000000001</v>
      </c>
      <c r="J30" s="128">
        <f>J31+J33+J32</f>
        <v>525.75</v>
      </c>
      <c r="K30" s="128">
        <f t="shared" si="8"/>
        <v>-31077.369999999995</v>
      </c>
      <c r="L30" s="129">
        <f t="shared" si="9"/>
        <v>16326.32</v>
      </c>
      <c r="M30" s="128">
        <f t="shared" si="10"/>
        <v>2133.9200000000055</v>
      </c>
      <c r="N30" s="129">
        <f t="shared" si="11"/>
        <v>-2582.8499999999999</v>
      </c>
      <c r="O30" s="130">
        <f t="shared" si="12"/>
        <v>0.62909118815321075</v>
      </c>
      <c r="P30" s="131">
        <f t="shared" si="13"/>
        <v>0.16912758154796373</v>
      </c>
      <c r="Q30" s="130">
        <f t="shared" si="14"/>
        <v>1.4487299152910393</v>
      </c>
      <c r="R30" s="132">
        <f t="shared" si="15"/>
        <v>1.0421925110428309</v>
      </c>
      <c r="S30" s="32"/>
      <c r="T30" s="32"/>
      <c r="U30" s="32"/>
      <c r="V30" s="32"/>
      <c r="W30" s="32"/>
      <c r="X30" s="32"/>
      <c r="Y30" s="32"/>
      <c r="Z30" s="32"/>
    </row>
    <row r="31" s="133" customFormat="1" ht="17.25">
      <c r="A31" s="134"/>
      <c r="B31" s="135"/>
      <c r="C31" s="136" t="s">
        <v>75</v>
      </c>
      <c r="D31" s="137" t="s">
        <v>76</v>
      </c>
      <c r="E31" s="138">
        <v>59048.559999999998</v>
      </c>
      <c r="F31" s="139">
        <v>21192.900000000001</v>
      </c>
      <c r="G31" s="139">
        <v>13852.6</v>
      </c>
      <c r="H31" s="140">
        <v>495</v>
      </c>
      <c r="I31" s="138">
        <v>23847.490000000002</v>
      </c>
      <c r="J31" s="140">
        <v>0</v>
      </c>
      <c r="K31" s="138">
        <f t="shared" si="8"/>
        <v>-35201.069999999992</v>
      </c>
      <c r="L31" s="138">
        <f t="shared" si="9"/>
        <v>9994.8900000000012</v>
      </c>
      <c r="M31" s="141">
        <f t="shared" si="10"/>
        <v>2654.5900000000001</v>
      </c>
      <c r="N31" s="138">
        <f t="shared" si="11"/>
        <v>-495</v>
      </c>
      <c r="O31" s="142">
        <f t="shared" si="12"/>
        <v>0.40386234651615555</v>
      </c>
      <c r="P31" s="143">
        <f t="shared" si="13"/>
        <v>0</v>
      </c>
      <c r="Q31" s="144">
        <f t="shared" si="14"/>
        <v>1.721517260297706</v>
      </c>
      <c r="R31" s="145">
        <f t="shared" si="15"/>
        <v>1.1252584592009589</v>
      </c>
      <c r="S31" s="133"/>
      <c r="T31" s="133"/>
      <c r="U31" s="133"/>
      <c r="V31" s="133"/>
      <c r="W31" s="133"/>
      <c r="X31" s="133"/>
      <c r="Y31" s="133"/>
      <c r="Z31" s="133"/>
    </row>
    <row r="32" s="133" customFormat="1" ht="17.25">
      <c r="A32" s="134"/>
      <c r="B32" s="135"/>
      <c r="C32" s="146" t="s">
        <v>77</v>
      </c>
      <c r="D32" s="147" t="s">
        <v>78</v>
      </c>
      <c r="E32" s="138">
        <v>0</v>
      </c>
      <c r="F32" s="139">
        <v>159.09999999999999</v>
      </c>
      <c r="G32" s="139">
        <v>159.09999999999999</v>
      </c>
      <c r="H32" s="138">
        <v>0</v>
      </c>
      <c r="I32" s="141">
        <v>1306.2</v>
      </c>
      <c r="J32" s="138">
        <v>0</v>
      </c>
      <c r="K32" s="138">
        <f t="shared" si="8"/>
        <v>1306.2</v>
      </c>
      <c r="L32" s="141">
        <f t="shared" si="9"/>
        <v>1147.1000000000001</v>
      </c>
      <c r="M32" s="138">
        <f t="shared" si="10"/>
        <v>1147.1000000000001</v>
      </c>
      <c r="N32" s="141">
        <f t="shared" si="11"/>
        <v>0</v>
      </c>
      <c r="O32" s="148" t="str">
        <f t="shared" si="12"/>
        <v/>
      </c>
      <c r="P32" s="149" t="str">
        <f t="shared" si="13"/>
        <v/>
      </c>
      <c r="Q32" s="143">
        <f t="shared" si="14"/>
        <v>8.2099308610936532</v>
      </c>
      <c r="R32" s="145">
        <f t="shared" si="15"/>
        <v>8.2099308610936532</v>
      </c>
      <c r="S32" s="133"/>
      <c r="T32" s="133"/>
      <c r="U32" s="133"/>
      <c r="V32" s="133"/>
      <c r="W32" s="133"/>
      <c r="X32" s="133"/>
      <c r="Y32" s="133"/>
      <c r="Z32" s="133"/>
    </row>
    <row r="33" s="133" customFormat="1" ht="17.25">
      <c r="A33" s="134"/>
      <c r="B33" s="135"/>
      <c r="C33" s="136" t="s">
        <v>79</v>
      </c>
      <c r="D33" s="147" t="s">
        <v>80</v>
      </c>
      <c r="E33" s="138">
        <v>24738.529999999999</v>
      </c>
      <c r="F33" s="139">
        <v>29223.799999999999</v>
      </c>
      <c r="G33" s="139">
        <v>22371.700000000001</v>
      </c>
      <c r="H33" s="138">
        <v>2613.5999999999999</v>
      </c>
      <c r="I33" s="150">
        <v>27556.030000000002</v>
      </c>
      <c r="J33" s="138">
        <v>525.75</v>
      </c>
      <c r="K33" s="138">
        <f t="shared" si="8"/>
        <v>2817.5000000000036</v>
      </c>
      <c r="L33" s="138">
        <f t="shared" si="9"/>
        <v>5184.3300000000017</v>
      </c>
      <c r="M33" s="138">
        <f t="shared" si="10"/>
        <v>-1667.7699999999968</v>
      </c>
      <c r="N33" s="138">
        <f t="shared" si="11"/>
        <v>-2087.8499999999999</v>
      </c>
      <c r="O33" s="142">
        <f t="shared" si="12"/>
        <v>1.1138911649156196</v>
      </c>
      <c r="P33" s="143">
        <f t="shared" si="13"/>
        <v>0.20115932047750229</v>
      </c>
      <c r="Q33" s="144">
        <f t="shared" si="14"/>
        <v>1.2317360772762016</v>
      </c>
      <c r="R33" s="145">
        <f t="shared" si="15"/>
        <v>0.94293110410008296</v>
      </c>
      <c r="S33" s="133"/>
      <c r="T33" s="133"/>
      <c r="U33" s="133"/>
      <c r="V33" s="133"/>
      <c r="W33" s="133"/>
      <c r="X33" s="133"/>
      <c r="Y33" s="133"/>
      <c r="Z33" s="133"/>
    </row>
    <row r="34" s="93" customFormat="1" ht="17.25">
      <c r="A34" s="134"/>
      <c r="B34" s="151"/>
      <c r="C34" s="96"/>
      <c r="D34" s="97" t="s">
        <v>56</v>
      </c>
      <c r="E34" s="98">
        <f>SUM(E26:E30)</f>
        <v>140420.95999999999</v>
      </c>
      <c r="F34" s="98">
        <f>SUM(F26:F30)</f>
        <v>147465.10000000001</v>
      </c>
      <c r="G34" s="98">
        <f>SUM(G26:G30)</f>
        <v>95467.100000000006</v>
      </c>
      <c r="H34" s="98">
        <f>SUM(H26:H30)</f>
        <v>11055</v>
      </c>
      <c r="I34" s="98">
        <f>SUM(I26:I30)</f>
        <v>105620.03</v>
      </c>
      <c r="J34" s="98">
        <f>SUM(J26:J30)</f>
        <v>2274.8400000000001</v>
      </c>
      <c r="K34" s="98">
        <f t="shared" si="8"/>
        <v>-34800.929999999993</v>
      </c>
      <c r="L34" s="117">
        <f t="shared" si="9"/>
        <v>10152.929999999993</v>
      </c>
      <c r="M34" s="98">
        <f t="shared" si="10"/>
        <v>-41845.070000000007</v>
      </c>
      <c r="N34" s="98">
        <f t="shared" si="11"/>
        <v>-8780.1599999999999</v>
      </c>
      <c r="O34" s="100">
        <f t="shared" si="12"/>
        <v>0.75216712661699514</v>
      </c>
      <c r="P34" s="118">
        <f t="shared" si="13"/>
        <v>0.20577476255088198</v>
      </c>
      <c r="Q34" s="100">
        <f t="shared" si="14"/>
        <v>1.106350041008892</v>
      </c>
      <c r="R34" s="101">
        <f t="shared" si="15"/>
        <v>0.71623746906895258</v>
      </c>
      <c r="S34" s="93"/>
      <c r="T34" s="93"/>
      <c r="U34" s="93"/>
      <c r="V34" s="93"/>
      <c r="W34" s="93"/>
      <c r="X34" s="93"/>
      <c r="Y34" s="93"/>
      <c r="Z34" s="93"/>
    </row>
    <row r="35" ht="17.25">
      <c r="A35" s="82" t="s">
        <v>81</v>
      </c>
      <c r="B35" s="83" t="s">
        <v>39</v>
      </c>
      <c r="C35" s="103" t="s">
        <v>82</v>
      </c>
      <c r="D35" s="104" t="s">
        <v>83</v>
      </c>
      <c r="E35" s="49">
        <v>203922.41</v>
      </c>
      <c r="F35" s="105">
        <v>306696.20000000001</v>
      </c>
      <c r="G35" s="105">
        <v>248240</v>
      </c>
      <c r="H35" s="49">
        <v>66100</v>
      </c>
      <c r="I35" s="86">
        <v>203160.17000000001</v>
      </c>
      <c r="J35" s="49">
        <v>34779.75</v>
      </c>
      <c r="K35" s="49">
        <f t="shared" si="8"/>
        <v>-762.23999999999069</v>
      </c>
      <c r="L35" s="49">
        <f t="shared" si="9"/>
        <v>-45079.829999999987</v>
      </c>
      <c r="M35" s="50">
        <f t="shared" si="10"/>
        <v>-103536.03</v>
      </c>
      <c r="N35" s="49">
        <f t="shared" si="11"/>
        <v>-31320.25</v>
      </c>
      <c r="O35" s="52">
        <f t="shared" si="12"/>
        <v>0.99626210773009205</v>
      </c>
      <c r="P35" s="51">
        <f t="shared" si="13"/>
        <v>0.52616868381240545</v>
      </c>
      <c r="Q35" s="106">
        <f t="shared" si="14"/>
        <v>0.81840223171124726</v>
      </c>
      <c r="R35" s="53">
        <f t="shared" si="15"/>
        <v>0.66241502177072953</v>
      </c>
      <c r="S35" s="1"/>
      <c r="T35" s="1"/>
      <c r="U35" s="1"/>
      <c r="V35" s="1"/>
      <c r="W35" s="1"/>
      <c r="X35" s="1"/>
      <c r="Y35" s="1"/>
      <c r="Z35" s="1"/>
    </row>
    <row r="36" ht="34.5">
      <c r="A36" s="87"/>
      <c r="B36" s="88"/>
      <c r="C36" s="56" t="s">
        <v>84</v>
      </c>
      <c r="D36" s="123" t="s">
        <v>85</v>
      </c>
      <c r="E36" s="90">
        <v>162039.64999999999</v>
      </c>
      <c r="F36" s="109">
        <f>106559.1+35057.6</f>
        <v>141616.70000000001</v>
      </c>
      <c r="G36" s="109">
        <v>127360.5</v>
      </c>
      <c r="H36" s="90">
        <v>14265</v>
      </c>
      <c r="I36" s="90">
        <v>167366.01999999999</v>
      </c>
      <c r="J36" s="90">
        <v>5812.1000000000004</v>
      </c>
      <c r="K36" s="90">
        <f t="shared" si="8"/>
        <v>5326.3699999999953</v>
      </c>
      <c r="L36" s="47">
        <f t="shared" si="9"/>
        <v>40005.51999999999</v>
      </c>
      <c r="M36" s="90">
        <f t="shared" si="10"/>
        <v>25749.319999999978</v>
      </c>
      <c r="N36" s="90">
        <f t="shared" si="11"/>
        <v>-8452.8999999999996</v>
      </c>
      <c r="O36" s="64">
        <f t="shared" si="12"/>
        <v>1.0328707819351621</v>
      </c>
      <c r="P36" s="63">
        <f t="shared" si="13"/>
        <v>0.40743778478794257</v>
      </c>
      <c r="Q36" s="64">
        <f t="shared" si="14"/>
        <v>1.3141124602997003</v>
      </c>
      <c r="R36" s="66">
        <f t="shared" si="15"/>
        <v>1.1818240362895052</v>
      </c>
      <c r="S36" s="1"/>
      <c r="T36" s="1"/>
      <c r="U36" s="1"/>
      <c r="V36" s="1"/>
      <c r="W36" s="1"/>
      <c r="X36" s="1"/>
      <c r="Y36" s="1"/>
      <c r="Z36" s="1"/>
    </row>
    <row r="37" ht="34.5">
      <c r="A37" s="87"/>
      <c r="B37" s="88"/>
      <c r="C37" s="67" t="s">
        <v>86</v>
      </c>
      <c r="D37" s="91" t="s">
        <v>87</v>
      </c>
      <c r="E37" s="90">
        <v>43452.919999999998</v>
      </c>
      <c r="F37" s="109">
        <v>58127.599999999999</v>
      </c>
      <c r="G37" s="109">
        <v>46365</v>
      </c>
      <c r="H37" s="90">
        <v>10700</v>
      </c>
      <c r="I37" s="92">
        <v>51423.57</v>
      </c>
      <c r="J37" s="90">
        <v>5739.0299999999997</v>
      </c>
      <c r="K37" s="90">
        <f t="shared" si="8"/>
        <v>7970.6500000000015</v>
      </c>
      <c r="L37" s="90">
        <f t="shared" si="9"/>
        <v>5058.5699999999997</v>
      </c>
      <c r="M37" s="90">
        <f t="shared" si="10"/>
        <v>-6704.0299999999988</v>
      </c>
      <c r="N37" s="90">
        <f t="shared" si="11"/>
        <v>-4960.9700000000003</v>
      </c>
      <c r="O37" s="63">
        <f t="shared" si="12"/>
        <v>1.1834318614261137</v>
      </c>
      <c r="P37" s="64">
        <f t="shared" si="13"/>
        <v>0.53635794392523362</v>
      </c>
      <c r="Q37" s="65">
        <f t="shared" si="14"/>
        <v>1.1091032028469752</v>
      </c>
      <c r="R37" s="66">
        <f t="shared" si="15"/>
        <v>0.88466700844349333</v>
      </c>
      <c r="S37" s="1"/>
      <c r="T37" s="1"/>
      <c r="U37" s="1"/>
      <c r="V37" s="1"/>
      <c r="W37" s="1"/>
      <c r="X37" s="1"/>
      <c r="Y37" s="1"/>
      <c r="Z37" s="1"/>
    </row>
    <row r="38" ht="34.5">
      <c r="A38" s="87"/>
      <c r="B38" s="88"/>
      <c r="C38" s="56" t="s">
        <v>88</v>
      </c>
      <c r="D38" s="123" t="s">
        <v>89</v>
      </c>
      <c r="E38" s="90">
        <v>10778.75</v>
      </c>
      <c r="F38" s="109">
        <v>86367.300000000003</v>
      </c>
      <c r="G38" s="109">
        <v>64488.599999999999</v>
      </c>
      <c r="H38" s="90">
        <v>7432.1000000000004</v>
      </c>
      <c r="I38" s="90">
        <v>19701.23</v>
      </c>
      <c r="J38" s="90">
        <v>7288.46</v>
      </c>
      <c r="K38" s="90">
        <f t="shared" si="8"/>
        <v>8922.4799999999996</v>
      </c>
      <c r="L38" s="90">
        <f t="shared" si="9"/>
        <v>-44787.369999999995</v>
      </c>
      <c r="M38" s="90">
        <f t="shared" si="10"/>
        <v>-66666.070000000007</v>
      </c>
      <c r="N38" s="90">
        <f t="shared" si="11"/>
        <v>-143.64000000000033</v>
      </c>
      <c r="O38" s="64">
        <f t="shared" si="12"/>
        <v>1.8277842978081873</v>
      </c>
      <c r="P38" s="64">
        <f t="shared" si="13"/>
        <v>0.98067302646627463</v>
      </c>
      <c r="Q38" s="64">
        <f t="shared" si="14"/>
        <v>0.3054994216031981</v>
      </c>
      <c r="R38" s="66">
        <f t="shared" si="15"/>
        <v>0.22810982860411289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7"/>
      <c r="B39" s="88"/>
      <c r="C39" s="67" t="s">
        <v>90</v>
      </c>
      <c r="D39" s="91" t="s">
        <v>91</v>
      </c>
      <c r="E39" s="90">
        <v>2487.1199999999999</v>
      </c>
      <c r="F39" s="90">
        <v>3217.3000000000002</v>
      </c>
      <c r="G39" s="47">
        <v>2823.6999999999998</v>
      </c>
      <c r="H39" s="90">
        <v>369.5</v>
      </c>
      <c r="I39" s="92">
        <v>3420.02</v>
      </c>
      <c r="J39" s="90">
        <v>35.149999999999999</v>
      </c>
      <c r="K39" s="90">
        <f t="shared" si="8"/>
        <v>932.90000000000009</v>
      </c>
      <c r="L39" s="90">
        <f t="shared" si="9"/>
        <v>596.32000000000016</v>
      </c>
      <c r="M39" s="90">
        <f t="shared" si="10"/>
        <v>202.7199999999998</v>
      </c>
      <c r="N39" s="90">
        <f t="shared" si="11"/>
        <v>-334.35000000000002</v>
      </c>
      <c r="O39" s="63">
        <f t="shared" si="12"/>
        <v>1.3750924764386119</v>
      </c>
      <c r="P39" s="64">
        <f t="shared" si="13"/>
        <v>0.095128552097428959</v>
      </c>
      <c r="Q39" s="65">
        <f t="shared" si="14"/>
        <v>1.2111839076389135</v>
      </c>
      <c r="R39" s="66">
        <f t="shared" si="15"/>
        <v>1.0630093556709042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7"/>
      <c r="B40" s="88"/>
      <c r="C40" s="56" t="s">
        <v>92</v>
      </c>
      <c r="D40" s="91" t="s">
        <v>93</v>
      </c>
      <c r="E40" s="90">
        <v>534.04999999999995</v>
      </c>
      <c r="F40" s="90">
        <v>0</v>
      </c>
      <c r="G40" s="90">
        <v>0</v>
      </c>
      <c r="H40" s="90">
        <v>0</v>
      </c>
      <c r="I40" s="47">
        <v>2460.73</v>
      </c>
      <c r="J40" s="90">
        <v>76.180000000000007</v>
      </c>
      <c r="K40" s="90">
        <f t="shared" si="8"/>
        <v>1926.6800000000001</v>
      </c>
      <c r="L40" s="90">
        <f t="shared" si="9"/>
        <v>2460.73</v>
      </c>
      <c r="M40" s="90">
        <f t="shared" si="10"/>
        <v>2460.73</v>
      </c>
      <c r="N40" s="47">
        <f t="shared" si="11"/>
        <v>76.180000000000007</v>
      </c>
      <c r="O40" s="64">
        <f t="shared" si="12"/>
        <v>4.6076771837842907</v>
      </c>
      <c r="P40" s="64" t="str">
        <f t="shared" si="13"/>
        <v/>
      </c>
      <c r="Q40" s="64" t="str">
        <f t="shared" si="14"/>
        <v/>
      </c>
      <c r="R40" s="66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7"/>
      <c r="B41" s="88"/>
      <c r="C41" s="108" t="s">
        <v>69</v>
      </c>
      <c r="D41" s="123" t="s">
        <v>70</v>
      </c>
      <c r="E41" s="90">
        <v>1700.5899999999999</v>
      </c>
      <c r="F41" s="109">
        <v>3460.9000000000001</v>
      </c>
      <c r="G41" s="109">
        <v>1350</v>
      </c>
      <c r="H41" s="90">
        <v>125</v>
      </c>
      <c r="I41" s="90">
        <v>3793.1599999999999</v>
      </c>
      <c r="J41" s="90">
        <v>140.46000000000001</v>
      </c>
      <c r="K41" s="90">
        <f t="shared" si="8"/>
        <v>2092.5699999999997</v>
      </c>
      <c r="L41" s="47">
        <f t="shared" si="9"/>
        <v>2443.1599999999999</v>
      </c>
      <c r="M41" s="90">
        <f t="shared" si="10"/>
        <v>332.25999999999976</v>
      </c>
      <c r="N41" s="90">
        <f t="shared" si="11"/>
        <v>15.460000000000008</v>
      </c>
      <c r="O41" s="64">
        <f t="shared" si="12"/>
        <v>2.2304964747528797</v>
      </c>
      <c r="P41" s="64">
        <f t="shared" si="13"/>
        <v>1.12368</v>
      </c>
      <c r="Q41" s="64">
        <f t="shared" si="14"/>
        <v>2.8097481481481479</v>
      </c>
      <c r="R41" s="66">
        <f t="shared" si="15"/>
        <v>1.0960039296136843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7"/>
      <c r="B42" s="88"/>
      <c r="C42" s="4" t="s">
        <v>94</v>
      </c>
      <c r="D42" s="123" t="s">
        <v>95</v>
      </c>
      <c r="E42" s="90">
        <v>107956.89999999999</v>
      </c>
      <c r="F42" s="109">
        <v>216854</v>
      </c>
      <c r="G42" s="109">
        <v>154353.79999999999</v>
      </c>
      <c r="H42" s="90">
        <v>21100</v>
      </c>
      <c r="I42" s="90">
        <v>193536.76000000001</v>
      </c>
      <c r="J42" s="90">
        <v>10719.16</v>
      </c>
      <c r="K42" s="90">
        <f t="shared" si="8"/>
        <v>85579.860000000015</v>
      </c>
      <c r="L42" s="90">
        <f t="shared" si="9"/>
        <v>39182.960000000021</v>
      </c>
      <c r="M42" s="90">
        <f t="shared" si="10"/>
        <v>-23317.239999999991</v>
      </c>
      <c r="N42" s="90">
        <f t="shared" si="11"/>
        <v>-10380.84</v>
      </c>
      <c r="O42" s="63">
        <f t="shared" si="12"/>
        <v>1.7927224660952661</v>
      </c>
      <c r="P42" s="64">
        <f t="shared" si="13"/>
        <v>0.50801706161137439</v>
      </c>
      <c r="Q42" s="65">
        <f t="shared" si="14"/>
        <v>1.2538516058561566</v>
      </c>
      <c r="R42" s="66">
        <f t="shared" si="15"/>
        <v>0.89247493705442371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7"/>
      <c r="B43" s="88"/>
      <c r="C43" s="108" t="s">
        <v>96</v>
      </c>
      <c r="D43" s="123" t="s">
        <v>97</v>
      </c>
      <c r="E43" s="90">
        <v>12263.459999999999</v>
      </c>
      <c r="F43" s="109">
        <v>30375.900000000001</v>
      </c>
      <c r="G43" s="109">
        <v>30375.900000000001</v>
      </c>
      <c r="H43" s="109">
        <v>0</v>
      </c>
      <c r="I43" s="90">
        <v>30375.900000000001</v>
      </c>
      <c r="J43" s="90">
        <v>0</v>
      </c>
      <c r="K43" s="90">
        <f t="shared" si="8"/>
        <v>18112.440000000002</v>
      </c>
      <c r="L43" s="90">
        <f t="shared" si="9"/>
        <v>0</v>
      </c>
      <c r="M43" s="90">
        <f t="shared" si="10"/>
        <v>0</v>
      </c>
      <c r="N43" s="47">
        <f t="shared" si="11"/>
        <v>0</v>
      </c>
      <c r="O43" s="64">
        <f t="shared" si="12"/>
        <v>2.4769437010435884</v>
      </c>
      <c r="P43" s="64" t="str">
        <f t="shared" si="13"/>
        <v/>
      </c>
      <c r="Q43" s="64">
        <f t="shared" si="14"/>
        <v>1</v>
      </c>
      <c r="R43" s="66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7"/>
      <c r="B44" s="88"/>
      <c r="C44" s="4" t="s">
        <v>98</v>
      </c>
      <c r="D44" s="123" t="s">
        <v>99</v>
      </c>
      <c r="E44" s="90">
        <v>59668.089999999997</v>
      </c>
      <c r="F44" s="109">
        <v>101764.89999999999</v>
      </c>
      <c r="G44" s="109">
        <v>68100</v>
      </c>
      <c r="H44" s="90">
        <v>10200</v>
      </c>
      <c r="I44" s="90">
        <v>54242.019999999997</v>
      </c>
      <c r="J44" s="90">
        <v>2295.1500000000001</v>
      </c>
      <c r="K44" s="90">
        <f t="shared" si="8"/>
        <v>-5426.0699999999997</v>
      </c>
      <c r="L44" s="90">
        <f t="shared" si="9"/>
        <v>-13857.980000000003</v>
      </c>
      <c r="M44" s="90">
        <f t="shared" si="10"/>
        <v>-47522.879999999997</v>
      </c>
      <c r="N44" s="90">
        <f t="shared" si="11"/>
        <v>-7904.8500000000004</v>
      </c>
      <c r="O44" s="64">
        <f t="shared" si="12"/>
        <v>0.90906244862203567</v>
      </c>
      <c r="P44" s="64">
        <f t="shared" si="13"/>
        <v>0.22501470588235295</v>
      </c>
      <c r="Q44" s="65">
        <f t="shared" si="14"/>
        <v>0.79650543318649036</v>
      </c>
      <c r="R44" s="66">
        <f t="shared" si="15"/>
        <v>0.5330130526340614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7"/>
      <c r="B45" s="88"/>
      <c r="C45" s="108" t="s">
        <v>100</v>
      </c>
      <c r="D45" s="152" t="s">
        <v>101</v>
      </c>
      <c r="E45" s="90">
        <v>4539.1700000000001</v>
      </c>
      <c r="F45" s="109">
        <v>0</v>
      </c>
      <c r="G45" s="109">
        <v>0</v>
      </c>
      <c r="H45" s="90">
        <v>0</v>
      </c>
      <c r="I45" s="90">
        <v>418.31</v>
      </c>
      <c r="J45" s="90">
        <v>0</v>
      </c>
      <c r="K45" s="90">
        <f t="shared" si="8"/>
        <v>-4120.8599999999997</v>
      </c>
      <c r="L45" s="90">
        <f t="shared" si="9"/>
        <v>418.31</v>
      </c>
      <c r="M45" s="90">
        <f t="shared" si="10"/>
        <v>418.31</v>
      </c>
      <c r="N45" s="90">
        <f t="shared" si="11"/>
        <v>0</v>
      </c>
      <c r="O45" s="64">
        <f t="shared" si="12"/>
        <v>0.092155614352403631</v>
      </c>
      <c r="P45" s="64" t="str">
        <f t="shared" si="13"/>
        <v/>
      </c>
      <c r="Q45" s="64" t="str">
        <f t="shared" si="14"/>
        <v/>
      </c>
      <c r="R45" s="66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7"/>
      <c r="B46" s="88"/>
      <c r="C46" s="67" t="s">
        <v>102</v>
      </c>
      <c r="D46" s="153" t="s">
        <v>103</v>
      </c>
      <c r="E46" s="90">
        <v>6442.7700000000004</v>
      </c>
      <c r="F46" s="109">
        <v>8380.6000000000004</v>
      </c>
      <c r="G46" s="109">
        <v>6281.3999999999996</v>
      </c>
      <c r="H46" s="90">
        <v>2093.8000000000002</v>
      </c>
      <c r="I46" s="92">
        <v>18709.810000000001</v>
      </c>
      <c r="J46" s="90">
        <v>1144.74</v>
      </c>
      <c r="K46" s="90">
        <f t="shared" si="8"/>
        <v>12267.040000000001</v>
      </c>
      <c r="L46" s="90">
        <f t="shared" si="9"/>
        <v>12428.410000000002</v>
      </c>
      <c r="M46" s="90">
        <f t="shared" si="10"/>
        <v>10329.210000000001</v>
      </c>
      <c r="N46" s="90">
        <f t="shared" si="11"/>
        <v>-949.06000000000017</v>
      </c>
      <c r="O46" s="63">
        <f t="shared" si="12"/>
        <v>2.9040009188594347</v>
      </c>
      <c r="P46" s="64">
        <f t="shared" si="13"/>
        <v>0.54672843633584867</v>
      </c>
      <c r="Q46" s="64">
        <f t="shared" si="14"/>
        <v>2.9786050880376989</v>
      </c>
      <c r="R46" s="66">
        <f t="shared" si="15"/>
        <v>2.2325143784454573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7"/>
      <c r="B47" s="88"/>
      <c r="C47" s="67" t="s">
        <v>104</v>
      </c>
      <c r="D47" s="89" t="s">
        <v>105</v>
      </c>
      <c r="E47" s="90">
        <v>47134.599999999999</v>
      </c>
      <c r="F47" s="109">
        <v>77364.100000000006</v>
      </c>
      <c r="G47" s="109">
        <v>59165</v>
      </c>
      <c r="H47" s="47">
        <v>6765</v>
      </c>
      <c r="I47" s="90">
        <v>105843.45999999999</v>
      </c>
      <c r="J47" s="47">
        <v>4338.0599999999995</v>
      </c>
      <c r="K47" s="90">
        <f t="shared" si="8"/>
        <v>58708.859999999993</v>
      </c>
      <c r="L47" s="47">
        <f t="shared" si="9"/>
        <v>46678.459999999992</v>
      </c>
      <c r="M47" s="90">
        <f t="shared" si="10"/>
        <v>28479.359999999986</v>
      </c>
      <c r="N47" s="90">
        <f t="shared" si="11"/>
        <v>-2426.9400000000005</v>
      </c>
      <c r="O47" s="64">
        <f t="shared" si="12"/>
        <v>2.2455576158490791</v>
      </c>
      <c r="P47" s="63">
        <f t="shared" si="13"/>
        <v>0.64125055432372502</v>
      </c>
      <c r="Q47" s="64">
        <f t="shared" si="14"/>
        <v>1.7889539423645735</v>
      </c>
      <c r="R47" s="66">
        <f t="shared" si="15"/>
        <v>1.3681211311189554</v>
      </c>
      <c r="S47" s="1"/>
      <c r="T47" s="1"/>
      <c r="U47" s="1"/>
      <c r="V47" s="1"/>
      <c r="W47" s="1"/>
      <c r="X47" s="1"/>
      <c r="Y47" s="1"/>
      <c r="Z47" s="1"/>
    </row>
    <row r="48" s="93" customFormat="1" ht="17.25">
      <c r="A48" s="94"/>
      <c r="B48" s="151"/>
      <c r="C48" s="96"/>
      <c r="D48" s="116" t="s">
        <v>56</v>
      </c>
      <c r="E48" s="154">
        <f>SUM(E35:E47)</f>
        <v>662920.47999999998</v>
      </c>
      <c r="F48" s="154">
        <f>SUM(F35:F47)</f>
        <v>1034225.5000000001</v>
      </c>
      <c r="G48" s="154">
        <f>SUM(G35:G47)</f>
        <v>808903.90000000002</v>
      </c>
      <c r="H48" s="154">
        <f>SUM(H35:H47)</f>
        <v>139150.39999999999</v>
      </c>
      <c r="I48" s="154">
        <f>SUM(I35:I47)</f>
        <v>854451.16000000003</v>
      </c>
      <c r="J48" s="154">
        <f>SUM(J35:J47)</f>
        <v>72368.239999999991</v>
      </c>
      <c r="K48" s="117">
        <f>SUM(K35:K47)</f>
        <v>191530.67999999999</v>
      </c>
      <c r="L48" s="154">
        <f t="shared" si="9"/>
        <v>45547.260000000009</v>
      </c>
      <c r="M48" s="154">
        <f>SUM(M35:M47)</f>
        <v>-179774.34000000003</v>
      </c>
      <c r="N48" s="155">
        <f>SUM(N35:N47)</f>
        <v>-66782.159999999989</v>
      </c>
      <c r="O48" s="118">
        <f t="shared" si="12"/>
        <v>1.28891953979156</v>
      </c>
      <c r="P48" s="100">
        <f t="shared" si="13"/>
        <v>0.52007209465441706</v>
      </c>
      <c r="Q48" s="119">
        <f t="shared" si="14"/>
        <v>1.0563073808891266</v>
      </c>
      <c r="R48" s="101">
        <f t="shared" si="15"/>
        <v>0.82617491059735038</v>
      </c>
      <c r="S48" s="93"/>
      <c r="T48" s="93"/>
      <c r="U48" s="93"/>
      <c r="V48" s="93"/>
      <c r="W48" s="93"/>
      <c r="X48" s="93"/>
      <c r="Y48" s="93"/>
      <c r="Z48" s="93"/>
    </row>
    <row r="49" ht="17.25">
      <c r="A49" s="156" t="s">
        <v>106</v>
      </c>
      <c r="B49" s="157" t="s">
        <v>107</v>
      </c>
      <c r="C49" s="120" t="s">
        <v>108</v>
      </c>
      <c r="D49" s="158" t="s">
        <v>109</v>
      </c>
      <c r="E49" s="49">
        <v>384472.15999999997</v>
      </c>
      <c r="F49" s="105">
        <f>672351.5-9496.39</f>
        <v>662855.10999999999</v>
      </c>
      <c r="G49" s="105">
        <v>471226.92999999999</v>
      </c>
      <c r="H49" s="50">
        <v>65697.960000000006</v>
      </c>
      <c r="I49" s="49">
        <v>439489.97000000003</v>
      </c>
      <c r="J49" s="50">
        <v>33689.260000000002</v>
      </c>
      <c r="K49" s="49">
        <f t="shared" ref="K49:K83" si="16">I49-E49</f>
        <v>55017.810000000056</v>
      </c>
      <c r="L49" s="49">
        <f t="shared" si="9"/>
        <v>-31736.959999999963</v>
      </c>
      <c r="M49" s="49">
        <f t="shared" ref="M49:M83" si="17">I49-F49</f>
        <v>-223365.13999999996</v>
      </c>
      <c r="N49" s="49">
        <f t="shared" ref="N49:N83" si="18">J49-H49</f>
        <v>-32008.700000000004</v>
      </c>
      <c r="O49" s="51">
        <f t="shared" si="12"/>
        <v>1.1430995939992119</v>
      </c>
      <c r="P49" s="51">
        <f t="shared" si="13"/>
        <v>0.51279004705777775</v>
      </c>
      <c r="Q49" s="51">
        <f t="shared" si="14"/>
        <v>0.93265036868754514</v>
      </c>
      <c r="R49" s="53">
        <f t="shared" si="15"/>
        <v>0.66302569501199149</v>
      </c>
      <c r="S49" s="1"/>
      <c r="T49" s="1"/>
      <c r="U49" s="1"/>
      <c r="V49" s="1"/>
      <c r="W49" s="1"/>
      <c r="X49" s="1"/>
      <c r="Y49" s="1"/>
      <c r="Z49" s="1"/>
    </row>
    <row r="50" ht="17.25">
      <c r="A50" s="87"/>
      <c r="B50" s="159"/>
      <c r="C50" s="56" t="s">
        <v>110</v>
      </c>
      <c r="D50" s="153" t="s">
        <v>111</v>
      </c>
      <c r="E50" s="90">
        <v>309632.96000000002</v>
      </c>
      <c r="F50" s="109">
        <f>494433.2-6983.53</f>
        <v>487449.66999999998</v>
      </c>
      <c r="G50" s="109">
        <v>368418.22999999998</v>
      </c>
      <c r="H50" s="90">
        <v>40902.650000000001</v>
      </c>
      <c r="I50" s="47">
        <v>345955.21999999997</v>
      </c>
      <c r="J50" s="90">
        <v>23974.02</v>
      </c>
      <c r="K50" s="90">
        <f t="shared" si="16"/>
        <v>36322.259999999951</v>
      </c>
      <c r="L50" s="90">
        <f t="shared" si="9"/>
        <v>-22463.010000000009</v>
      </c>
      <c r="M50" s="90">
        <f t="shared" si="17"/>
        <v>-141494.45000000001</v>
      </c>
      <c r="N50" s="47">
        <f t="shared" si="18"/>
        <v>-16928.630000000001</v>
      </c>
      <c r="O50" s="64">
        <f t="shared" si="12"/>
        <v>1.1173074726928294</v>
      </c>
      <c r="P50" s="64">
        <f t="shared" si="13"/>
        <v>0.58612388194896903</v>
      </c>
      <c r="Q50" s="64">
        <f t="shared" si="14"/>
        <v>0.93902850572839458</v>
      </c>
      <c r="R50" s="66">
        <f t="shared" si="15"/>
        <v>0.70972500607088318</v>
      </c>
      <c r="S50" s="1"/>
      <c r="T50" s="1"/>
      <c r="U50" s="1"/>
      <c r="V50" s="1"/>
      <c r="W50" s="1"/>
      <c r="X50" s="1"/>
      <c r="Y50" s="1"/>
      <c r="Z50" s="1"/>
    </row>
    <row r="51" ht="17.25">
      <c r="A51" s="87"/>
      <c r="B51" s="159"/>
      <c r="C51" s="56" t="s">
        <v>112</v>
      </c>
      <c r="D51" s="153" t="s">
        <v>113</v>
      </c>
      <c r="E51" s="90">
        <v>2829749.71</v>
      </c>
      <c r="F51" s="109">
        <f>4658773.5-65801.97</f>
        <v>4592971.5300000003</v>
      </c>
      <c r="G51" s="109">
        <v>3317003.2200000002</v>
      </c>
      <c r="H51" s="90">
        <v>414674</v>
      </c>
      <c r="I51" s="90">
        <v>3002439.2400000002</v>
      </c>
      <c r="J51" s="90">
        <v>164027.07999999999</v>
      </c>
      <c r="K51" s="90">
        <f t="shared" si="16"/>
        <v>172689.53000000026</v>
      </c>
      <c r="L51" s="90">
        <f t="shared" si="9"/>
        <v>-314563.97999999998</v>
      </c>
      <c r="M51" s="90">
        <f t="shared" si="17"/>
        <v>-1590532.29</v>
      </c>
      <c r="N51" s="90">
        <f t="shared" si="18"/>
        <v>-250646.92000000001</v>
      </c>
      <c r="O51" s="64">
        <f t="shared" si="12"/>
        <v>1.0610264326168974</v>
      </c>
      <c r="P51" s="64">
        <f t="shared" si="13"/>
        <v>0.39555670237343066</v>
      </c>
      <c r="Q51" s="64">
        <f t="shared" si="14"/>
        <v>0.90516621204847669</v>
      </c>
      <c r="R51" s="66">
        <f t="shared" si="15"/>
        <v>0.65370299388727104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7"/>
      <c r="B52" s="159"/>
      <c r="C52" s="56"/>
      <c r="D52" s="160" t="s">
        <v>114</v>
      </c>
      <c r="E52" s="128">
        <f>E49+E50+E51</f>
        <v>3523854.8300000001</v>
      </c>
      <c r="F52" s="128">
        <f>F49+F50+F51</f>
        <v>5743276.3100000005</v>
      </c>
      <c r="G52" s="128">
        <f>G49+G50+G51</f>
        <v>4156648.3799999999</v>
      </c>
      <c r="H52" s="128">
        <f>H49+H50+H51</f>
        <v>521274.60999999999</v>
      </c>
      <c r="I52" s="128">
        <f>I49+I50+I51</f>
        <v>3787884.4300000002</v>
      </c>
      <c r="J52" s="128">
        <f>J49+J50+J51</f>
        <v>221690.35999999999</v>
      </c>
      <c r="K52" s="128">
        <f t="shared" si="16"/>
        <v>264029.60000000009</v>
      </c>
      <c r="L52" s="128">
        <f t="shared" si="9"/>
        <v>-368763.94999999972</v>
      </c>
      <c r="M52" s="128">
        <f t="shared" si="17"/>
        <v>-1955391.8800000004</v>
      </c>
      <c r="N52" s="128">
        <f t="shared" si="18"/>
        <v>-299584.25</v>
      </c>
      <c r="O52" s="130">
        <f t="shared" si="12"/>
        <v>1.074926355578615</v>
      </c>
      <c r="P52" s="130">
        <f t="shared" si="13"/>
        <v>0.42528516783121278</v>
      </c>
      <c r="Q52" s="130">
        <f t="shared" si="14"/>
        <v>0.91128334266272493</v>
      </c>
      <c r="R52" s="132">
        <f t="shared" si="15"/>
        <v>0.65953372701304003</v>
      </c>
      <c r="S52" s="1"/>
      <c r="T52" s="1"/>
      <c r="U52" s="1"/>
      <c r="V52" s="1"/>
      <c r="W52" s="1"/>
      <c r="X52" s="1"/>
      <c r="Y52" s="1"/>
      <c r="Z52" s="1"/>
    </row>
    <row r="53" ht="34.5">
      <c r="A53" s="156"/>
      <c r="B53" s="159"/>
      <c r="C53" s="161" t="s">
        <v>115</v>
      </c>
      <c r="D53" s="162" t="s">
        <v>116</v>
      </c>
      <c r="E53" s="163">
        <v>1937.99</v>
      </c>
      <c r="F53" s="164">
        <v>2266.5999999999999</v>
      </c>
      <c r="G53" s="164">
        <v>1660</v>
      </c>
      <c r="H53" s="47">
        <v>200</v>
      </c>
      <c r="I53" s="90">
        <v>1774.1400000000001</v>
      </c>
      <c r="J53" s="47">
        <v>315.10000000000002</v>
      </c>
      <c r="K53" s="165">
        <f t="shared" si="16"/>
        <v>-163.84999999999991</v>
      </c>
      <c r="L53" s="165">
        <f t="shared" si="9"/>
        <v>114.1400000000001</v>
      </c>
      <c r="M53" s="165">
        <f t="shared" si="17"/>
        <v>-492.45999999999981</v>
      </c>
      <c r="N53" s="90">
        <f t="shared" si="18"/>
        <v>115.10000000000002</v>
      </c>
      <c r="O53" s="74">
        <f t="shared" si="12"/>
        <v>0.91545364011166208</v>
      </c>
      <c r="P53" s="74">
        <f t="shared" si="13"/>
        <v>1.5755000000000001</v>
      </c>
      <c r="Q53" s="74">
        <f t="shared" si="14"/>
        <v>1.0687590361445785</v>
      </c>
      <c r="R53" s="75">
        <f t="shared" si="15"/>
        <v>0.78273184505426641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9"/>
      <c r="C54" s="67" t="s">
        <v>117</v>
      </c>
      <c r="D54" s="122" t="s">
        <v>118</v>
      </c>
      <c r="E54" s="90">
        <v>2887.27</v>
      </c>
      <c r="F54" s="90">
        <v>11763.299999999999</v>
      </c>
      <c r="G54" s="90">
        <v>11763.299999999999</v>
      </c>
      <c r="H54" s="90">
        <v>0</v>
      </c>
      <c r="I54" s="90">
        <v>22160.23</v>
      </c>
      <c r="J54" s="90">
        <v>0</v>
      </c>
      <c r="K54" s="90">
        <f t="shared" si="16"/>
        <v>19272.959999999999</v>
      </c>
      <c r="L54" s="90">
        <f t="shared" si="9"/>
        <v>10396.93</v>
      </c>
      <c r="M54" s="90">
        <f t="shared" si="17"/>
        <v>10396.93</v>
      </c>
      <c r="N54" s="90">
        <f t="shared" si="18"/>
        <v>0</v>
      </c>
      <c r="O54" s="64">
        <f t="shared" si="12"/>
        <v>7.6751498820685287</v>
      </c>
      <c r="P54" s="64" t="str">
        <f t="shared" si="13"/>
        <v/>
      </c>
      <c r="Q54" s="64">
        <f t="shared" si="14"/>
        <v>1.883844669437998</v>
      </c>
      <c r="R54" s="66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6"/>
      <c r="B55" s="159"/>
      <c r="C55" s="167" t="s">
        <v>119</v>
      </c>
      <c r="D55" s="122" t="s">
        <v>103</v>
      </c>
      <c r="E55" s="46">
        <v>71531.270000000004</v>
      </c>
      <c r="F55" s="48">
        <v>151922.42999999999</v>
      </c>
      <c r="G55" s="48">
        <v>110858</v>
      </c>
      <c r="H55" s="109">
        <v>16493</v>
      </c>
      <c r="I55" s="109">
        <v>81677.819999999992</v>
      </c>
      <c r="J55" s="109">
        <v>2194.6199999999999</v>
      </c>
      <c r="K55" s="46">
        <f t="shared" si="16"/>
        <v>10146.549999999988</v>
      </c>
      <c r="L55" s="46">
        <f t="shared" si="9"/>
        <v>-29180.180000000008</v>
      </c>
      <c r="M55" s="46">
        <f t="shared" si="17"/>
        <v>-70244.610000000001</v>
      </c>
      <c r="N55" s="109">
        <f t="shared" si="18"/>
        <v>-14298.380000000001</v>
      </c>
      <c r="O55" s="168">
        <f t="shared" si="12"/>
        <v>1.1418477541360581</v>
      </c>
      <c r="P55" s="168">
        <f t="shared" si="13"/>
        <v>0.13306372400412295</v>
      </c>
      <c r="Q55" s="168">
        <f t="shared" si="14"/>
        <v>0.73677876201988124</v>
      </c>
      <c r="R55" s="169">
        <f t="shared" si="15"/>
        <v>0.53762844630644724</v>
      </c>
      <c r="S55" s="1"/>
      <c r="T55" s="1"/>
      <c r="U55" s="1"/>
      <c r="V55" s="1"/>
      <c r="W55" s="1"/>
      <c r="X55" s="1"/>
      <c r="Y55" s="1"/>
      <c r="Z55" s="1"/>
    </row>
    <row r="56" s="93" customFormat="1" ht="17.25">
      <c r="A56" s="94"/>
      <c r="B56" s="170"/>
      <c r="C56" s="96"/>
      <c r="D56" s="97" t="s">
        <v>56</v>
      </c>
      <c r="E56" s="98">
        <f>E52+E53+E54+E55</f>
        <v>3600211.3600000003</v>
      </c>
      <c r="F56" s="98">
        <f>F52+F53+F54+F55</f>
        <v>5909228.6399999997</v>
      </c>
      <c r="G56" s="98">
        <f>G52+G53+G54+G55</f>
        <v>4280929.6799999997</v>
      </c>
      <c r="H56" s="98">
        <f>H52+H53+H54+H55</f>
        <v>537967.60999999999</v>
      </c>
      <c r="I56" s="98">
        <f>I52+I53+I54+I55</f>
        <v>3893496.6200000001</v>
      </c>
      <c r="J56" s="98">
        <f>J52+J53+J54+J55</f>
        <v>224200.07999999999</v>
      </c>
      <c r="K56" s="98">
        <f t="shared" si="16"/>
        <v>293285.25999999978</v>
      </c>
      <c r="L56" s="117">
        <f t="shared" si="9"/>
        <v>-387433.05999999959</v>
      </c>
      <c r="M56" s="98">
        <f t="shared" si="17"/>
        <v>-2015732.0199999996</v>
      </c>
      <c r="N56" s="117">
        <f t="shared" si="18"/>
        <v>-313767.53000000003</v>
      </c>
      <c r="O56" s="100">
        <f t="shared" si="12"/>
        <v>1.0814633449742794</v>
      </c>
      <c r="P56" s="118">
        <f t="shared" si="13"/>
        <v>0.41675386367591905</v>
      </c>
      <c r="Q56" s="100">
        <f t="shared" si="14"/>
        <v>0.9094979154154198</v>
      </c>
      <c r="R56" s="101">
        <f t="shared" si="15"/>
        <v>0.65888407052735065</v>
      </c>
      <c r="S56" s="93"/>
      <c r="T56" s="93"/>
      <c r="U56" s="93"/>
      <c r="V56" s="93"/>
      <c r="W56" s="93"/>
      <c r="X56" s="93"/>
      <c r="Y56" s="93"/>
      <c r="Z56" s="93"/>
    </row>
    <row r="57" ht="17.25">
      <c r="A57" s="102">
        <v>991</v>
      </c>
      <c r="B57" s="83" t="s">
        <v>120</v>
      </c>
      <c r="C57" s="103" t="s">
        <v>69</v>
      </c>
      <c r="D57" s="104" t="s">
        <v>121</v>
      </c>
      <c r="E57" s="49">
        <v>46890.059999999998</v>
      </c>
      <c r="F57" s="105">
        <v>80120.600000000006</v>
      </c>
      <c r="G57" s="105">
        <v>59120.599999999999</v>
      </c>
      <c r="H57" s="49">
        <v>7000</v>
      </c>
      <c r="I57" s="86">
        <v>59323</v>
      </c>
      <c r="J57" s="49">
        <v>2472.9299999999998</v>
      </c>
      <c r="K57" s="49">
        <f t="shared" si="16"/>
        <v>12432.940000000002</v>
      </c>
      <c r="L57" s="49">
        <f t="shared" si="9"/>
        <v>202.40000000000146</v>
      </c>
      <c r="M57" s="46">
        <f t="shared" si="17"/>
        <v>-20797.600000000006</v>
      </c>
      <c r="N57" s="46">
        <f t="shared" si="18"/>
        <v>-4527.0699999999997</v>
      </c>
      <c r="O57" s="52">
        <f t="shared" si="12"/>
        <v>1.2651508656632131</v>
      </c>
      <c r="P57" s="51">
        <f t="shared" si="13"/>
        <v>0.35327571428571425</v>
      </c>
      <c r="Q57" s="106">
        <f t="shared" si="14"/>
        <v>1.0034235105868343</v>
      </c>
      <c r="R57" s="53">
        <f t="shared" si="15"/>
        <v>0.74042131486783669</v>
      </c>
      <c r="S57" s="1"/>
      <c r="T57" s="1"/>
      <c r="U57" s="1"/>
      <c r="V57" s="1"/>
      <c r="W57" s="1"/>
      <c r="X57" s="1"/>
      <c r="Y57" s="1"/>
      <c r="Z57" s="1"/>
    </row>
    <row r="58" ht="17.25">
      <c r="A58" s="107"/>
      <c r="B58" s="88"/>
      <c r="C58" s="56" t="s">
        <v>122</v>
      </c>
      <c r="D58" s="89" t="s">
        <v>123</v>
      </c>
      <c r="E58" s="90">
        <v>2923.3400000000001</v>
      </c>
      <c r="F58" s="109">
        <v>0</v>
      </c>
      <c r="G58" s="109">
        <v>0</v>
      </c>
      <c r="H58" s="47">
        <v>0</v>
      </c>
      <c r="I58" s="90">
        <v>5149</v>
      </c>
      <c r="J58" s="90">
        <v>0</v>
      </c>
      <c r="K58" s="47">
        <f t="shared" si="16"/>
        <v>2225.6599999999999</v>
      </c>
      <c r="L58" s="90">
        <f t="shared" si="9"/>
        <v>5149</v>
      </c>
      <c r="M58" s="90">
        <f t="shared" si="17"/>
        <v>5149</v>
      </c>
      <c r="N58" s="90">
        <f t="shared" si="18"/>
        <v>0</v>
      </c>
      <c r="O58" s="64">
        <f t="shared" si="12"/>
        <v>1.7613414792668658</v>
      </c>
      <c r="P58" s="63" t="str">
        <f t="shared" si="13"/>
        <v/>
      </c>
      <c r="Q58" s="64" t="str">
        <f t="shared" si="14"/>
        <v/>
      </c>
      <c r="R58" s="66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3" customFormat="1" ht="17.25">
      <c r="A59" s="171"/>
      <c r="B59" s="95"/>
      <c r="C59" s="115"/>
      <c r="D59" s="116" t="s">
        <v>56</v>
      </c>
      <c r="E59" s="98">
        <f>SUM(E57:E58)</f>
        <v>49813.399999999994</v>
      </c>
      <c r="F59" s="98">
        <f>SUM(F57:F58)</f>
        <v>80120.600000000006</v>
      </c>
      <c r="G59" s="98">
        <f>SUM(G57:G58)</f>
        <v>59120.599999999999</v>
      </c>
      <c r="H59" s="98">
        <f>SUM(H57:H58)</f>
        <v>7000</v>
      </c>
      <c r="I59" s="98">
        <f>SUM(I57:I58)</f>
        <v>64472</v>
      </c>
      <c r="J59" s="98">
        <f>SUM(J57:J58)</f>
        <v>2472.9299999999998</v>
      </c>
      <c r="K59" s="98">
        <f t="shared" si="16"/>
        <v>14658.600000000006</v>
      </c>
      <c r="L59" s="117">
        <f t="shared" si="9"/>
        <v>5351.4000000000015</v>
      </c>
      <c r="M59" s="98">
        <f t="shared" si="17"/>
        <v>-15648.600000000006</v>
      </c>
      <c r="N59" s="99">
        <f t="shared" si="18"/>
        <v>-4527.0699999999997</v>
      </c>
      <c r="O59" s="118">
        <f t="shared" si="12"/>
        <v>1.2942702164477833</v>
      </c>
      <c r="P59" s="100">
        <f t="shared" si="13"/>
        <v>0.35327571428571425</v>
      </c>
      <c r="Q59" s="119">
        <f t="shared" si="14"/>
        <v>1.0905166726995328</v>
      </c>
      <c r="R59" s="101">
        <f t="shared" si="15"/>
        <v>0.80468693444632211</v>
      </c>
      <c r="S59" s="93"/>
      <c r="T59" s="93"/>
      <c r="U59" s="93"/>
      <c r="V59" s="93"/>
      <c r="W59" s="93"/>
      <c r="X59" s="93"/>
      <c r="Y59" s="93"/>
      <c r="Z59" s="93"/>
    </row>
    <row r="60" ht="17.25">
      <c r="A60" s="156" t="s">
        <v>124</v>
      </c>
      <c r="B60" s="83" t="s">
        <v>125</v>
      </c>
      <c r="C60" s="120" t="s">
        <v>126</v>
      </c>
      <c r="D60" s="121" t="s">
        <v>127</v>
      </c>
      <c r="E60" s="49">
        <v>49378.949999999997</v>
      </c>
      <c r="F60" s="105">
        <v>3503</v>
      </c>
      <c r="G60" s="105">
        <v>2537.3000000000002</v>
      </c>
      <c r="H60" s="50">
        <v>193.19999999999999</v>
      </c>
      <c r="I60" s="49">
        <v>2232.3000000000002</v>
      </c>
      <c r="J60" s="50">
        <v>71.209999999999994</v>
      </c>
      <c r="K60" s="49">
        <f t="shared" si="16"/>
        <v>-47146.649999999994</v>
      </c>
      <c r="L60" s="49">
        <f t="shared" si="9"/>
        <v>-305</v>
      </c>
      <c r="M60" s="50">
        <f t="shared" si="17"/>
        <v>-1270.6999999999998</v>
      </c>
      <c r="N60" s="49">
        <f t="shared" si="18"/>
        <v>-121.98999999999999</v>
      </c>
      <c r="O60" s="51">
        <f t="shared" si="12"/>
        <v>0.045207522638695243</v>
      </c>
      <c r="P60" s="52">
        <f t="shared" si="13"/>
        <v>0.36858178053830226</v>
      </c>
      <c r="Q60" s="51">
        <f t="shared" si="14"/>
        <v>0.87979348125960666</v>
      </c>
      <c r="R60" s="53">
        <f t="shared" si="15"/>
        <v>0.6372537824721668</v>
      </c>
      <c r="S60" s="1"/>
      <c r="T60" s="1"/>
      <c r="U60" s="1"/>
      <c r="V60" s="1"/>
      <c r="W60" s="1"/>
      <c r="X60" s="1"/>
      <c r="Y60" s="1"/>
      <c r="Z60" s="1"/>
    </row>
    <row r="61" ht="17.25">
      <c r="A61" s="87"/>
      <c r="B61" s="88"/>
      <c r="C61" s="67" t="s">
        <v>104</v>
      </c>
      <c r="D61" s="153" t="s">
        <v>128</v>
      </c>
      <c r="E61" s="90">
        <v>75186.990000000005</v>
      </c>
      <c r="F61" s="109">
        <v>62240.599999999999</v>
      </c>
      <c r="G61" s="109">
        <v>24600</v>
      </c>
      <c r="H61" s="92">
        <v>5500</v>
      </c>
      <c r="I61" s="90">
        <v>104613.2</v>
      </c>
      <c r="J61" s="92">
        <v>6092.7799999999997</v>
      </c>
      <c r="K61" s="90">
        <f t="shared" si="16"/>
        <v>29426.209999999992</v>
      </c>
      <c r="L61" s="90">
        <f t="shared" si="9"/>
        <v>80013.199999999997</v>
      </c>
      <c r="M61" s="90">
        <f t="shared" si="17"/>
        <v>42372.599999999999</v>
      </c>
      <c r="N61" s="90">
        <f t="shared" si="18"/>
        <v>592.77999999999975</v>
      </c>
      <c r="O61" s="64">
        <f t="shared" si="12"/>
        <v>1.3913736937733507</v>
      </c>
      <c r="P61" s="64">
        <f t="shared" si="13"/>
        <v>1.1077781818181818</v>
      </c>
      <c r="Q61" s="65">
        <f t="shared" si="14"/>
        <v>4.2525691056910571</v>
      </c>
      <c r="R61" s="66">
        <f t="shared" si="15"/>
        <v>1.6807871389414626</v>
      </c>
      <c r="S61" s="1"/>
      <c r="T61" s="1"/>
      <c r="U61" s="1"/>
      <c r="V61" s="1"/>
      <c r="W61" s="1"/>
      <c r="X61" s="1"/>
      <c r="Y61" s="1"/>
      <c r="Z61" s="1"/>
    </row>
    <row r="62" s="93" customFormat="1" ht="17.25">
      <c r="A62" s="94"/>
      <c r="B62" s="95"/>
      <c r="C62" s="96"/>
      <c r="D62" s="97" t="s">
        <v>56</v>
      </c>
      <c r="E62" s="98">
        <f>SUM(E60:E61)</f>
        <v>124565.94</v>
      </c>
      <c r="F62" s="98">
        <f>SUM(F60:F61)</f>
        <v>65743.600000000006</v>
      </c>
      <c r="G62" s="98">
        <f>SUM(G60:G61)</f>
        <v>27137.299999999999</v>
      </c>
      <c r="H62" s="98">
        <f>SUM(H60:H61)</f>
        <v>5693.1999999999998</v>
      </c>
      <c r="I62" s="98">
        <f>SUM(I60:I61)</f>
        <v>106845.5</v>
      </c>
      <c r="J62" s="98">
        <f>SUM(J60:J61)</f>
        <v>6163.9899999999998</v>
      </c>
      <c r="K62" s="98">
        <f t="shared" si="16"/>
        <v>-17720.440000000002</v>
      </c>
      <c r="L62" s="117">
        <f t="shared" si="9"/>
        <v>79708.199999999997</v>
      </c>
      <c r="M62" s="98">
        <f t="shared" si="17"/>
        <v>41101.899999999994</v>
      </c>
      <c r="N62" s="98">
        <f t="shared" si="18"/>
        <v>470.78999999999996</v>
      </c>
      <c r="O62" s="118">
        <f t="shared" si="12"/>
        <v>0.85774249365436495</v>
      </c>
      <c r="P62" s="100">
        <f t="shared" si="13"/>
        <v>1.0826933886039485</v>
      </c>
      <c r="Q62" s="100">
        <f t="shared" si="14"/>
        <v>3.9372192517310123</v>
      </c>
      <c r="R62" s="101">
        <f t="shared" si="15"/>
        <v>1.6251848088635241</v>
      </c>
      <c r="S62" s="93"/>
      <c r="T62" s="93"/>
      <c r="U62" s="93"/>
      <c r="V62" s="93"/>
      <c r="W62" s="93"/>
      <c r="X62" s="93"/>
      <c r="Y62" s="93"/>
      <c r="Z62" s="93"/>
    </row>
    <row r="63" ht="17.25">
      <c r="A63" s="110"/>
      <c r="B63" s="83" t="s">
        <v>129</v>
      </c>
      <c r="C63" s="44" t="s">
        <v>130</v>
      </c>
      <c r="D63" s="172" t="s">
        <v>131</v>
      </c>
      <c r="E63" s="49">
        <v>2749.1999999999998</v>
      </c>
      <c r="F63" s="105">
        <v>793.5</v>
      </c>
      <c r="G63" s="105">
        <v>188.19999999999999</v>
      </c>
      <c r="H63" s="46">
        <v>7</v>
      </c>
      <c r="I63" s="86">
        <v>2437.2399999999998</v>
      </c>
      <c r="J63" s="46">
        <v>4.3499999999999996</v>
      </c>
      <c r="K63" s="49">
        <f t="shared" si="16"/>
        <v>-311.96000000000004</v>
      </c>
      <c r="L63" s="49">
        <f t="shared" si="9"/>
        <v>2249.04</v>
      </c>
      <c r="M63" s="46">
        <f t="shared" si="17"/>
        <v>1643.7399999999998</v>
      </c>
      <c r="N63" s="86">
        <f t="shared" si="18"/>
        <v>-2.6500000000000004</v>
      </c>
      <c r="O63" s="51">
        <f t="shared" si="12"/>
        <v>0.8865269896697221</v>
      </c>
      <c r="P63" s="52">
        <f t="shared" si="13"/>
        <v>0.62142857142857133</v>
      </c>
      <c r="Q63" s="51">
        <f t="shared" si="14"/>
        <v>12.950265674814027</v>
      </c>
      <c r="R63" s="53">
        <f t="shared" si="15"/>
        <v>3.0715059861373657</v>
      </c>
      <c r="S63" s="1"/>
      <c r="T63" s="1"/>
      <c r="U63" s="1"/>
      <c r="V63" s="1"/>
      <c r="W63" s="1"/>
      <c r="X63" s="1"/>
      <c r="Y63" s="1"/>
      <c r="Z63" s="1"/>
    </row>
    <row r="64" ht="17.25">
      <c r="A64" s="107"/>
      <c r="B64" s="88"/>
      <c r="C64" s="56" t="s">
        <v>132</v>
      </c>
      <c r="D64" s="91" t="s">
        <v>133</v>
      </c>
      <c r="E64" s="90">
        <v>1692.3800000000001</v>
      </c>
      <c r="F64" s="173">
        <v>44.399999999999999</v>
      </c>
      <c r="G64" s="173">
        <v>44.399999999999999</v>
      </c>
      <c r="H64" s="174">
        <v>0</v>
      </c>
      <c r="I64" s="173">
        <v>1819.98</v>
      </c>
      <c r="J64" s="174">
        <v>0</v>
      </c>
      <c r="K64" s="90">
        <f t="shared" si="16"/>
        <v>127.59999999999991</v>
      </c>
      <c r="L64" s="90">
        <f t="shared" si="9"/>
        <v>1775.5799999999999</v>
      </c>
      <c r="M64" s="90">
        <f t="shared" si="17"/>
        <v>1775.5799999999999</v>
      </c>
      <c r="N64" s="173">
        <f t="shared" si="18"/>
        <v>0</v>
      </c>
      <c r="O64" s="64">
        <f t="shared" si="12"/>
        <v>1.0753967785012821</v>
      </c>
      <c r="P64" s="64" t="str">
        <f t="shared" si="13"/>
        <v/>
      </c>
      <c r="Q64" s="65">
        <f t="shared" si="14"/>
        <v>40.990540540540543</v>
      </c>
      <c r="R64" s="175">
        <f t="shared" si="15"/>
        <v>40.990540540540543</v>
      </c>
      <c r="S64" s="1"/>
      <c r="T64" s="1"/>
      <c r="U64" s="1"/>
      <c r="V64" s="1"/>
      <c r="W64" s="1"/>
      <c r="X64" s="1"/>
      <c r="Y64" s="1"/>
      <c r="Z64" s="1"/>
    </row>
    <row r="65" ht="13.5">
      <c r="A65" s="107"/>
      <c r="B65" s="88"/>
      <c r="C65" s="67" t="s">
        <v>52</v>
      </c>
      <c r="D65" s="91" t="s">
        <v>53</v>
      </c>
      <c r="E65" s="90">
        <v>0</v>
      </c>
      <c r="F65" s="90">
        <v>445</v>
      </c>
      <c r="G65" s="90">
        <v>445</v>
      </c>
      <c r="H65" s="90">
        <v>0</v>
      </c>
      <c r="I65" s="90">
        <v>10906</v>
      </c>
      <c r="J65" s="90">
        <v>0</v>
      </c>
      <c r="K65" s="90">
        <f t="shared" si="16"/>
        <v>10906</v>
      </c>
      <c r="L65" s="90">
        <f t="shared" si="9"/>
        <v>10461</v>
      </c>
      <c r="M65" s="47">
        <f t="shared" si="17"/>
        <v>10461</v>
      </c>
      <c r="N65" s="90">
        <f t="shared" si="18"/>
        <v>0</v>
      </c>
      <c r="O65" s="63" t="str">
        <f t="shared" si="12"/>
        <v/>
      </c>
      <c r="P65" s="64" t="str">
        <f t="shared" si="13"/>
        <v/>
      </c>
      <c r="Q65" s="64">
        <f t="shared" si="14"/>
        <v>24.507865168539325</v>
      </c>
      <c r="R65" s="66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7"/>
      <c r="B66" s="88"/>
      <c r="C66" s="56" t="s">
        <v>134</v>
      </c>
      <c r="D66" s="91" t="s">
        <v>135</v>
      </c>
      <c r="E66" s="47">
        <v>57040.440000000002</v>
      </c>
      <c r="F66" s="90">
        <f>1508.6+1645.9</f>
        <v>3154.5</v>
      </c>
      <c r="G66" s="90">
        <v>2621.9000000000001</v>
      </c>
      <c r="H66" s="90">
        <v>167</v>
      </c>
      <c r="I66" s="47">
        <v>205964.76000000001</v>
      </c>
      <c r="J66" s="90">
        <v>12742.210000000001</v>
      </c>
      <c r="K66" s="90">
        <f t="shared" si="16"/>
        <v>148924.32000000001</v>
      </c>
      <c r="L66" s="90">
        <f t="shared" si="9"/>
        <v>203342.86000000002</v>
      </c>
      <c r="M66" s="90">
        <f t="shared" si="17"/>
        <v>202810.26000000001</v>
      </c>
      <c r="N66" s="47">
        <f t="shared" si="18"/>
        <v>12575.210000000001</v>
      </c>
      <c r="O66" s="64">
        <f t="shared" si="12"/>
        <v>3.6108550354800908</v>
      </c>
      <c r="P66" s="176">
        <f t="shared" si="13"/>
        <v>76.300658682634733</v>
      </c>
      <c r="Q66" s="177">
        <f t="shared" si="14"/>
        <v>78.555536061634697</v>
      </c>
      <c r="R66" s="175">
        <f t="shared" si="15"/>
        <v>65.292363290537324</v>
      </c>
      <c r="S66" s="1"/>
      <c r="T66" s="1"/>
      <c r="U66" s="1"/>
      <c r="V66" s="1"/>
      <c r="W66" s="1"/>
      <c r="X66" s="1"/>
      <c r="Y66" s="1"/>
      <c r="Z66" s="1"/>
    </row>
    <row r="67" ht="13.5">
      <c r="A67" s="107"/>
      <c r="B67" s="88"/>
      <c r="C67" s="67" t="s">
        <v>102</v>
      </c>
      <c r="D67" s="91" t="s">
        <v>103</v>
      </c>
      <c r="E67" s="90">
        <v>64937.860000000001</v>
      </c>
      <c r="F67" s="90">
        <f>113657.8+10372.1</f>
        <v>124029.90000000001</v>
      </c>
      <c r="G67" s="90">
        <v>95636</v>
      </c>
      <c r="H67" s="90">
        <v>9084.7999999999993</v>
      </c>
      <c r="I67" s="90">
        <v>106722.90000000001</v>
      </c>
      <c r="J67" s="90">
        <v>5143.96</v>
      </c>
      <c r="K67" s="90">
        <f t="shared" si="16"/>
        <v>41785.040000000008</v>
      </c>
      <c r="L67" s="90">
        <f t="shared" si="9"/>
        <v>11086.900000000009</v>
      </c>
      <c r="M67" s="47">
        <f t="shared" si="17"/>
        <v>-17307</v>
      </c>
      <c r="N67" s="90">
        <f t="shared" si="18"/>
        <v>-3940.8399999999992</v>
      </c>
      <c r="O67" s="63">
        <f t="shared" si="12"/>
        <v>1.6434619188251662</v>
      </c>
      <c r="P67" s="64">
        <f t="shared" si="13"/>
        <v>0.56621609721733013</v>
      </c>
      <c r="Q67" s="65">
        <f t="shared" si="14"/>
        <v>1.1159281023882222</v>
      </c>
      <c r="R67" s="66">
        <f t="shared" si="15"/>
        <v>0.86046106624289787</v>
      </c>
      <c r="S67" s="1"/>
      <c r="T67" s="1"/>
      <c r="U67" s="1"/>
      <c r="V67" s="1"/>
      <c r="W67" s="1"/>
      <c r="X67" s="1"/>
      <c r="Y67" s="1"/>
      <c r="Z67" s="1"/>
    </row>
    <row r="68" ht="13.5">
      <c r="A68" s="107"/>
      <c r="B68" s="88"/>
      <c r="C68" s="56" t="s">
        <v>136</v>
      </c>
      <c r="D68" s="91" t="s">
        <v>137</v>
      </c>
      <c r="E68" s="90">
        <v>1238.8900000000001</v>
      </c>
      <c r="F68" s="109">
        <v>0</v>
      </c>
      <c r="G68" s="109">
        <v>0</v>
      </c>
      <c r="H68" s="47">
        <v>0</v>
      </c>
      <c r="I68" s="178">
        <v>511.72999999999996</v>
      </c>
      <c r="J68" s="179">
        <v>-490.83000000000004</v>
      </c>
      <c r="K68" s="90">
        <f t="shared" si="16"/>
        <v>-727.16000000000008</v>
      </c>
      <c r="L68" s="90">
        <f t="shared" si="9"/>
        <v>511.72999999999996</v>
      </c>
      <c r="M68" s="90">
        <f t="shared" si="17"/>
        <v>511.72999999999996</v>
      </c>
      <c r="N68" s="90">
        <f t="shared" si="18"/>
        <v>-490.83000000000004</v>
      </c>
      <c r="O68" s="64">
        <f t="shared" si="12"/>
        <v>0.41305523492804036</v>
      </c>
      <c r="P68" s="63" t="str">
        <f t="shared" si="13"/>
        <v/>
      </c>
      <c r="Q68" s="64" t="str">
        <f t="shared" si="14"/>
        <v/>
      </c>
      <c r="R68" s="66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7"/>
      <c r="B69" s="88"/>
      <c r="C69" s="67" t="s">
        <v>138</v>
      </c>
      <c r="D69" s="91" t="s">
        <v>139</v>
      </c>
      <c r="E69" s="90">
        <v>40437.269999999997</v>
      </c>
      <c r="F69" s="90">
        <v>0</v>
      </c>
      <c r="G69" s="90">
        <v>0</v>
      </c>
      <c r="H69" s="90">
        <v>0</v>
      </c>
      <c r="I69" s="47">
        <v>596.05999999999995</v>
      </c>
      <c r="J69" s="90">
        <v>38.120000000000005</v>
      </c>
      <c r="K69" s="90">
        <f t="shared" si="16"/>
        <v>-39841.209999999999</v>
      </c>
      <c r="L69" s="90">
        <f t="shared" si="9"/>
        <v>596.05999999999995</v>
      </c>
      <c r="M69" s="90">
        <f t="shared" si="17"/>
        <v>596.05999999999995</v>
      </c>
      <c r="N69" s="90">
        <f t="shared" si="18"/>
        <v>38.120000000000005</v>
      </c>
      <c r="O69" s="63">
        <f t="shared" si="12"/>
        <v>0.014740362047190625</v>
      </c>
      <c r="P69" s="64" t="str">
        <f t="shared" si="13"/>
        <v/>
      </c>
      <c r="Q69" s="65" t="str">
        <f t="shared" si="14"/>
        <v/>
      </c>
      <c r="R69" s="66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7"/>
      <c r="B70" s="88"/>
      <c r="C70" s="56" t="s">
        <v>140</v>
      </c>
      <c r="D70" s="89" t="s">
        <v>141</v>
      </c>
      <c r="E70" s="90">
        <v>5852.1199999999999</v>
      </c>
      <c r="F70" s="109">
        <v>0</v>
      </c>
      <c r="G70" s="109">
        <v>0</v>
      </c>
      <c r="H70" s="47">
        <v>0</v>
      </c>
      <c r="I70" s="90">
        <v>2556.73</v>
      </c>
      <c r="J70" s="47">
        <v>0</v>
      </c>
      <c r="K70" s="90">
        <f t="shared" si="16"/>
        <v>-3295.3899999999999</v>
      </c>
      <c r="L70" s="47">
        <f t="shared" si="9"/>
        <v>2556.73</v>
      </c>
      <c r="M70" s="90">
        <f t="shared" si="17"/>
        <v>2556.73</v>
      </c>
      <c r="N70" s="90">
        <f t="shared" si="18"/>
        <v>0</v>
      </c>
      <c r="O70" s="64">
        <f t="shared" si="12"/>
        <v>0.43688953746676418</v>
      </c>
      <c r="P70" s="63" t="str">
        <f t="shared" si="13"/>
        <v/>
      </c>
      <c r="Q70" s="64" t="str">
        <f t="shared" si="14"/>
        <v/>
      </c>
      <c r="R70" s="66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3" customFormat="1" ht="13.5">
      <c r="A71" s="171"/>
      <c r="B71" s="180"/>
      <c r="C71" s="181"/>
      <c r="D71" s="182" t="s">
        <v>142</v>
      </c>
      <c r="E71" s="99">
        <f>SUM(E63:E70)</f>
        <v>173948.16</v>
      </c>
      <c r="F71" s="99">
        <f>SUM(F63:F70)</f>
        <v>128467.3</v>
      </c>
      <c r="G71" s="99">
        <f>SUM(G63:G70)</f>
        <v>98935.5</v>
      </c>
      <c r="H71" s="99">
        <f>SUM(H63:H70)</f>
        <v>9258.7999999999993</v>
      </c>
      <c r="I71" s="99">
        <f>SUM(I63:I70)</f>
        <v>331515.39999999997</v>
      </c>
      <c r="J71" s="99">
        <f>SUM(J63:J70)</f>
        <v>17437.809999999998</v>
      </c>
      <c r="K71" s="183">
        <f t="shared" si="16"/>
        <v>157567.23999999996</v>
      </c>
      <c r="L71" s="99">
        <f t="shared" si="9"/>
        <v>232579.89999999997</v>
      </c>
      <c r="M71" s="183">
        <f t="shared" si="17"/>
        <v>203048.09999999998</v>
      </c>
      <c r="N71" s="99">
        <f t="shared" si="18"/>
        <v>8179.0099999999984</v>
      </c>
      <c r="O71" s="142">
        <f t="shared" si="12"/>
        <v>1.9058287250638348</v>
      </c>
      <c r="P71" s="184">
        <f t="shared" si="13"/>
        <v>1.8833768954940164</v>
      </c>
      <c r="Q71" s="185">
        <f t="shared" si="14"/>
        <v>3.3508235163313467</v>
      </c>
      <c r="R71" s="186">
        <f t="shared" si="15"/>
        <v>2.5805430642661591</v>
      </c>
      <c r="S71" s="93"/>
      <c r="T71" s="93"/>
      <c r="U71" s="93"/>
      <c r="V71" s="93"/>
      <c r="W71" s="93"/>
      <c r="X71" s="93"/>
      <c r="Y71" s="93"/>
      <c r="Z71" s="93"/>
    </row>
    <row r="72" s="32" customFormat="1" ht="13.5">
      <c r="A72" s="187"/>
      <c r="B72" s="188" t="s">
        <v>143</v>
      </c>
      <c r="C72" s="189"/>
      <c r="D72" s="190"/>
      <c r="E72" s="80">
        <f>E5+E17</f>
        <v>21160584.779999997</v>
      </c>
      <c r="F72" s="80">
        <f>F5+F17</f>
        <v>37107195.540000007</v>
      </c>
      <c r="G72" s="80">
        <f>G5+G17</f>
        <v>24749168.080000002</v>
      </c>
      <c r="H72" s="80">
        <f>H5+H17</f>
        <v>2840215.0099999998</v>
      </c>
      <c r="I72" s="80">
        <f>I5+I17</f>
        <v>22819406.629999999</v>
      </c>
      <c r="J72" s="80">
        <f>J5+J17</f>
        <v>919479.59999999986</v>
      </c>
      <c r="K72" s="80">
        <f t="shared" si="16"/>
        <v>1658821.8500000015</v>
      </c>
      <c r="L72" s="80">
        <f t="shared" si="9"/>
        <v>-1929761.450000003</v>
      </c>
      <c r="M72" s="80">
        <f t="shared" si="17"/>
        <v>-14287788.910000008</v>
      </c>
      <c r="N72" s="80">
        <f t="shared" si="18"/>
        <v>-1920735.4099999999</v>
      </c>
      <c r="O72" s="39">
        <f t="shared" si="12"/>
        <v>1.0783920608643973</v>
      </c>
      <c r="P72" s="38">
        <f t="shared" si="13"/>
        <v>0.32373591321876716</v>
      </c>
      <c r="Q72" s="39">
        <f t="shared" si="14"/>
        <v>0.92202721951048294</v>
      </c>
      <c r="R72" s="41">
        <f t="shared" si="15"/>
        <v>0.61495907459246368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91"/>
      <c r="B73" s="192" t="s">
        <v>144</v>
      </c>
      <c r="C73" s="193"/>
      <c r="D73" s="194"/>
      <c r="E73" s="195">
        <f>SUM(E74:E82)</f>
        <v>17113007.129999999</v>
      </c>
      <c r="F73" s="195">
        <f>SUM(F74:F82)</f>
        <v>30360846.800000001</v>
      </c>
      <c r="G73" s="195">
        <f>SUM(G74:G82)</f>
        <v>19782766.110000003</v>
      </c>
      <c r="H73" s="195">
        <f>SUM(H74:H82)</f>
        <v>1400389.3600000001</v>
      </c>
      <c r="I73" s="195">
        <f>SUM(I74:I82)</f>
        <v>19302337.599999998</v>
      </c>
      <c r="J73" s="195">
        <f>SUM(J74:J82)</f>
        <v>1041921.75</v>
      </c>
      <c r="K73" s="195">
        <f t="shared" si="16"/>
        <v>2189330.4699999988</v>
      </c>
      <c r="L73" s="195">
        <f t="shared" si="9"/>
        <v>-480428.51000000536</v>
      </c>
      <c r="M73" s="195">
        <f t="shared" si="17"/>
        <v>-11058509.200000003</v>
      </c>
      <c r="N73" s="129">
        <f t="shared" si="18"/>
        <v>-358467.6100000001</v>
      </c>
      <c r="O73" s="131">
        <f t="shared" si="12"/>
        <v>1.1279337087496439</v>
      </c>
      <c r="P73" s="196">
        <f t="shared" si="13"/>
        <v>0.74402289803173016</v>
      </c>
      <c r="Q73" s="197">
        <f t="shared" si="14"/>
        <v>0.97571479603364697</v>
      </c>
      <c r="R73" s="198">
        <f t="shared" si="15"/>
        <v>0.63576413817285216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9"/>
      <c r="B74" s="200"/>
      <c r="C74" s="56" t="s">
        <v>145</v>
      </c>
      <c r="D74" s="201" t="s">
        <v>146</v>
      </c>
      <c r="E74" s="90">
        <v>418867.5</v>
      </c>
      <c r="F74" s="90">
        <v>599211.69999999995</v>
      </c>
      <c r="G74" s="109">
        <v>478716.90000000002</v>
      </c>
      <c r="H74" s="90">
        <v>0</v>
      </c>
      <c r="I74" s="90">
        <v>531833.69999999995</v>
      </c>
      <c r="J74" s="90">
        <v>0</v>
      </c>
      <c r="K74" s="90">
        <f t="shared" si="16"/>
        <v>112966.19999999995</v>
      </c>
      <c r="L74" s="90">
        <f t="shared" ref="L74:L83" si="19">I74-G74</f>
        <v>53116.79999999993</v>
      </c>
      <c r="M74" s="90">
        <f t="shared" si="17"/>
        <v>-67378</v>
      </c>
      <c r="N74" s="90">
        <f t="shared" si="18"/>
        <v>0</v>
      </c>
      <c r="O74" s="64">
        <f t="shared" ref="O74:O83" si="20">IFERROR(I74/E74,"")</f>
        <v>1.2696943544199537</v>
      </c>
      <c r="P74" s="64" t="str">
        <f t="shared" ref="P74:P83" si="21">IFERROR(J74/H74,"")</f>
        <v/>
      </c>
      <c r="Q74" s="64">
        <f t="shared" ref="Q74:Q83" si="22">IFERROR(I74/G74,"")</f>
        <v>1.1109566008636835</v>
      </c>
      <c r="R74" s="66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202"/>
      <c r="B75" s="125"/>
      <c r="C75" s="67" t="s">
        <v>147</v>
      </c>
      <c r="D75" s="203" t="s">
        <v>148</v>
      </c>
      <c r="E75" s="90">
        <v>2556050.6800000002</v>
      </c>
      <c r="F75" s="90">
        <v>8975879.5</v>
      </c>
      <c r="G75" s="90">
        <v>3998257.6099999999</v>
      </c>
      <c r="H75" s="204">
        <v>280562.97999999998</v>
      </c>
      <c r="I75" s="90">
        <v>3700641.3300000001</v>
      </c>
      <c r="J75" s="47">
        <v>11566.379999999999</v>
      </c>
      <c r="K75" s="90">
        <f t="shared" si="16"/>
        <v>1144590.6499999999</v>
      </c>
      <c r="L75" s="90">
        <f t="shared" si="19"/>
        <v>-297616.2799999998</v>
      </c>
      <c r="M75" s="90">
        <f t="shared" si="17"/>
        <v>-5275238.1699999999</v>
      </c>
      <c r="N75" s="90">
        <f t="shared" si="18"/>
        <v>-268996.59999999998</v>
      </c>
      <c r="O75" s="64">
        <f t="shared" si="20"/>
        <v>1.447796539777529</v>
      </c>
      <c r="P75" s="64">
        <f t="shared" si="21"/>
        <v>0.041225610021678558</v>
      </c>
      <c r="Q75" s="64">
        <f t="shared" si="22"/>
        <v>0.92556350564915202</v>
      </c>
      <c r="R75" s="66">
        <f t="shared" si="23"/>
        <v>0.41228732293030451</v>
      </c>
      <c r="S75" s="1"/>
      <c r="T75" s="1"/>
      <c r="U75" s="1"/>
      <c r="V75" s="1"/>
      <c r="W75" s="1"/>
      <c r="X75" s="1"/>
      <c r="Y75" s="1"/>
      <c r="Z75" s="1"/>
    </row>
    <row r="76" ht="13.5">
      <c r="A76" s="202"/>
      <c r="B76" s="125"/>
      <c r="C76" s="56" t="s">
        <v>149</v>
      </c>
      <c r="D76" s="201" t="s">
        <v>150</v>
      </c>
      <c r="E76" s="90">
        <v>11727206.9</v>
      </c>
      <c r="F76" s="90">
        <v>17821978</v>
      </c>
      <c r="G76" s="109">
        <v>13096789.4</v>
      </c>
      <c r="H76" s="90">
        <v>1059128.8100000001</v>
      </c>
      <c r="I76" s="109">
        <v>13073804.74</v>
      </c>
      <c r="J76" s="90">
        <v>1036144.17</v>
      </c>
      <c r="K76" s="90">
        <f t="shared" si="16"/>
        <v>1346597.8399999999</v>
      </c>
      <c r="L76" s="90">
        <f t="shared" si="19"/>
        <v>-22984.660000000149</v>
      </c>
      <c r="M76" s="90">
        <f t="shared" si="17"/>
        <v>-4748173.2599999998</v>
      </c>
      <c r="N76" s="109">
        <f t="shared" si="18"/>
        <v>-22984.640000000014</v>
      </c>
      <c r="O76" s="64">
        <f t="shared" si="20"/>
        <v>1.1148268169464972</v>
      </c>
      <c r="P76" s="64">
        <f t="shared" si="21"/>
        <v>0.97829854142103834</v>
      </c>
      <c r="Q76" s="64">
        <f t="shared" si="22"/>
        <v>0.99824501568300394</v>
      </c>
      <c r="R76" s="66">
        <f t="shared" si="23"/>
        <v>0.73357765002290998</v>
      </c>
      <c r="S76" s="1"/>
      <c r="T76" s="1"/>
      <c r="U76" s="1"/>
      <c r="V76" s="1"/>
      <c r="W76" s="1"/>
      <c r="X76" s="1"/>
      <c r="Y76" s="1"/>
      <c r="Z76" s="1"/>
    </row>
    <row r="77" ht="13.5">
      <c r="A77" s="202"/>
      <c r="B77" s="125"/>
      <c r="C77" s="67" t="s">
        <v>151</v>
      </c>
      <c r="D77" s="205" t="s">
        <v>152</v>
      </c>
      <c r="E77" s="90">
        <v>2404718.3100000001</v>
      </c>
      <c r="F77" s="90">
        <v>2957745</v>
      </c>
      <c r="G77" s="47">
        <v>2202969.6000000001</v>
      </c>
      <c r="H77" s="206">
        <v>60697.57</v>
      </c>
      <c r="I77" s="90">
        <v>2134855.23</v>
      </c>
      <c r="J77" s="206">
        <v>4883.9300000000003</v>
      </c>
      <c r="K77" s="90">
        <f t="shared" si="16"/>
        <v>-269863.08000000007</v>
      </c>
      <c r="L77" s="90">
        <f t="shared" si="19"/>
        <v>-68114.370000000112</v>
      </c>
      <c r="M77" s="90">
        <f t="shared" si="17"/>
        <v>-822889.77000000002</v>
      </c>
      <c r="N77" s="90">
        <f t="shared" si="18"/>
        <v>-55813.639999999999</v>
      </c>
      <c r="O77" s="64">
        <f t="shared" si="20"/>
        <v>0.88777767488284309</v>
      </c>
      <c r="P77" s="64">
        <f t="shared" si="21"/>
        <v>0.0804633529810172</v>
      </c>
      <c r="Q77" s="64">
        <f t="shared" si="22"/>
        <v>0.96908065821698119</v>
      </c>
      <c r="R77" s="66">
        <f t="shared" si="23"/>
        <v>0.72178474817808835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202"/>
      <c r="B78" s="125"/>
      <c r="C78" s="56" t="s">
        <v>153</v>
      </c>
      <c r="D78" s="205" t="s">
        <v>154</v>
      </c>
      <c r="E78" s="90">
        <v>7534.4099999999999</v>
      </c>
      <c r="F78" s="90">
        <v>0</v>
      </c>
      <c r="G78" s="109">
        <v>0</v>
      </c>
      <c r="H78" s="90">
        <v>0</v>
      </c>
      <c r="I78" s="92">
        <v>3.1099999999999999</v>
      </c>
      <c r="J78" s="90">
        <v>0</v>
      </c>
      <c r="K78" s="90">
        <f t="shared" si="16"/>
        <v>-7531.3000000000002</v>
      </c>
      <c r="L78" s="90">
        <f t="shared" si="19"/>
        <v>3.1099999999999999</v>
      </c>
      <c r="M78" s="90">
        <f t="shared" si="17"/>
        <v>3.1099999999999999</v>
      </c>
      <c r="N78" s="92">
        <f t="shared" si="18"/>
        <v>0</v>
      </c>
      <c r="O78" s="64">
        <f t="shared" si="20"/>
        <v>0.00041277286476313339</v>
      </c>
      <c r="P78" s="64" t="str">
        <f t="shared" si="21"/>
        <v/>
      </c>
      <c r="Q78" s="64" t="str">
        <f t="shared" si="22"/>
        <v/>
      </c>
      <c r="R78" s="66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202"/>
      <c r="B79" s="125"/>
      <c r="C79" s="56" t="s">
        <v>155</v>
      </c>
      <c r="D79" s="205" t="s">
        <v>156</v>
      </c>
      <c r="E79" s="90">
        <v>44836.290000000001</v>
      </c>
      <c r="F79" s="90">
        <v>0</v>
      </c>
      <c r="G79" s="109">
        <v>0</v>
      </c>
      <c r="H79" s="90">
        <v>0</v>
      </c>
      <c r="I79" s="47">
        <v>155</v>
      </c>
      <c r="J79" s="90">
        <v>0</v>
      </c>
      <c r="K79" s="90">
        <f t="shared" si="16"/>
        <v>-44681.290000000001</v>
      </c>
      <c r="L79" s="90">
        <f t="shared" si="19"/>
        <v>155</v>
      </c>
      <c r="M79" s="90">
        <f t="shared" si="17"/>
        <v>155</v>
      </c>
      <c r="N79" s="47">
        <f t="shared" si="18"/>
        <v>0</v>
      </c>
      <c r="O79" s="64">
        <f t="shared" si="20"/>
        <v>0.0034570210871595307</v>
      </c>
      <c r="P79" s="64" t="str">
        <f t="shared" si="21"/>
        <v/>
      </c>
      <c r="Q79" s="64" t="str">
        <f t="shared" si="22"/>
        <v/>
      </c>
      <c r="R79" s="66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7"/>
      <c r="B80" s="125"/>
      <c r="C80" s="56" t="s">
        <v>157</v>
      </c>
      <c r="D80" s="208" t="s">
        <v>158</v>
      </c>
      <c r="E80" s="90">
        <v>0</v>
      </c>
      <c r="F80" s="90">
        <v>0</v>
      </c>
      <c r="G80" s="109">
        <v>0</v>
      </c>
      <c r="H80" s="90">
        <v>0</v>
      </c>
      <c r="I80" s="92">
        <v>0</v>
      </c>
      <c r="J80" s="90">
        <v>0</v>
      </c>
      <c r="K80" s="90">
        <f t="shared" si="16"/>
        <v>0</v>
      </c>
      <c r="L80" s="90">
        <f t="shared" si="19"/>
        <v>0</v>
      </c>
      <c r="M80" s="90">
        <f t="shared" si="17"/>
        <v>0</v>
      </c>
      <c r="N80" s="92">
        <f t="shared" si="18"/>
        <v>0</v>
      </c>
      <c r="O80" s="64" t="str">
        <f t="shared" si="20"/>
        <v/>
      </c>
      <c r="P80" s="64" t="str">
        <f t="shared" si="21"/>
        <v/>
      </c>
      <c r="Q80" s="64" t="str">
        <f t="shared" si="22"/>
        <v/>
      </c>
      <c r="R80" s="66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202"/>
      <c r="B81" s="125"/>
      <c r="C81" s="209" t="s">
        <v>159</v>
      </c>
      <c r="D81" s="113" t="s">
        <v>160</v>
      </c>
      <c r="E81" s="90">
        <v>27652.209999999999</v>
      </c>
      <c r="F81" s="90">
        <v>6032.6000000000004</v>
      </c>
      <c r="G81" s="109">
        <v>6032.6000000000004</v>
      </c>
      <c r="H81" s="109">
        <v>0</v>
      </c>
      <c r="I81" s="109">
        <v>141821.17999999999</v>
      </c>
      <c r="J81" s="109">
        <v>15.279999999999999</v>
      </c>
      <c r="K81" s="90">
        <f t="shared" si="16"/>
        <v>114168.97</v>
      </c>
      <c r="L81" s="90">
        <f t="shared" si="19"/>
        <v>135788.57999999999</v>
      </c>
      <c r="M81" s="90">
        <f t="shared" si="17"/>
        <v>135788.57999999999</v>
      </c>
      <c r="N81" s="109">
        <f t="shared" si="18"/>
        <v>15.279999999999999</v>
      </c>
      <c r="O81" s="64">
        <f t="shared" si="20"/>
        <v>5.1287466716041861</v>
      </c>
      <c r="P81" s="64" t="str">
        <f t="shared" si="21"/>
        <v/>
      </c>
      <c r="Q81" s="64">
        <f t="shared" si="22"/>
        <v>23.509130391539301</v>
      </c>
      <c r="R81" s="66">
        <f t="shared" si="23"/>
        <v>23.509130391539301</v>
      </c>
      <c r="S81" s="1"/>
      <c r="T81" s="1"/>
      <c r="U81" s="1"/>
      <c r="V81" s="1"/>
      <c r="W81" s="1"/>
      <c r="X81" s="1"/>
      <c r="Y81" s="1"/>
      <c r="Z81" s="1"/>
    </row>
    <row r="82" ht="13.5">
      <c r="A82" s="202"/>
      <c r="B82" s="200"/>
      <c r="C82" s="210" t="s">
        <v>161</v>
      </c>
      <c r="D82" s="211" t="s">
        <v>162</v>
      </c>
      <c r="E82" s="165">
        <v>-73859.169999999998</v>
      </c>
      <c r="F82" s="165">
        <v>0</v>
      </c>
      <c r="G82" s="212">
        <v>0</v>
      </c>
      <c r="H82" s="165">
        <v>0</v>
      </c>
      <c r="I82" s="47">
        <v>-280776.69</v>
      </c>
      <c r="J82" s="165">
        <v>-10688.01</v>
      </c>
      <c r="K82" s="165">
        <f t="shared" si="16"/>
        <v>-206917.52000000002</v>
      </c>
      <c r="L82" s="165">
        <f t="shared" si="19"/>
        <v>-280776.69</v>
      </c>
      <c r="M82" s="165">
        <f t="shared" si="17"/>
        <v>-280776.69</v>
      </c>
      <c r="N82" s="47">
        <f t="shared" si="18"/>
        <v>-10688.01</v>
      </c>
      <c r="O82" s="74">
        <f t="shared" si="20"/>
        <v>3.8015142872577639</v>
      </c>
      <c r="P82" s="63" t="str">
        <f t="shared" si="21"/>
        <v/>
      </c>
      <c r="Q82" s="74" t="str">
        <f t="shared" si="22"/>
        <v/>
      </c>
      <c r="R82" s="75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13"/>
      <c r="B83" s="188" t="s">
        <v>163</v>
      </c>
      <c r="C83" s="189"/>
      <c r="D83" s="190"/>
      <c r="E83" s="80">
        <f>E72+E73</f>
        <v>38273591.909999996</v>
      </c>
      <c r="F83" s="80">
        <f>F72+F73</f>
        <v>67468042.340000004</v>
      </c>
      <c r="G83" s="80">
        <f>G72+G73</f>
        <v>44531934.190000005</v>
      </c>
      <c r="H83" s="80">
        <f>H72+H73</f>
        <v>4240604.3700000001</v>
      </c>
      <c r="I83" s="80">
        <f>I72+I73</f>
        <v>42121744.229999997</v>
      </c>
      <c r="J83" s="80">
        <f>J72+J73</f>
        <v>1961401.3499999999</v>
      </c>
      <c r="K83" s="80">
        <f t="shared" si="16"/>
        <v>3848152.3200000003</v>
      </c>
      <c r="L83" s="80">
        <f t="shared" si="19"/>
        <v>-2410189.9600000083</v>
      </c>
      <c r="M83" s="80">
        <f t="shared" si="17"/>
        <v>-25346298.110000007</v>
      </c>
      <c r="N83" s="80">
        <f t="shared" si="18"/>
        <v>-2279203.0200000005</v>
      </c>
      <c r="O83" s="39">
        <f t="shared" si="20"/>
        <v>1.1005432761327678</v>
      </c>
      <c r="P83" s="39">
        <f t="shared" si="21"/>
        <v>0.46252872913018289</v>
      </c>
      <c r="Q83" s="39">
        <f t="shared" si="22"/>
        <v>0.94587726754205892</v>
      </c>
      <c r="R83" s="41">
        <f t="shared" si="23"/>
        <v>0.62432142343378971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14"/>
      <c r="B84" s="215" t="s">
        <v>164</v>
      </c>
      <c r="C84" s="4"/>
      <c r="D84" s="216"/>
      <c r="E84" s="217"/>
      <c r="F84" s="217"/>
      <c r="G84" s="217"/>
      <c r="H84" s="217"/>
      <c r="I84" s="218"/>
      <c r="J84" s="218"/>
      <c r="K84" s="218"/>
      <c r="L84" s="218"/>
      <c r="M84" s="217"/>
      <c r="N84" s="217"/>
      <c r="O84" s="217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362</cp:revision>
  <dcterms:created xsi:type="dcterms:W3CDTF">2015-02-26T11:08:47Z</dcterms:created>
  <dcterms:modified xsi:type="dcterms:W3CDTF">2026-09-11T09:20:29Z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