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26.10." sheetId="1" state="visible" r:id="rId1"/>
  </sheets>
  <definedNames>
    <definedName name="_xlnm._FilterDatabase" localSheetId="0" hidden="1">'на 26.10.'!$A$4:$R$84</definedName>
    <definedName name="_xlnm.Print_Area" localSheetId="0" hidden="0">'на 26.10.'!$A$1:$R$84</definedName>
    <definedName name="Print_Titles" localSheetId="0" hidden="0">'на 26.10.'!$3:$4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26.10.'!$A$4:$R$84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<sst xmlns="http://schemas.openxmlformats.org/spreadsheetml/2006/main" count="165" uniqueCount="165">
  <si>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</si>
  <si>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</si>
  <si>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</si>
  <si>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</si>
  <si>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</si>
  <si>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</si>
  <si>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23.10.2025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</si>
  <si>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</si>
  <si>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</si>
  <si>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</si>
  <si>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</si>
  <si>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</si>
  <si>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</si>
  <si>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</si>
  <si>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</si>
  <si>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октябрь</t>
  </si>
  <si>
    <t>октябрь</t>
  </si>
  <si>
    <t xml:space="preserve">с нач. года на 26.10.2026 (по 23.10.2026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</si>
  <si>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</si>
  <si>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</si>
  <si>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</si>
  <si>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октябрь от плана октября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</si>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</sst>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4">
    <xf fontId="0" fillId="0" borderId="0" numFmtId="0" xfId="0"/>
    <xf fontId="5" fillId="3" borderId="0" numFmtId="0" xfId="0" applyFont="1" applyFill="1" applyAlignment="1">
      <alignment vertical="center"/>
    </xf>
    <xf fontId="5" fillId="3" borderId="1" numFmtId="0" xfId="0" applyFont="1" applyFill="1" applyBorder="1" applyAlignment="1">
      <alignment vertical="center"/>
    </xf>
    <xf fontId="6" fillId="3" borderId="0" numFmtId="0" xfId="0" applyFont="1" applyFill="1" applyAlignment="1">
      <alignment vertical="center"/>
    </xf>
    <xf fontId="7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vertical="center"/>
    </xf>
    <xf fontId="5" fillId="3" borderId="0" numFmtId="163" xfId="0" applyNumberFormat="1" applyFont="1" applyFill="1" applyAlignment="1">
      <alignment vertical="center"/>
    </xf>
    <xf fontId="8" fillId="3" borderId="0" numFmtId="0" xfId="0" applyFont="1" applyFill="1" applyAlignment="1">
      <alignment horizontal="center" vertical="center" wrapText="1"/>
    </xf>
    <xf fontId="9" fillId="3" borderId="0" numFmtId="0" xfId="0" applyFont="1" applyFill="1" applyAlignment="1">
      <alignment horizontal="left" vertical="center"/>
    </xf>
    <xf fontId="5" fillId="3" borderId="1" numFmtId="49" xfId="0" applyNumberFormat="1" applyFont="1" applyFill="1" applyBorder="1" applyAlignment="1">
      <alignment horizontal="center" vertical="center" wrapText="1"/>
    </xf>
    <xf fontId="6" fillId="3" borderId="0" numFmtId="0" xfId="0" applyFont="1" applyFill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5" fillId="3" borderId="0" numFmtId="162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 wrapText="1"/>
    </xf>
    <xf fontId="5" fillId="3" borderId="0" numFmtId="163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/>
    </xf>
    <xf fontId="11" fillId="3" borderId="0" numFmtId="0" xfId="0" applyFont="1" applyFill="1" applyAlignment="1">
      <alignment vertical="center"/>
    </xf>
    <xf fontId="11" fillId="3" borderId="2" numFmtId="49" xfId="0" applyNumberFormat="1" applyFont="1" applyFill="1" applyBorder="1" applyAlignment="1">
      <alignment horizontal="center" vertical="center" wrapText="1"/>
    </xf>
    <xf fontId="11" fillId="3" borderId="3" numFmtId="0" xfId="0" applyFont="1" applyFill="1" applyBorder="1" applyAlignment="1">
      <alignment horizontal="center" vertical="center" wrapText="1"/>
    </xf>
    <xf fontId="9" fillId="3" borderId="4" numFmtId="49" xfId="0" applyNumberFormat="1" applyFont="1" applyFill="1" applyBorder="1" applyAlignment="1">
      <alignment horizontal="center" vertical="center" wrapText="1"/>
    </xf>
    <xf fontId="11" fillId="3" borderId="4" numFmtId="0" xfId="0" applyFont="1" applyFill="1" applyBorder="1" applyAlignment="1">
      <alignment horizontal="center" vertical="center" wrapText="1"/>
    </xf>
    <xf fontId="12" fillId="3" borderId="4" numFmtId="162" xfId="0" applyNumberFormat="1" applyFont="1" applyFill="1" applyBorder="1" applyAlignment="1">
      <alignment horizontal="center" vertical="center" wrapText="1"/>
    </xf>
    <xf fontId="12" fillId="3" borderId="5" numFmtId="162" xfId="0" applyNumberFormat="1" applyFont="1" applyFill="1" applyBorder="1" applyAlignment="1">
      <alignment horizontal="center" vertical="center" wrapText="1"/>
    </xf>
    <xf fontId="12" fillId="3" borderId="6" numFmtId="162" xfId="0" applyNumberFormat="1" applyFont="1" applyFill="1" applyBorder="1" applyAlignment="1">
      <alignment horizontal="center" vertical="center" wrapText="1"/>
    </xf>
    <xf fontId="12" fillId="3" borderId="7" numFmtId="162" xfId="0" applyNumberFormat="1" applyFont="1" applyFill="1" applyBorder="1" applyAlignment="1">
      <alignment horizontal="center" vertical="center" wrapText="1"/>
    </xf>
    <xf fontId="12" fillId="3" borderId="5" numFmtId="163" xfId="0" applyNumberFormat="1" applyFont="1" applyFill="1" applyBorder="1" applyAlignment="1">
      <alignment horizontal="center" vertical="center" wrapText="1"/>
    </xf>
    <xf fontId="12" fillId="3" borderId="7" numFmtId="163" xfId="0" applyNumberFormat="1" applyFont="1" applyFill="1" applyBorder="1" applyAlignment="1">
      <alignment horizontal="center" vertical="center" wrapText="1"/>
    </xf>
    <xf fontId="12" fillId="3" borderId="4" numFmtId="0" xfId="0" applyFont="1" applyFill="1" applyBorder="1" applyAlignment="1">
      <alignment horizontal="center" vertical="center" wrapText="1"/>
    </xf>
    <xf fontId="12" fillId="3" borderId="4" numFmtId="164" xfId="105" applyNumberFormat="1" applyFont="1" applyFill="1" applyBorder="1" applyAlignment="1" applyProtection="1">
      <alignment horizontal="center" vertical="center" wrapText="1"/>
    </xf>
    <xf fontId="12" fillId="3" borderId="4" numFmtId="163" xfId="0" applyNumberFormat="1" applyFont="1" applyFill="1" applyBorder="1" applyAlignment="1">
      <alignment horizontal="center" vertical="center" wrapText="1"/>
    </xf>
    <xf fontId="12" fillId="3" borderId="0" numFmtId="163" xfId="0" applyNumberFormat="1" applyFont="1" applyFill="1" applyAlignment="1">
      <alignment horizontal="center" vertical="center" wrapText="1"/>
    </xf>
    <xf fontId="12" fillId="3" borderId="0" numFmtId="162" xfId="0" applyNumberFormat="1" applyFont="1" applyFill="1" applyAlignment="1">
      <alignment horizontal="center" vertical="center" wrapText="1"/>
    </xf>
    <xf fontId="13" fillId="3" borderId="0" numFmtId="0" xfId="0" applyFont="1" applyFill="1" applyAlignment="1">
      <alignment vertical="center"/>
    </xf>
    <xf fontId="13" fillId="3" borderId="8" numFmtId="49" xfId="0" applyNumberFormat="1" applyFont="1" applyFill="1" applyBorder="1" applyAlignment="1">
      <alignment horizontal="center" vertical="center" wrapText="1"/>
    </xf>
    <xf fontId="13" fillId="3" borderId="9" numFmtId="0" xfId="0" applyFont="1" applyFill="1" applyBorder="1" applyAlignment="1">
      <alignment horizontal="center" vertical="center" wrapText="1"/>
    </xf>
    <xf fontId="9" fillId="3" borderId="10" numFmtId="0" xfId="0" applyFont="1" applyFill="1" applyBorder="1" applyAlignment="1">
      <alignment horizontal="left" vertical="center"/>
    </xf>
    <xf fontId="13" fillId="3" borderId="11" numFmtId="0" xfId="0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vertical="center" wrapText="1"/>
    </xf>
    <xf fontId="13" fillId="3" borderId="10" numFmtId="164" xfId="0" applyNumberFormat="1" applyFont="1" applyFill="1" applyBorder="1" applyAlignment="1">
      <alignment horizontal="right" vertical="center" wrapText="1"/>
    </xf>
    <xf fontId="13" fillId="3" borderId="12" numFmtId="164" xfId="0" applyNumberFormat="1" applyFont="1" applyFill="1" applyBorder="1" applyAlignment="1">
      <alignment horizontal="right" vertical="center" wrapText="1"/>
    </xf>
    <xf fontId="13" fillId="3" borderId="11" numFmtId="164" xfId="0" applyNumberFormat="1" applyFont="1" applyFill="1" applyBorder="1" applyAlignment="1">
      <alignment horizontal="right" vertical="center" wrapText="1"/>
    </xf>
    <xf fontId="13" fillId="3" borderId="13" numFmtId="164" xfId="0" applyNumberFormat="1" applyFont="1" applyFill="1" applyBorder="1" applyAlignment="1">
      <alignment horizontal="right" vertical="center" wrapText="1"/>
    </xf>
    <xf fontId="5" fillId="3" borderId="14" numFmtId="49" xfId="0" applyNumberFormat="1" applyFont="1" applyFill="1" applyBorder="1" applyAlignment="1">
      <alignment horizontal="center" vertical="center" wrapText="1"/>
    </xf>
    <xf fontId="6" fillId="3" borderId="15" numFmtId="0" xfId="0" applyFont="1" applyFill="1" applyBorder="1" applyAlignment="1">
      <alignment horizontal="center" vertical="center" wrapText="1"/>
    </xf>
    <xf fontId="7" fillId="3" borderId="16" numFmtId="49" xfId="0" applyNumberFormat="1" applyFont="1" applyFill="1" applyBorder="1" applyAlignment="1">
      <alignment horizontal="left" vertical="center"/>
    </xf>
    <xf fontId="5" fillId="3" borderId="0" numFmtId="0" xfId="0" applyFont="1" applyFill="1" applyAlignment="1">
      <alignment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5" fillId="3" borderId="0" numFmtId="162" xfId="0" applyNumberFormat="1" applyFont="1" applyFill="1" applyAlignment="1">
      <alignment horizontal="right" vertical="center" wrapText="1"/>
    </xf>
    <xf fontId="5" fillId="3" borderId="18" numFmtId="162" xfId="0" applyNumberFormat="1" applyFont="1" applyFill="1" applyBorder="1" applyAlignment="1">
      <alignment horizontal="right" vertical="center" wrapText="1"/>
    </xf>
    <xf fontId="5" fillId="3" borderId="15" numFmtId="162" xfId="0" applyNumberFormat="1" applyFont="1" applyFill="1" applyBorder="1" applyAlignment="1">
      <alignment horizontal="right" vertical="center" wrapText="1"/>
    </xf>
    <xf fontId="5" fillId="3" borderId="16" numFmtId="162" xfId="0" applyNumberFormat="1" applyFont="1" applyFill="1" applyBorder="1" applyAlignment="1">
      <alignment horizontal="right" vertical="center" wrapText="1"/>
    </xf>
    <xf fontId="5" fillId="3" borderId="15" numFmtId="164" xfId="0" applyNumberFormat="1" applyFont="1" applyFill="1" applyBorder="1" applyAlignment="1">
      <alignment horizontal="right" vertical="center" wrapText="1"/>
    </xf>
    <xf fontId="5" fillId="3" borderId="16" numFmtId="164" xfId="0" applyNumberFormat="1" applyFont="1" applyFill="1" applyBorder="1" applyAlignment="1">
      <alignment horizontal="right" vertical="center" wrapText="1"/>
    </xf>
    <xf fontId="5" fillId="3" borderId="19" numFmtId="164" xfId="0" applyNumberFormat="1" applyFont="1" applyFill="1" applyBorder="1" applyAlignment="1">
      <alignment horizontal="right" vertical="center" wrapText="1"/>
    </xf>
    <xf fontId="5" fillId="3" borderId="20" numFmtId="49" xfId="0" applyNumberFormat="1" applyFont="1" applyFill="1" applyBorder="1" applyAlignment="1">
      <alignment horizontal="center" vertical="center" wrapText="1"/>
    </xf>
    <xf fontId="6" fillId="3" borderId="20" numFmtId="0" xfId="0" applyFont="1" applyFill="1" applyBorder="1" applyAlignment="1">
      <alignment horizontal="center" vertical="center" wrapText="1"/>
    </xf>
    <xf fontId="7" fillId="3" borderId="20" numFmtId="49" xfId="0" applyNumberFormat="1" applyFont="1" applyFill="1" applyBorder="1" applyAlignment="1">
      <alignment horizontal="left" vertical="center"/>
    </xf>
    <xf fontId="5" fillId="3" borderId="5" numFmtId="0" xfId="0" applyFont="1" applyFill="1" applyBorder="1" applyAlignment="1">
      <alignment vertical="center" wrapText="1"/>
    </xf>
    <xf fontId="5" fillId="3" borderId="20" numFmtId="162" xfId="0" applyNumberFormat="1" applyFont="1" applyFill="1" applyBorder="1" applyAlignment="1">
      <alignment vertical="center" wrapText="1"/>
    </xf>
    <xf fontId="5" fillId="3" borderId="7" numFmtId="162" xfId="0" applyNumberFormat="1" applyFont="1" applyFill="1" applyBorder="1" applyAlignment="1">
      <alignment vertical="center" wrapText="1"/>
    </xf>
    <xf fontId="5" fillId="3" borderId="0" numFmtId="162" xfId="0" applyNumberFormat="1" applyFont="1" applyFill="1" applyAlignment="1">
      <alignment vertical="center" wrapText="1"/>
    </xf>
    <xf fontId="5" fillId="3" borderId="21" numFmtId="162" xfId="0" applyNumberFormat="1" applyFont="1" applyFill="1" applyBorder="1" applyAlignment="1">
      <alignment vertical="center" wrapText="1"/>
    </xf>
    <xf fontId="5" fillId="3" borderId="0" numFmtId="164" xfId="0" applyNumberFormat="1" applyFont="1" applyFill="1" applyAlignment="1">
      <alignment horizontal="right" vertical="center" wrapText="1"/>
    </xf>
    <xf fontId="5" fillId="3" borderId="20" numFmtId="164" xfId="0" applyNumberFormat="1" applyFont="1" applyFill="1" applyBorder="1" applyAlignment="1">
      <alignment horizontal="right" vertical="center" wrapText="1"/>
    </xf>
    <xf fontId="5" fillId="3" borderId="22" numFmtId="164" xfId="0" applyNumberFormat="1" applyFont="1" applyFill="1" applyBorder="1" applyAlignment="1">
      <alignment horizontal="right" vertical="center" wrapText="1"/>
    </xf>
    <xf fontId="5" fillId="3" borderId="23" numFmtId="164" xfId="0" applyNumberFormat="1" applyFont="1" applyFill="1" applyBorder="1" applyAlignment="1">
      <alignment horizontal="right" vertical="center" wrapText="1"/>
    </xf>
    <xf fontId="7" fillId="3" borderId="0" numFmtId="49" xfId="0" applyNumberFormat="1" applyFont="1" applyFill="1" applyAlignment="1">
      <alignment horizontal="left" vertical="center"/>
    </xf>
    <xf fontId="5" fillId="3" borderId="4" numFmtId="49" xfId="0" applyNumberFormat="1" applyFont="1" applyFill="1" applyBorder="1" applyAlignment="1">
      <alignment horizontal="center" vertical="center" wrapText="1"/>
    </xf>
    <xf fontId="6" fillId="3" borderId="4" numFmtId="0" xfId="0" applyFont="1" applyFill="1" applyBorder="1" applyAlignment="1">
      <alignment horizontal="center" vertical="center" wrapText="1"/>
    </xf>
    <xf fontId="5" fillId="3" borderId="24" numFmtId="0" xfId="0" applyFont="1" applyFill="1" applyBorder="1" applyAlignment="1">
      <alignment vertical="center" wrapText="1"/>
    </xf>
    <xf fontId="5" fillId="3" borderId="4" numFmtId="162" xfId="0" applyNumberFormat="1" applyFont="1" applyFill="1" applyBorder="1" applyAlignment="1">
      <alignment vertical="center" wrapText="1"/>
    </xf>
    <xf fontId="5" fillId="3" borderId="25" numFmtId="162" xfId="0" applyNumberFormat="1" applyFont="1" applyFill="1" applyBorder="1" applyAlignment="1">
      <alignment vertical="center" wrapText="1"/>
    </xf>
    <xf fontId="5" fillId="3" borderId="4" numFmtId="164" xfId="0" applyNumberFormat="1" applyFont="1" applyFill="1" applyBorder="1" applyAlignment="1">
      <alignment horizontal="right" vertical="center" wrapText="1"/>
    </xf>
    <xf fontId="5" fillId="3" borderId="26" numFmtId="164" xfId="0" applyNumberFormat="1" applyFont="1" applyFill="1" applyBorder="1" applyAlignment="1">
      <alignment horizontal="right" vertical="center" wrapText="1"/>
    </xf>
    <xf fontId="13" fillId="3" borderId="27" numFmtId="165" xfId="0" applyNumberFormat="1" applyFont="1" applyFill="1" applyBorder="1" applyAlignment="1">
      <alignment horizontal="center" vertical="center" wrapText="1"/>
    </xf>
    <xf fontId="13" fillId="3" borderId="10" numFmtId="165" xfId="0" applyNumberFormat="1" applyFont="1" applyFill="1" applyBorder="1" applyAlignment="1">
      <alignment horizontal="center" vertical="center" wrapText="1"/>
    </xf>
    <xf fontId="9" fillId="3" borderId="10" numFmtId="165" xfId="0" applyNumberFormat="1" applyFont="1" applyFill="1" applyBorder="1" applyAlignment="1">
      <alignment horizontal="left" vertical="center"/>
    </xf>
    <xf fontId="13" fillId="3" borderId="11" numFmtId="165" xfId="0" applyNumberFormat="1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horizontal="right" vertical="center" wrapText="1"/>
    </xf>
    <xf fontId="13" fillId="3" borderId="10" numFmtId="162" xfId="0" applyNumberFormat="1" applyFont="1" applyFill="1" applyBorder="1" applyAlignment="1">
      <alignment horizontal="right" vertical="center" wrapText="1"/>
    </xf>
    <xf fontId="5" fillId="3" borderId="28" numFmtId="49" xfId="0" applyNumberFormat="1" applyFont="1" applyFill="1" applyBorder="1" applyAlignment="1">
      <alignment horizontal="center" vertical="center" wrapText="1"/>
    </xf>
    <xf fontId="6" fillId="3" borderId="29" numFmtId="0" xfId="0" applyFont="1" applyFill="1" applyBorder="1" applyAlignment="1">
      <alignment horizontal="center" vertical="center" wrapText="1"/>
    </xf>
    <xf fontId="7" fillId="3" borderId="15" numFmtId="0" xfId="0" applyFont="1" applyFill="1" applyBorder="1" applyAlignment="1">
      <alignment horizontal="left" vertical="center"/>
    </xf>
    <xf fontId="5" fillId="3" borderId="15" numFmtId="165" xfId="0" applyNumberFormat="1" applyFont="1" applyFill="1" applyBorder="1" applyAlignment="1">
      <alignment vertical="center" wrapText="1"/>
    </xf>
    <xf fontId="5" fillId="3" borderId="30" numFmtId="162" xfId="0" applyNumberFormat="1" applyFont="1" applyFill="1" applyBorder="1" applyAlignment="1">
      <alignment horizontal="right" vertical="center" wrapText="1"/>
    </xf>
    <xf fontId="5" fillId="3" borderId="23" numFmtId="49" xfId="0" applyNumberFormat="1" applyFont="1" applyFill="1" applyBorder="1" applyAlignment="1">
      <alignment horizontal="center" vertical="center" wrapText="1"/>
    </xf>
    <xf fontId="6" fillId="3" borderId="31" numFmtId="0" xfId="0" applyFont="1" applyFill="1" applyBorder="1" applyAlignment="1">
      <alignment horizontal="center" vertical="center" wrapText="1"/>
    </xf>
    <xf fontId="5" fillId="3" borderId="0" numFmtId="165" xfId="0" applyNumberFormat="1" applyFont="1" applyFill="1" applyAlignment="1">
      <alignment vertical="center" wrapText="1"/>
    </xf>
    <xf fontId="5" fillId="3" borderId="20" numFmtId="162" xfId="0" applyNumberFormat="1" applyFont="1" applyFill="1" applyBorder="1" applyAlignment="1">
      <alignment horizontal="right" vertical="center" wrapText="1"/>
    </xf>
    <xf fontId="5" fillId="3" borderId="20" numFmtId="165" xfId="0" applyNumberFormat="1" applyFont="1" applyFill="1" applyBorder="1" applyAlignment="1">
      <alignment vertical="center" wrapText="1"/>
    </xf>
    <xf fontId="5" fillId="3" borderId="6" numFmtId="162" xfId="0" applyNumberFormat="1" applyFont="1" applyFill="1" applyBorder="1" applyAlignment="1">
      <alignment horizontal="right" vertical="center" wrapText="1"/>
    </xf>
    <xf fontId="14" fillId="3" borderId="0" numFmtId="0" xfId="0" applyFont="1" applyFill="1" applyAlignment="1">
      <alignment vertical="center"/>
    </xf>
    <xf fontId="14" fillId="3" borderId="23" numFmtId="49" xfId="0" applyNumberFormat="1" applyFont="1" applyFill="1" applyBorder="1" applyAlignment="1">
      <alignment horizontal="center" vertical="center" wrapText="1"/>
    </xf>
    <xf fontId="14" fillId="3" borderId="32" numFmtId="0" xfId="0" applyFont="1" applyFill="1" applyBorder="1" applyAlignment="1">
      <alignment horizontal="center" vertical="center" wrapText="1"/>
    </xf>
    <xf fontId="15" fillId="3" borderId="33" numFmtId="49" xfId="0" applyNumberFormat="1" applyFont="1" applyFill="1" applyBorder="1" applyAlignment="1">
      <alignment horizontal="left" vertical="center"/>
    </xf>
    <xf fontId="14" fillId="3" borderId="34" numFmtId="0" xfId="0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horizontal="right" vertical="center" wrapText="1"/>
    </xf>
    <xf fontId="14" fillId="3" borderId="4" numFmtId="162" xfId="0" applyNumberFormat="1" applyFont="1" applyFill="1" applyBorder="1" applyAlignment="1">
      <alignment horizontal="right" vertical="center" wrapText="1"/>
    </xf>
    <xf fontId="14" fillId="3" borderId="33" numFmtId="164" xfId="0" applyNumberFormat="1" applyFont="1" applyFill="1" applyBorder="1" applyAlignment="1">
      <alignment horizontal="right" vertical="center" wrapText="1"/>
    </xf>
    <xf fontId="14" fillId="3" borderId="35" numFmtId="164" xfId="0" applyNumberFormat="1" applyFont="1" applyFill="1" applyBorder="1" applyAlignment="1">
      <alignment horizontal="right" vertical="center" wrapText="1"/>
    </xf>
    <xf fontId="5" fillId="3" borderId="26" numFmtId="1" xfId="0" applyNumberFormat="1" applyFont="1" applyFill="1" applyBorder="1" applyAlignment="1">
      <alignment horizontal="center" vertical="center" wrapText="1"/>
    </xf>
    <xf fontId="7" fillId="3" borderId="16" numFmtId="0" xfId="0" applyFont="1" applyFill="1" applyBorder="1" applyAlignment="1">
      <alignment horizontal="left" vertical="center"/>
    </xf>
    <xf fontId="5" fillId="3" borderId="36" numFmtId="0" xfId="0" applyFont="1" applyFill="1" applyBorder="1" applyAlignment="1">
      <alignment horizontal="left" vertical="center" wrapText="1"/>
    </xf>
    <xf fontId="5" fillId="3" borderId="37" numFmtId="162" xfId="0" applyNumberFormat="1" applyFont="1" applyFill="1" applyBorder="1" applyAlignment="1">
      <alignment horizontal="right" vertical="center" wrapText="1"/>
    </xf>
    <xf fontId="5" fillId="3" borderId="38" numFmtId="164" xfId="0" applyNumberFormat="1" applyFont="1" applyFill="1" applyBorder="1" applyAlignment="1">
      <alignment horizontal="right" vertical="center" wrapText="1"/>
    </xf>
    <xf fontId="5" fillId="3" borderId="23" numFmtId="0" xfId="0" applyFont="1" applyFill="1" applyBorder="1" applyAlignment="1">
      <alignment horizontal="center" vertical="center" wrapText="1"/>
    </xf>
    <xf fontId="7" fillId="3" borderId="20" numFmtId="0" xfId="0" applyFont="1" applyFill="1" applyBorder="1" applyAlignment="1">
      <alignment horizontal="left" vertical="center"/>
    </xf>
    <xf fontId="5" fillId="3" borderId="7" numFmtId="162" xfId="0" applyNumberFormat="1" applyFont="1" applyFill="1" applyBorder="1" applyAlignment="1">
      <alignment horizontal="right" vertical="center" wrapText="1"/>
    </xf>
    <xf fontId="5" fillId="3" borderId="26" numFmtId="0" xfId="0" applyFont="1" applyFill="1" applyBorder="1" applyAlignment="1">
      <alignment horizontal="center" vertical="center" wrapText="1"/>
    </xf>
    <xf fontId="6" fillId="3" borderId="39" numFmtId="0" xfId="0" applyFont="1" applyFill="1" applyBorder="1" applyAlignment="1">
      <alignment horizontal="center" vertical="center" wrapText="1"/>
    </xf>
    <xf fontId="7" fillId="3" borderId="20" numFmtId="166" xfId="0" applyNumberFormat="1" applyFont="1" applyFill="1" applyBorder="1" applyAlignment="1">
      <alignment vertical="center"/>
    </xf>
    <xf fontId="16" fillId="3" borderId="5" numFmtId="165" xfId="0" applyNumberFormat="1" applyFont="1" applyFill="1" applyBorder="1" applyAlignment="1">
      <alignment vertical="center" wrapText="1"/>
    </xf>
    <xf fontId="14" fillId="3" borderId="26" numFmtId="0" xfId="0" applyFont="1" applyFill="1" applyBorder="1" applyAlignment="1">
      <alignment horizontal="center" vertical="center" wrapText="1"/>
    </xf>
    <xf fontId="15" fillId="3" borderId="34" numFmtId="49" xfId="0" applyNumberFormat="1" applyFont="1" applyFill="1" applyBorder="1" applyAlignment="1">
      <alignment horizontal="left" vertical="center"/>
    </xf>
    <xf fontId="14" fillId="3" borderId="33" numFmtId="0" xfId="0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horizontal="right" vertical="center" wrapText="1"/>
    </xf>
    <xf fontId="14" fillId="3" borderId="34" numFmtId="164" xfId="0" applyNumberFormat="1" applyFont="1" applyFill="1" applyBorder="1" applyAlignment="1">
      <alignment horizontal="right" vertical="center" wrapText="1"/>
    </xf>
    <xf fontId="14" fillId="3" borderId="40" numFmtId="164" xfId="0" applyNumberFormat="1" applyFont="1" applyFill="1" applyBorder="1" applyAlignment="1">
      <alignment horizontal="right" vertical="center" wrapText="1"/>
    </xf>
    <xf fontId="7" fillId="3" borderId="15" numFmtId="49" xfId="0" applyNumberFormat="1" applyFont="1" applyFill="1" applyBorder="1" applyAlignment="1">
      <alignment horizontal="left" vertical="center"/>
    </xf>
    <xf fontId="5" fillId="3" borderId="16" numFmtId="165" xfId="0" applyNumberFormat="1" applyFont="1" applyFill="1" applyBorder="1" applyAlignment="1">
      <alignment vertical="center" wrapText="1"/>
    </xf>
    <xf fontId="5" fillId="3" borderId="20" numFmtId="165" xfId="0" applyNumberFormat="1" applyFont="1" applyFill="1" applyBorder="1" applyAlignment="1">
      <alignment horizontal="left" vertical="center" wrapText="1"/>
    </xf>
    <xf fontId="5" fillId="3" borderId="20" numFmtId="0" xfId="0" applyFont="1" applyFill="1" applyBorder="1" applyAlignment="1">
      <alignment horizontal="left" vertical="center" wrapText="1"/>
    </xf>
    <xf fontId="13" fillId="3" borderId="28" numFmtId="49" xfId="0" applyNumberFormat="1" applyFont="1" applyFill="1" applyBorder="1" applyAlignment="1">
      <alignment horizontal="center" vertical="center" wrapText="1"/>
    </xf>
    <xf fontId="12" fillId="3" borderId="31" numFmtId="0" xfId="0" applyFont="1" applyFill="1" applyBorder="1" applyAlignment="1">
      <alignment horizontal="center" vertical="center" wrapText="1"/>
    </xf>
    <xf fontId="9" fillId="3" borderId="20" numFmtId="0" xfId="0" applyFont="1" applyFill="1" applyBorder="1" applyAlignment="1">
      <alignment horizontal="left" vertical="center"/>
    </xf>
    <xf fontId="13" fillId="3" borderId="0" numFmtId="0" xfId="0" applyFont="1" applyFill="1" applyAlignment="1">
      <alignment horizontal="left" vertical="center" wrapText="1"/>
    </xf>
    <xf fontId="13" fillId="3" borderId="20" numFmtId="162" xfId="0" applyNumberFormat="1" applyFont="1" applyFill="1" applyBorder="1" applyAlignment="1">
      <alignment horizontal="right" vertical="center" wrapText="1"/>
    </xf>
    <xf fontId="13" fillId="3" borderId="0" numFmtId="162" xfId="0" applyNumberFormat="1" applyFont="1" applyFill="1" applyAlignment="1">
      <alignment horizontal="right" vertical="center" wrapText="1"/>
    </xf>
    <xf fontId="13" fillId="3" borderId="20" numFmtId="164" xfId="0" applyNumberFormat="1" applyFont="1" applyFill="1" applyBorder="1" applyAlignment="1">
      <alignment horizontal="right" vertical="center" wrapText="1"/>
    </xf>
    <xf fontId="13" fillId="3" borderId="0" numFmtId="164" xfId="0" applyNumberFormat="1" applyFont="1" applyFill="1" applyAlignment="1">
      <alignment horizontal="right" vertical="center" wrapText="1"/>
    </xf>
    <xf fontId="13" fillId="3" borderId="23" numFmtId="164" xfId="0" applyNumberFormat="1" applyFont="1" applyFill="1" applyBorder="1" applyAlignment="1">
      <alignment horizontal="right" vertical="center" wrapText="1"/>
    </xf>
    <xf fontId="17" fillId="3" borderId="0" numFmtId="0" xfId="0" applyFont="1" applyFill="1" applyAlignment="1">
      <alignment vertical="center"/>
    </xf>
    <xf fontId="14" fillId="3" borderId="28" numFmtId="49" xfId="0" applyNumberFormat="1" applyFont="1" applyFill="1" applyBorder="1" applyAlignment="1">
      <alignment horizontal="center" vertical="center" wrapText="1"/>
    </xf>
    <xf fontId="18" fillId="3" borderId="31" numFmtId="0" xfId="0" applyFont="1" applyFill="1" applyBorder="1" applyAlignment="1">
      <alignment horizontal="center" vertical="center" wrapText="1"/>
    </xf>
    <xf fontId="15" fillId="3" borderId="0" numFmtId="0" xfId="0" applyFont="1" applyFill="1" applyAlignment="1">
      <alignment horizontal="left" vertical="center"/>
    </xf>
    <xf fontId="17" fillId="3" borderId="5" numFmtId="0" xfId="0" applyFont="1" applyFill="1" applyBorder="1" applyAlignment="1">
      <alignment horizontal="left" vertical="center" wrapText="1"/>
    </xf>
    <xf fontId="17" fillId="3" borderId="20" numFmtId="162" xfId="0" applyNumberFormat="1" applyFont="1" applyFill="1" applyBorder="1" applyAlignment="1">
      <alignment horizontal="right" vertical="center" wrapText="1"/>
    </xf>
    <xf fontId="17" fillId="3" borderId="7" numFmtId="162" xfId="0" applyNumberFormat="1" applyFont="1" applyFill="1" applyBorder="1" applyAlignment="1">
      <alignment horizontal="right" vertical="center" wrapText="1"/>
    </xf>
    <xf fontId="17" fillId="3" borderId="6" numFmtId="162" xfId="0" applyNumberFormat="1" applyFont="1" applyFill="1" applyBorder="1" applyAlignment="1">
      <alignment horizontal="right" vertical="center" wrapText="1"/>
    </xf>
    <xf fontId="17" fillId="3" borderId="17" numFmtId="162" xfId="0" applyNumberFormat="1" applyFont="1" applyFill="1" applyBorder="1" applyAlignment="1">
      <alignment horizontal="right" vertical="center" wrapText="1"/>
    </xf>
    <xf fontId="17" fillId="3" borderId="0" numFmtId="162" xfId="0" applyNumberFormat="1" applyFont="1" applyFill="1" applyAlignment="1">
      <alignment horizontal="right" vertical="center" wrapText="1"/>
    </xf>
    <xf fontId="14" fillId="3" borderId="0" numFmtId="164" xfId="0" applyNumberFormat="1" applyFont="1" applyFill="1" applyAlignment="1">
      <alignment horizontal="right" vertical="center" wrapText="1"/>
    </xf>
    <xf fontId="17" fillId="3" borderId="20" numFmtId="164" xfId="0" applyNumberFormat="1" applyFont="1" applyFill="1" applyBorder="1" applyAlignment="1">
      <alignment horizontal="right" vertical="center" wrapText="1"/>
    </xf>
    <xf fontId="17" fillId="3" borderId="22" numFmtId="164" xfId="0" applyNumberFormat="1" applyFont="1" applyFill="1" applyBorder="1" applyAlignment="1">
      <alignment horizontal="right" vertical="center" wrapText="1"/>
    </xf>
    <xf fontId="17" fillId="3" borderId="23" numFmtId="164" xfId="0" applyNumberFormat="1" applyFont="1" applyFill="1" applyBorder="1" applyAlignment="1">
      <alignment horizontal="right" vertical="center" wrapText="1"/>
    </xf>
    <xf fontId="15" fillId="3" borderId="20" numFmtId="0" xfId="0" applyFont="1" applyFill="1" applyBorder="1" applyAlignment="1">
      <alignment horizontal="left" vertical="center"/>
    </xf>
    <xf fontId="17" fillId="3" borderId="20" numFmtId="0" xfId="0" applyFont="1" applyFill="1" applyBorder="1" applyAlignment="1">
      <alignment horizontal="left" vertical="center" wrapText="1"/>
    </xf>
    <xf fontId="14" fillId="3" borderId="20" numFmtId="164" xfId="0" applyNumberFormat="1" applyFont="1" applyFill="1" applyBorder="1" applyAlignment="1">
      <alignment horizontal="right" vertical="center" wrapText="1"/>
    </xf>
    <xf fontId="17" fillId="3" borderId="0" numFmtId="164" xfId="0" applyNumberFormat="1" applyFont="1" applyFill="1" applyAlignment="1">
      <alignment horizontal="right" vertical="center" wrapText="1"/>
    </xf>
    <xf fontId="14" fillId="3" borderId="32" numFmtId="49" xfId="0" applyNumberFormat="1" applyFont="1" applyFill="1" applyBorder="1" applyAlignment="1">
      <alignment horizontal="center" vertical="center" wrapText="1"/>
    </xf>
    <xf fontId="5" fillId="3" borderId="0" numFmtId="0" xfId="0" applyFont="1" applyFill="1" applyAlignment="1">
      <alignment horizontal="left" vertical="center" wrapText="1"/>
    </xf>
    <xf fontId="5" fillId="3" borderId="5" numFmtId="165" xfId="0" applyNumberFormat="1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vertical="center" wrapText="1"/>
    </xf>
    <xf fontId="5" fillId="3" borderId="26" numFmtId="49" xfId="0" applyNumberFormat="1" applyFont="1" applyFill="1" applyBorder="1" applyAlignment="1">
      <alignment horizontal="center" vertical="center" wrapText="1"/>
    </xf>
    <xf fontId="6" fillId="3" borderId="41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vertical="center" wrapText="1"/>
    </xf>
    <xf fontId="6" fillId="3" borderId="42" numFmtId="0" xfId="0" applyFont="1" applyFill="1" applyBorder="1" applyAlignment="1">
      <alignment horizontal="center" vertical="center" wrapText="1"/>
    </xf>
    <xf fontId="19" fillId="3" borderId="20" numFmtId="165" xfId="0" applyNumberFormat="1" applyFont="1" applyFill="1" applyBorder="1" applyAlignment="1">
      <alignment horizontal="right" vertical="center" wrapText="1"/>
    </xf>
    <xf fontId="7" fillId="3" borderId="4" numFmtId="49" xfId="0" applyNumberFormat="1" applyFont="1" applyFill="1" applyBorder="1" applyAlignment="1">
      <alignment horizontal="left" vertical="center"/>
    </xf>
    <xf fontId="5" fillId="3" borderId="1" numFmtId="165" xfId="0" applyNumberFormat="1" applyFont="1" applyFill="1" applyBorder="1" applyAlignment="1">
      <alignment vertical="center" wrapText="1"/>
    </xf>
    <xf fontId="5" fillId="3" borderId="21" numFmtId="162" xfId="0" applyNumberFormat="1" applyFont="1" applyFill="1" applyBorder="1" applyAlignment="1">
      <alignment horizontal="right" vertical="center" wrapText="1"/>
    </xf>
    <xf fontId="5" fillId="3" borderId="22" numFmtId="162" xfId="0" applyNumberFormat="1" applyFont="1" applyFill="1" applyBorder="1" applyAlignment="1">
      <alignment horizontal="right" vertical="center" wrapText="1"/>
    </xf>
    <xf fontId="5" fillId="3" borderId="4" numFmtId="162" xfId="0" applyNumberFormat="1" applyFont="1" applyFill="1" applyBorder="1" applyAlignment="1">
      <alignment horizontal="right" vertical="center" wrapText="1"/>
    </xf>
    <xf fontId="5" fillId="3" borderId="43" numFmtId="49" xfId="0" applyNumberFormat="1" applyFont="1" applyFill="1" applyBorder="1" applyAlignment="1">
      <alignment horizontal="center" vertical="center" wrapText="1"/>
    </xf>
    <xf fontId="7" fillId="3" borderId="17" numFmtId="166" xfId="0" applyNumberFormat="1" applyFont="1" applyFill="1" applyBorder="1" applyAlignment="1">
      <alignment vertical="center"/>
    </xf>
    <xf fontId="5" fillId="3" borderId="17" numFmtId="164" xfId="0" applyNumberFormat="1" applyFont="1" applyFill="1" applyBorder="1" applyAlignment="1">
      <alignment horizontal="right" vertical="center" wrapText="1"/>
    </xf>
    <xf fontId="5" fillId="3" borderId="43" numFmtId="164" xfId="0" applyNumberFormat="1" applyFont="1" applyFill="1" applyBorder="1" applyAlignment="1">
      <alignment horizontal="right" vertical="center" wrapText="1"/>
    </xf>
    <xf fontId="18" fillId="3" borderId="44" numFmtId="0" xfId="0" applyFont="1" applyFill="1" applyBorder="1" applyAlignment="1">
      <alignment horizontal="center" vertical="center" wrapText="1"/>
    </xf>
    <xf fontId="14" fillId="3" borderId="23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horizontal="left" vertical="center" wrapText="1"/>
    </xf>
    <xf fontId="5" fillId="3" borderId="20" numFmtId="4" xfId="0" applyNumberFormat="1" applyFont="1" applyFill="1" applyBorder="1" applyAlignment="1">
      <alignment horizontal="right" vertical="center" wrapText="1"/>
    </xf>
    <xf fontId="5" fillId="3" borderId="0" numFmtId="4" xfId="0" applyNumberFormat="1" applyFont="1" applyFill="1" applyAlignment="1">
      <alignment horizontal="right" vertical="center" wrapText="1"/>
    </xf>
    <xf fontId="10" fillId="3" borderId="23" numFmtId="164" xfId="0" applyNumberFormat="1" applyFont="1" applyFill="1" applyBorder="1" applyAlignment="1">
      <alignment horizontal="right" vertical="center" wrapText="1"/>
    </xf>
    <xf fontId="10" fillId="3" borderId="0" numFmtId="164" xfId="0" applyNumberFormat="1" applyFont="1" applyFill="1" applyAlignment="1">
      <alignment horizontal="right" vertical="center" wrapText="1"/>
    </xf>
    <xf fontId="10" fillId="3" borderId="20" numFmtId="164" xfId="0" applyNumberFormat="1" applyFont="1" applyFill="1" applyBorder="1" applyAlignment="1">
      <alignment horizontal="right" vertical="center" wrapText="1"/>
    </xf>
    <xf fontId="14" fillId="3" borderId="39" numFmtId="0" xfId="0" applyFont="1" applyFill="1" applyBorder="1" applyAlignment="1">
      <alignment horizontal="center" vertical="center" wrapText="1"/>
    </xf>
    <xf fontId="15" fillId="3" borderId="0" numFmtId="49" xfId="0" applyNumberFormat="1" applyFont="1" applyFill="1" applyAlignment="1">
      <alignment horizontal="left" vertical="center"/>
    </xf>
    <xf fontId="14" fillId="3" borderId="4" numFmtId="0" xfId="0" applyFont="1" applyFill="1" applyBorder="1" applyAlignment="1">
      <alignment vertical="center" wrapText="1"/>
    </xf>
    <xf fontId="14" fillId="3" borderId="0" numFmtId="162" xfId="0" applyNumberFormat="1" applyFont="1" applyFill="1" applyAlignment="1">
      <alignment horizontal="right" vertical="center" wrapText="1"/>
    </xf>
    <xf fontId="14" fillId="3" borderId="4" numFmtId="164" xfId="0" applyNumberFormat="1" applyFont="1" applyFill="1" applyBorder="1" applyAlignment="1">
      <alignment horizontal="right" vertical="center" wrapText="1"/>
    </xf>
    <xf fontId="14" fillId="3" borderId="22" numFmtId="164" xfId="0" applyNumberFormat="1" applyFont="1" applyFill="1" applyBorder="1" applyAlignment="1">
      <alignment horizontal="right" vertical="center" wrapText="1"/>
    </xf>
    <xf fontId="14" fillId="3" borderId="26" numFmtId="164" xfId="0" applyNumberFormat="1" applyFont="1" applyFill="1" applyBorder="1" applyAlignment="1">
      <alignment horizontal="right" vertical="center" wrapText="1"/>
    </xf>
    <xf fontId="13" fillId="3" borderId="5" numFmtId="0" xfId="0" applyFont="1" applyFill="1" applyBorder="1" applyAlignment="1">
      <alignment vertical="center"/>
    </xf>
    <xf fontId="13" fillId="3" borderId="9" numFmtId="167" xfId="0" applyNumberFormat="1" applyFont="1" applyFill="1" applyBorder="1" applyAlignment="1">
      <alignment horizontal="center" vertical="center" wrapText="1"/>
    </xf>
    <xf fontId="9" fillId="3" borderId="10" numFmtId="167" xfId="0" applyNumberFormat="1" applyFont="1" applyFill="1" applyBorder="1" applyAlignment="1">
      <alignment horizontal="left" vertical="center"/>
    </xf>
    <xf fontId="13" fillId="3" borderId="11" numFmtId="167" xfId="0" applyNumberFormat="1" applyFont="1" applyFill="1" applyBorder="1" applyAlignment="1">
      <alignment horizontal="center" vertical="center" wrapText="1"/>
    </xf>
    <xf fontId="13" fillId="3" borderId="23" numFmtId="49" xfId="0" applyNumberFormat="1" applyFont="1" applyFill="1" applyBorder="1" applyAlignment="1">
      <alignment vertical="center" wrapText="1"/>
    </xf>
    <xf fontId="13" fillId="3" borderId="45" numFmtId="165" xfId="0" applyNumberFormat="1" applyFont="1" applyFill="1" applyBorder="1" applyAlignment="1">
      <alignment horizontal="center" vertical="center" wrapText="1"/>
    </xf>
    <xf fontId="9" fillId="3" borderId="46" numFmtId="165" xfId="0" applyNumberFormat="1" applyFont="1" applyFill="1" applyBorder="1" applyAlignment="1">
      <alignment horizontal="left" vertical="center"/>
    </xf>
    <xf fontId="13" fillId="3" borderId="18" numFmtId="165" xfId="0" applyNumberFormat="1" applyFont="1" applyFill="1" applyBorder="1" applyAlignment="1">
      <alignment horizontal="center" vertical="center" wrapText="1"/>
    </xf>
    <xf fontId="13" fillId="3" borderId="17" numFmtId="162" xfId="0" applyNumberFormat="1" applyFont="1" applyFill="1" applyBorder="1" applyAlignment="1">
      <alignment horizontal="right" vertical="center" wrapText="1"/>
    </xf>
    <xf fontId="13" fillId="3" borderId="17" numFmtId="164" xfId="0" applyNumberFormat="1" applyFont="1" applyFill="1" applyBorder="1" applyAlignment="1">
      <alignment horizontal="right" vertical="center" wrapText="1"/>
    </xf>
    <xf fontId="13" fillId="3" borderId="22" numFmtId="164" xfId="0" applyNumberFormat="1" applyFont="1" applyFill="1" applyBorder="1" applyAlignment="1">
      <alignment horizontal="right" vertical="center" wrapText="1"/>
    </xf>
    <xf fontId="13" fillId="3" borderId="43" numFmtId="164" xfId="0" applyNumberFormat="1" applyFont="1" applyFill="1" applyBorder="1" applyAlignment="1">
      <alignment horizontal="right" vertical="center" wrapText="1"/>
    </xf>
    <xf fontId="5" fillId="3" borderId="24" numFmtId="49" xfId="0" applyNumberFormat="1" applyFont="1" applyFill="1" applyBorder="1" applyAlignment="1">
      <alignment horizontal="center" vertical="center" wrapText="1"/>
    </xf>
    <xf fontId="12" fillId="3" borderId="39" numFmtId="0" xfId="0" applyFont="1" applyFill="1" applyBorder="1" applyAlignment="1">
      <alignment horizontal="center" vertical="center" wrapText="1"/>
    </xf>
    <xf fontId="16" fillId="3" borderId="0" numFmtId="162" xfId="0" applyNumberFormat="1" applyFont="1" applyFill="1" applyAlignment="1">
      <alignment vertical="center" wrapText="1"/>
    </xf>
    <xf fontId="5" fillId="3" borderId="5" numFmtId="49" xfId="0" applyNumberFormat="1" applyFont="1" applyFill="1" applyBorder="1" applyAlignment="1">
      <alignment horizontal="center" vertical="center" wrapText="1"/>
    </xf>
    <xf fontId="16" fillId="3" borderId="5" numFmtId="162" xfId="0" applyNumberFormat="1" applyFont="1" applyFill="1" applyBorder="1" applyAlignment="1">
      <alignment vertical="center" wrapText="1"/>
    </xf>
    <xf fontId="5" fillId="3" borderId="1" numFmtId="162" xfId="0" applyNumberFormat="1" applyFont="1" applyFill="1" applyBorder="1" applyAlignment="1">
      <alignment horizontal="right" vertical="center" wrapText="1"/>
    </xf>
    <xf fontId="16" fillId="3" borderId="5" numFmtId="0" xfId="0" applyFont="1" applyFill="1" applyBorder="1" applyAlignment="1">
      <alignment horizontal="left" vertical="center" wrapText="1"/>
    </xf>
    <xf fontId="13" fillId="3" borderId="5" numFmtId="49" xfId="0" applyNumberFormat="1" applyFont="1" applyFill="1" applyBorder="1" applyAlignment="1">
      <alignment horizontal="center" vertical="center" wrapText="1"/>
    </xf>
    <xf fontId="16" fillId="3" borderId="0" numFmtId="0" xfId="0" applyFont="1" applyFill="1" applyAlignment="1">
      <alignment horizontal="left" vertical="center" wrapText="1"/>
    </xf>
    <xf fontId="7" fillId="3" borderId="18" numFmtId="49" xfId="0" applyNumberFormat="1" applyFont="1" applyFill="1" applyBorder="1" applyAlignment="1">
      <alignment horizontal="left" vertical="center"/>
    </xf>
    <xf fontId="7" fillId="3" borderId="22" numFmtId="49" xfId="0" applyNumberFormat="1" applyFont="1" applyFill="1" applyBorder="1" applyAlignment="1">
      <alignment horizontal="left" vertical="center"/>
    </xf>
    <xf fontId="16" fillId="3" borderId="0" numFmtId="165" xfId="0" applyNumberFormat="1" applyFont="1" applyFill="1" applyAlignment="1">
      <alignment vertical="center" wrapText="1"/>
    </xf>
    <xf fontId="5" fillId="3" borderId="47" numFmtId="162" xfId="0" applyNumberFormat="1" applyFont="1" applyFill="1" applyBorder="1" applyAlignment="1">
      <alignment horizontal="right" vertical="center" wrapText="1"/>
    </xf>
    <xf fontId="13" fillId="3" borderId="48" numFmtId="0" xfId="0" applyFont="1" applyFill="1" applyBorder="1" applyAlignment="1">
      <alignment vertical="center"/>
    </xf>
    <xf fontId="5" fillId="3" borderId="1" numFmtId="167" xfId="0" applyNumberFormat="1" applyFont="1" applyFill="1" applyBorder="1" applyAlignment="1">
      <alignment horizontal="left" vertical="center"/>
    </xf>
    <xf fontId="10" fillId="3" borderId="0" numFmtId="168" xfId="0" applyNumberFormat="1" applyFont="1" applyFill="1" applyAlignment="1">
      <alignment horizontal="left" vertical="center"/>
    </xf>
    <xf fontId="5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horizontal="left" vertical="center"/>
    </xf>
    <xf fontId="5" fillId="3" borderId="0" numFmtId="163" xfId="0" applyNumberFormat="1" applyFont="1" applyFill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8.281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6" style="1" width="9.140625"/>
    <col min="27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18076780.319999997</v>
      </c>
      <c r="F5" s="37">
        <f>SUM(F6:F16)</f>
        <v>28873554.000000004</v>
      </c>
      <c r="G5" s="37">
        <f>SUM(G6:G16)</f>
        <v>21855771.400000002</v>
      </c>
      <c r="H5" s="37">
        <f>SUM(H6:H16)</f>
        <v>3112209.2999999998</v>
      </c>
      <c r="I5" s="37">
        <f>SUM(I6:I16)</f>
        <v>19488128.540000003</v>
      </c>
      <c r="J5" s="37">
        <f>SUM(J6:J16)</f>
        <v>1050735.28</v>
      </c>
      <c r="K5" s="37">
        <f>SUM(K6:K16)</f>
        <v>1411348.2200000016</v>
      </c>
      <c r="L5" s="37">
        <f>SUM(L6:L16)</f>
        <v>-2367642.8599999985</v>
      </c>
      <c r="M5" s="37">
        <f>SUM(M6:M16)</f>
        <v>-9385425.459999999</v>
      </c>
      <c r="N5" s="37">
        <f>SUM(N6:N16)</f>
        <v>-2061474.0199999998</v>
      </c>
      <c r="O5" s="38">
        <f t="shared" ref="O5:O9" si="0">IFERROR(I5/E5,"")</f>
        <v>1.0780751989577759</v>
      </c>
      <c r="P5" s="39">
        <f t="shared" ref="P5:P9" si="1">IFERROR(J5/H5,"")</f>
        <v>0.33761716475816717</v>
      </c>
      <c r="Q5" s="40">
        <f t="shared" ref="Q5:Q9" si="2">IFERROR(I5/G5,"")</f>
        <v>0.89166967311892731</v>
      </c>
      <c r="R5" s="41">
        <f t="shared" ref="R5:R9" si="3">IFERROR(I5/F5,"")</f>
        <v>0.67494734247124555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13731997.26</v>
      </c>
      <c r="F6" s="47">
        <f>22841274.9-1013674.9</f>
        <v>21827600</v>
      </c>
      <c r="G6" s="48">
        <v>16795799.5</v>
      </c>
      <c r="H6" s="46">
        <v>1909976.3</v>
      </c>
      <c r="I6" s="46">
        <v>15110229.940000001</v>
      </c>
      <c r="J6" s="46">
        <v>580711.76000000001</v>
      </c>
      <c r="K6" s="49">
        <f t="shared" ref="K6:K9" si="4">I6-E6</f>
        <v>1378232.6800000016</v>
      </c>
      <c r="L6" s="50">
        <f t="shared" ref="L6:L9" si="5">I6-G6</f>
        <v>-1685569.5599999987</v>
      </c>
      <c r="M6" s="46">
        <f t="shared" ref="M6:M9" si="6">I6-F6</f>
        <v>-6717370.0599999987</v>
      </c>
      <c r="N6" s="46">
        <f t="shared" ref="N6:N9" si="7">J6-H6</f>
        <v>-1329264.54</v>
      </c>
      <c r="O6" s="51">
        <f t="shared" si="0"/>
        <v>1.1003665128899103</v>
      </c>
      <c r="P6" s="52">
        <f t="shared" si="1"/>
        <v>0.30404134334022886</v>
      </c>
      <c r="Q6" s="51">
        <f t="shared" si="2"/>
        <v>0.89964338643123254</v>
      </c>
      <c r="R6" s="53">
        <f t="shared" si="3"/>
        <v>0.69225338287305982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62683.559999999998</v>
      </c>
      <c r="F7" s="59">
        <v>58676</v>
      </c>
      <c r="G7" s="59">
        <v>48744</v>
      </c>
      <c r="H7" s="58">
        <v>4914.5</v>
      </c>
      <c r="I7" s="46">
        <v>46371.800000000003</v>
      </c>
      <c r="J7" s="46">
        <v>42.75</v>
      </c>
      <c r="K7" s="60">
        <f t="shared" si="4"/>
        <v>-16311.759999999995</v>
      </c>
      <c r="L7" s="58">
        <f t="shared" si="5"/>
        <v>-2372.1999999999971</v>
      </c>
      <c r="M7" s="61">
        <f t="shared" si="6"/>
        <v>-12304.199999999997</v>
      </c>
      <c r="N7" s="58">
        <f t="shared" si="7"/>
        <v>-4871.75</v>
      </c>
      <c r="O7" s="62">
        <f t="shared" si="0"/>
        <v>0.73977610716430275</v>
      </c>
      <c r="P7" s="63">
        <f t="shared" si="1"/>
        <v>0.0086987486010784414</v>
      </c>
      <c r="Q7" s="64">
        <f t="shared" si="2"/>
        <v>0.95133349745609719</v>
      </c>
      <c r="R7" s="65">
        <f t="shared" si="3"/>
        <v>0.79030267911923113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6" t="s">
        <v>29</v>
      </c>
      <c r="D8" s="57" t="s">
        <v>30</v>
      </c>
      <c r="E8" s="58">
        <v>18950.23</v>
      </c>
      <c r="F8" s="59">
        <v>38381</v>
      </c>
      <c r="G8" s="59">
        <v>37900</v>
      </c>
      <c r="H8" s="58">
        <v>10700</v>
      </c>
      <c r="I8" s="46">
        <v>31420.369999999999</v>
      </c>
      <c r="J8" s="46">
        <v>40.369999999999997</v>
      </c>
      <c r="K8" s="58">
        <f t="shared" si="4"/>
        <v>12470.139999999999</v>
      </c>
      <c r="L8" s="58">
        <f t="shared" si="5"/>
        <v>-6479.630000000001</v>
      </c>
      <c r="M8" s="58">
        <f t="shared" si="6"/>
        <v>-6960.630000000001</v>
      </c>
      <c r="N8" s="60">
        <f t="shared" si="7"/>
        <v>-10659.629999999999</v>
      </c>
      <c r="O8" s="63">
        <f t="shared" si="0"/>
        <v>1.6580468944176403</v>
      </c>
      <c r="P8" s="62">
        <f t="shared" si="1"/>
        <v>0.0037728971962616821</v>
      </c>
      <c r="Q8" s="63">
        <f t="shared" si="2"/>
        <v>0.82903350923482844</v>
      </c>
      <c r="R8" s="65">
        <f t="shared" si="3"/>
        <v>0.81864386024334956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943782.78000000003</v>
      </c>
      <c r="F9" s="59">
        <v>1319195.1000000001</v>
      </c>
      <c r="G9" s="59">
        <v>1253700</v>
      </c>
      <c r="H9" s="58">
        <v>250400</v>
      </c>
      <c r="I9" s="46">
        <v>966680.94999999995</v>
      </c>
      <c r="J9" s="46">
        <v>2173.4299999999998</v>
      </c>
      <c r="K9" s="58">
        <f t="shared" si="4"/>
        <v>22898.169999999925</v>
      </c>
      <c r="L9" s="58">
        <f t="shared" si="5"/>
        <v>-287019.05000000005</v>
      </c>
      <c r="M9" s="61">
        <f t="shared" si="6"/>
        <v>-352514.15000000014</v>
      </c>
      <c r="N9" s="58">
        <f t="shared" si="7"/>
        <v>-248226.57000000001</v>
      </c>
      <c r="O9" s="62">
        <f t="shared" si="0"/>
        <v>1.0242621188744299</v>
      </c>
      <c r="P9" s="63">
        <f t="shared" si="1"/>
        <v>0.0086798322683706072</v>
      </c>
      <c r="Q9" s="64">
        <f t="shared" si="2"/>
        <v>0.77106241525085739</v>
      </c>
      <c r="R9" s="65">
        <f t="shared" si="3"/>
        <v>0.73278088282771814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6" t="s">
        <v>33</v>
      </c>
      <c r="D10" s="57" t="s">
        <v>34</v>
      </c>
      <c r="E10" s="58">
        <v>270.47000000000003</v>
      </c>
      <c r="F10" s="59">
        <v>0</v>
      </c>
      <c r="G10" s="59">
        <v>0</v>
      </c>
      <c r="H10" s="58">
        <v>0</v>
      </c>
      <c r="I10" s="46">
        <v>233.72</v>
      </c>
      <c r="J10" s="46">
        <v>7.1200000000000001</v>
      </c>
      <c r="K10" s="58">
        <f t="shared" ref="K10:K47" si="8">I10-E10</f>
        <v>-36.750000000000028</v>
      </c>
      <c r="L10" s="58">
        <f t="shared" ref="L10:L73" si="9">I10-G10</f>
        <v>233.72</v>
      </c>
      <c r="M10" s="58">
        <f t="shared" ref="M10:M47" si="10">I10-F10</f>
        <v>233.72</v>
      </c>
      <c r="N10" s="60">
        <f t="shared" ref="N10:N47" si="11">J10-H10</f>
        <v>7.1200000000000001</v>
      </c>
      <c r="O10" s="63">
        <f t="shared" ref="O10:O73" si="12">IFERROR(I10/E10,"")</f>
        <v>0.86412541132103371</v>
      </c>
      <c r="P10" s="62" t="str">
        <f t="shared" ref="P10:P73" si="13">IFERROR(J10/H10,"")</f>
        <v/>
      </c>
      <c r="Q10" s="63" t="str">
        <f t="shared" ref="Q10:Q73" si="14">IFERROR(I10/G10,"")</f>
        <v/>
      </c>
      <c r="R10" s="65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0</v>
      </c>
      <c r="I11" s="46">
        <v>848.05999999999995</v>
      </c>
      <c r="J11" s="46">
        <v>26.370000000000001</v>
      </c>
      <c r="K11" s="58">
        <f t="shared" si="8"/>
        <v>-348.96000000000004</v>
      </c>
      <c r="L11" s="58">
        <f t="shared" si="9"/>
        <v>-667.24000000000001</v>
      </c>
      <c r="M11" s="61">
        <f t="shared" si="10"/>
        <v>-667.24000000000001</v>
      </c>
      <c r="N11" s="58">
        <f t="shared" si="11"/>
        <v>26.370000000000001</v>
      </c>
      <c r="O11" s="62">
        <f t="shared" si="12"/>
        <v>0.70847604885465565</v>
      </c>
      <c r="P11" s="63" t="str">
        <f t="shared" si="13"/>
        <v/>
      </c>
      <c r="Q11" s="64">
        <f t="shared" si="14"/>
        <v>0.55966475285422024</v>
      </c>
      <c r="R11" s="65">
        <f t="shared" si="15"/>
        <v>0.55966475285422024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6" t="s">
        <v>37</v>
      </c>
      <c r="D12" s="57" t="s">
        <v>38</v>
      </c>
      <c r="E12" s="58">
        <v>362093.90000000002</v>
      </c>
      <c r="F12" s="59">
        <v>446509.79999999999</v>
      </c>
      <c r="G12" s="59">
        <v>191215.60000000001</v>
      </c>
      <c r="H12" s="58">
        <v>10000</v>
      </c>
      <c r="I12" s="46">
        <v>187125.75</v>
      </c>
      <c r="J12" s="46">
        <v>12557.48</v>
      </c>
      <c r="K12" s="58">
        <f t="shared" si="8"/>
        <v>-174968.15000000002</v>
      </c>
      <c r="L12" s="58">
        <f t="shared" si="9"/>
        <v>-4089.8500000000058</v>
      </c>
      <c r="M12" s="58">
        <f t="shared" si="10"/>
        <v>-259384.04999999999</v>
      </c>
      <c r="N12" s="60">
        <f t="shared" si="11"/>
        <v>2557.4799999999996</v>
      </c>
      <c r="O12" s="63">
        <f t="shared" si="12"/>
        <v>0.51678791053922746</v>
      </c>
      <c r="P12" s="62">
        <f t="shared" si="13"/>
        <v>1.2557479999999999</v>
      </c>
      <c r="Q12" s="63">
        <f t="shared" si="14"/>
        <v>0.97861131623152087</v>
      </c>
      <c r="R12" s="65">
        <f t="shared" si="15"/>
        <v>0.41908542656846504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595721.44999999995</v>
      </c>
      <c r="F13" s="59">
        <v>1866643.8</v>
      </c>
      <c r="G13" s="59">
        <v>584000</v>
      </c>
      <c r="H13" s="58">
        <v>270000</v>
      </c>
      <c r="I13" s="46">
        <v>709596.95000000007</v>
      </c>
      <c r="J13" s="46">
        <v>346236.72000000003</v>
      </c>
      <c r="K13" s="58">
        <f t="shared" si="8"/>
        <v>113875.50000000012</v>
      </c>
      <c r="L13" s="58">
        <f t="shared" si="9"/>
        <v>125596.95000000007</v>
      </c>
      <c r="M13" s="61">
        <f t="shared" si="10"/>
        <v>-1157046.8500000001</v>
      </c>
      <c r="N13" s="58">
        <f t="shared" si="11"/>
        <v>76236.72000000003</v>
      </c>
      <c r="O13" s="62">
        <f t="shared" si="12"/>
        <v>1.1911556147592135</v>
      </c>
      <c r="P13" s="63">
        <f t="shared" si="13"/>
        <v>1.2823582222222223</v>
      </c>
      <c r="Q13" s="64">
        <f t="shared" si="14"/>
        <v>1.2150632705479454</v>
      </c>
      <c r="R13" s="65">
        <f t="shared" si="15"/>
        <v>0.38014588000131577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6" t="s">
        <v>42</v>
      </c>
      <c r="D14" s="57" t="s">
        <v>43</v>
      </c>
      <c r="E14" s="58">
        <v>1826939.6599999999</v>
      </c>
      <c r="F14" s="59">
        <v>2628818</v>
      </c>
      <c r="G14" s="59">
        <v>2381000</v>
      </c>
      <c r="H14" s="58">
        <v>594000</v>
      </c>
      <c r="I14" s="46">
        <v>1867767.05</v>
      </c>
      <c r="J14" s="46">
        <v>61536.230000000003</v>
      </c>
      <c r="K14" s="58">
        <f t="shared" si="8"/>
        <v>40827.39000000013</v>
      </c>
      <c r="L14" s="58">
        <f t="shared" si="9"/>
        <v>-513232.94999999995</v>
      </c>
      <c r="M14" s="58">
        <f t="shared" si="10"/>
        <v>-761050.94999999995</v>
      </c>
      <c r="N14" s="60">
        <f t="shared" si="11"/>
        <v>-532463.77000000002</v>
      </c>
      <c r="O14" s="63">
        <f t="shared" si="12"/>
        <v>1.0223474211512822</v>
      </c>
      <c r="P14" s="62">
        <f t="shared" si="13"/>
        <v>0.1035963468013468</v>
      </c>
      <c r="Q14" s="63">
        <f t="shared" si="14"/>
        <v>0.78444647207055862</v>
      </c>
      <c r="R14" s="65">
        <f t="shared" si="15"/>
        <v>0.71049690393172904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533143.98999999999</v>
      </c>
      <c r="F15" s="59">
        <v>686215</v>
      </c>
      <c r="G15" s="59">
        <v>561897</v>
      </c>
      <c r="H15" s="58">
        <v>62218.5</v>
      </c>
      <c r="I15" s="46">
        <v>567853.94999999995</v>
      </c>
      <c r="J15" s="46">
        <v>47403.050000000003</v>
      </c>
      <c r="K15" s="58">
        <f t="shared" si="8"/>
        <v>34709.959999999963</v>
      </c>
      <c r="L15" s="58">
        <f t="shared" si="9"/>
        <v>5956.9499999999534</v>
      </c>
      <c r="M15" s="58">
        <f t="shared" si="10"/>
        <v>-118361.05000000005</v>
      </c>
      <c r="N15" s="58">
        <f t="shared" si="11"/>
        <v>-14815.449999999997</v>
      </c>
      <c r="O15" s="63">
        <f t="shared" si="12"/>
        <v>1.0651042882430317</v>
      </c>
      <c r="P15" s="63">
        <f t="shared" si="13"/>
        <v>0.76188030891133673</v>
      </c>
      <c r="Q15" s="63">
        <f t="shared" si="14"/>
        <v>1.0106014981393385</v>
      </c>
      <c r="R15" s="65">
        <f t="shared" si="15"/>
        <v>0.82751608460905102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7"/>
      <c r="B16" s="68" t="s">
        <v>39</v>
      </c>
      <c r="C16" s="66" t="s">
        <v>46</v>
      </c>
      <c r="D16" s="69" t="s">
        <v>47</v>
      </c>
      <c r="E16" s="70">
        <v>0</v>
      </c>
      <c r="F16" s="70">
        <v>0</v>
      </c>
      <c r="G16" s="70">
        <v>0</v>
      </c>
      <c r="H16" s="71">
        <v>0</v>
      </c>
      <c r="I16" s="46"/>
      <c r="J16" s="46"/>
      <c r="K16" s="70">
        <f t="shared" si="8"/>
        <v>0</v>
      </c>
      <c r="L16" s="60">
        <f t="shared" si="9"/>
        <v>0</v>
      </c>
      <c r="M16" s="70">
        <f t="shared" si="10"/>
        <v>0</v>
      </c>
      <c r="N16" s="71">
        <f t="shared" si="11"/>
        <v>0</v>
      </c>
      <c r="O16" s="72" t="str">
        <f t="shared" si="12"/>
        <v/>
      </c>
      <c r="P16" s="62" t="str">
        <f t="shared" si="13"/>
        <v/>
      </c>
      <c r="Q16" s="72" t="str">
        <f t="shared" si="14"/>
        <v/>
      </c>
      <c r="R16" s="73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4" t="s">
        <v>48</v>
      </c>
      <c r="B17" s="75"/>
      <c r="C17" s="76"/>
      <c r="D17" s="77"/>
      <c r="E17" s="37">
        <f>E21+E25+E34+E48+E56+E59+E62+E71</f>
        <v>6210196.5499999989</v>
      </c>
      <c r="F17" s="37">
        <f>F21+F25+F34+F48+F56+F59+F62+F71</f>
        <v>8233641.5399999991</v>
      </c>
      <c r="G17" s="37">
        <f>G21+G25+G34+G48+G56+G59+G62+G71</f>
        <v>6774672.9799999986</v>
      </c>
      <c r="H17" s="37">
        <f>H21+H25+H34+H48+H56+H59+H62+H71</f>
        <v>769067.01000000001</v>
      </c>
      <c r="I17" s="37">
        <f>I21+I25+I34+I48+I56+I59+I62+I71</f>
        <v>7102115.46</v>
      </c>
      <c r="J17" s="37">
        <f>J21+J25+J34+J48+J56+J59+J62+J71</f>
        <v>602187.0199999999</v>
      </c>
      <c r="K17" s="37">
        <f t="shared" si="8"/>
        <v>891918.91000000108</v>
      </c>
      <c r="L17" s="78">
        <f t="shared" si="9"/>
        <v>327442.48000000138</v>
      </c>
      <c r="M17" s="79">
        <f t="shared" si="10"/>
        <v>-1131526.0799999991</v>
      </c>
      <c r="N17" s="37">
        <f t="shared" si="11"/>
        <v>-166879.99000000011</v>
      </c>
      <c r="O17" s="38">
        <f t="shared" si="12"/>
        <v>1.1436216877869996</v>
      </c>
      <c r="P17" s="39">
        <f t="shared" si="13"/>
        <v>0.78300981861125452</v>
      </c>
      <c r="Q17" s="40">
        <f t="shared" si="14"/>
        <v>1.0483333263416061</v>
      </c>
      <c r="R17" s="41">
        <f t="shared" si="15"/>
        <v>0.86257282704099858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0" t="s">
        <v>49</v>
      </c>
      <c r="B18" s="81" t="s">
        <v>26</v>
      </c>
      <c r="C18" s="82" t="s">
        <v>50</v>
      </c>
      <c r="D18" s="83" t="s">
        <v>51</v>
      </c>
      <c r="E18" s="49">
        <v>237750.94</v>
      </c>
      <c r="F18" s="49">
        <f>295538.8+75672.2</f>
        <v>371211</v>
      </c>
      <c r="G18" s="49">
        <v>305211</v>
      </c>
      <c r="H18" s="49">
        <v>33000</v>
      </c>
      <c r="I18" s="46">
        <v>311121.88</v>
      </c>
      <c r="J18" s="46">
        <v>27858.919999999998</v>
      </c>
      <c r="K18" s="50">
        <f t="shared" si="8"/>
        <v>73370.940000000002</v>
      </c>
      <c r="L18" s="49">
        <f t="shared" si="9"/>
        <v>5910.8800000000047</v>
      </c>
      <c r="M18" s="49">
        <f t="shared" si="10"/>
        <v>-60089.119999999995</v>
      </c>
      <c r="N18" s="84">
        <f t="shared" si="11"/>
        <v>-5141.0800000000017</v>
      </c>
      <c r="O18" s="51">
        <f t="shared" si="12"/>
        <v>1.3086042057289027</v>
      </c>
      <c r="P18" s="52">
        <f t="shared" si="13"/>
        <v>0.84420969696969694</v>
      </c>
      <c r="Q18" s="51">
        <f t="shared" si="14"/>
        <v>1.0193665365927178</v>
      </c>
      <c r="R18" s="53">
        <f t="shared" si="15"/>
        <v>0.83812677964823246</v>
      </c>
      <c r="S18" s="1"/>
      <c r="T18" s="1"/>
      <c r="U18" s="1"/>
      <c r="V18" s="1"/>
      <c r="W18" s="1"/>
      <c r="X18" s="1"/>
      <c r="Y18" s="1"/>
      <c r="Z18" s="1"/>
    </row>
    <row r="19" ht="17.25">
      <c r="A19" s="85"/>
      <c r="B19" s="86"/>
      <c r="C19" s="56" t="s">
        <v>52</v>
      </c>
      <c r="D19" s="87" t="s">
        <v>53</v>
      </c>
      <c r="E19" s="88">
        <v>647</v>
      </c>
      <c r="F19" s="88">
        <v>0</v>
      </c>
      <c r="G19" s="88">
        <v>0</v>
      </c>
      <c r="H19" s="47">
        <v>0</v>
      </c>
      <c r="I19" s="46">
        <v>0</v>
      </c>
      <c r="J19" s="46">
        <v>0</v>
      </c>
      <c r="K19" s="88">
        <f t="shared" si="8"/>
        <v>-647</v>
      </c>
      <c r="L19" s="47">
        <f t="shared" si="9"/>
        <v>0</v>
      </c>
      <c r="M19" s="88">
        <f t="shared" si="10"/>
        <v>0</v>
      </c>
      <c r="N19" s="88">
        <f t="shared" si="11"/>
        <v>0</v>
      </c>
      <c r="O19" s="62">
        <f t="shared" si="12"/>
        <v>0</v>
      </c>
      <c r="P19" s="63" t="str">
        <f t="shared" si="13"/>
        <v/>
      </c>
      <c r="Q19" s="64" t="str">
        <f t="shared" si="14"/>
        <v/>
      </c>
      <c r="R19" s="65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5"/>
      <c r="B20" s="86"/>
      <c r="C20" s="66" t="s">
        <v>54</v>
      </c>
      <c r="D20" s="89" t="s">
        <v>55</v>
      </c>
      <c r="E20" s="88">
        <v>204557.95999999999</v>
      </c>
      <c r="F20" s="88">
        <v>365019.5</v>
      </c>
      <c r="G20" s="88">
        <v>304019.5</v>
      </c>
      <c r="H20" s="90">
        <v>30600</v>
      </c>
      <c r="I20" s="46">
        <v>344971.48999999999</v>
      </c>
      <c r="J20" s="46">
        <v>30738.170000000002</v>
      </c>
      <c r="K20" s="88">
        <f t="shared" si="8"/>
        <v>140413.53</v>
      </c>
      <c r="L20" s="88">
        <f t="shared" si="9"/>
        <v>40951.989999999991</v>
      </c>
      <c r="M20" s="88">
        <f t="shared" si="10"/>
        <v>-20048.010000000009</v>
      </c>
      <c r="N20" s="88">
        <f t="shared" si="11"/>
        <v>138.17000000000189</v>
      </c>
      <c r="O20" s="63">
        <f t="shared" si="12"/>
        <v>1.6864241802176752</v>
      </c>
      <c r="P20" s="62">
        <f t="shared" si="13"/>
        <v>1.0045153594771243</v>
      </c>
      <c r="Q20" s="63">
        <f t="shared" si="14"/>
        <v>1.1347018530061395</v>
      </c>
      <c r="R20" s="65">
        <f t="shared" si="15"/>
        <v>0.94507687945438534</v>
      </c>
      <c r="S20" s="1"/>
      <c r="T20" s="1"/>
      <c r="U20" s="1"/>
      <c r="V20" s="1"/>
      <c r="W20" s="1"/>
      <c r="X20" s="1"/>
      <c r="Y20" s="1"/>
      <c r="Z20" s="1"/>
    </row>
    <row r="21" s="91" customFormat="1" ht="17.25">
      <c r="A21" s="92"/>
      <c r="B21" s="93"/>
      <c r="C21" s="94"/>
      <c r="D21" s="95" t="s">
        <v>56</v>
      </c>
      <c r="E21" s="96">
        <f>SUM(E18:E20)</f>
        <v>442955.90000000002</v>
      </c>
      <c r="F21" s="96">
        <f>SUM(F18:F20)</f>
        <v>736230.5</v>
      </c>
      <c r="G21" s="96">
        <f>SUM(G18:G20)</f>
        <v>609230.5</v>
      </c>
      <c r="H21" s="96">
        <f>SUM(H18:H20)</f>
        <v>63600</v>
      </c>
      <c r="I21" s="96">
        <f>SUM(I18:I20)</f>
        <v>656093.37</v>
      </c>
      <c r="J21" s="96">
        <f>SUM(J18:J20)</f>
        <v>58597.089999999997</v>
      </c>
      <c r="K21" s="96">
        <f t="shared" si="8"/>
        <v>213137.46999999997</v>
      </c>
      <c r="L21" s="96">
        <f t="shared" si="9"/>
        <v>46862.869999999995</v>
      </c>
      <c r="M21" s="97">
        <f t="shared" si="10"/>
        <v>-80137.130000000005</v>
      </c>
      <c r="N21" s="97">
        <f t="shared" si="11"/>
        <v>-5002.9100000000035</v>
      </c>
      <c r="O21" s="98">
        <f t="shared" si="12"/>
        <v>1.4811708569634132</v>
      </c>
      <c r="P21" s="98">
        <f t="shared" si="13"/>
        <v>0.92133789308176095</v>
      </c>
      <c r="Q21" s="98">
        <f t="shared" si="14"/>
        <v>1.0769214115183006</v>
      </c>
      <c r="R21" s="99">
        <f t="shared" si="15"/>
        <v>0.89115211879975087</v>
      </c>
      <c r="S21" s="91"/>
      <c r="T21" s="91"/>
      <c r="U21" s="91"/>
      <c r="V21" s="91"/>
      <c r="W21" s="91"/>
      <c r="X21" s="91"/>
      <c r="Y21" s="91"/>
      <c r="Z21" s="91"/>
    </row>
    <row r="22" ht="17.25">
      <c r="A22" s="100">
        <v>951</v>
      </c>
      <c r="B22" s="81" t="s">
        <v>23</v>
      </c>
      <c r="C22" s="101" t="s">
        <v>57</v>
      </c>
      <c r="D22" s="102" t="s">
        <v>58</v>
      </c>
      <c r="E22" s="49">
        <v>101271.14</v>
      </c>
      <c r="F22" s="103">
        <v>119058.5</v>
      </c>
      <c r="G22" s="103">
        <v>91535.899999999994</v>
      </c>
      <c r="H22" s="49">
        <v>10864</v>
      </c>
      <c r="I22" s="46">
        <v>99454.290000000008</v>
      </c>
      <c r="J22" s="46">
        <v>11266.879999999999</v>
      </c>
      <c r="K22" s="49">
        <f t="shared" si="8"/>
        <v>-1816.8499999999913</v>
      </c>
      <c r="L22" s="49">
        <f t="shared" si="9"/>
        <v>7918.390000000014</v>
      </c>
      <c r="M22" s="49">
        <f t="shared" si="10"/>
        <v>-19604.209999999992</v>
      </c>
      <c r="N22" s="49">
        <f t="shared" si="11"/>
        <v>402.8799999999992</v>
      </c>
      <c r="O22" s="52">
        <f t="shared" si="12"/>
        <v>0.98205954825826991</v>
      </c>
      <c r="P22" s="51">
        <f t="shared" si="13"/>
        <v>1.0370839469808542</v>
      </c>
      <c r="Q22" s="104">
        <f t="shared" si="14"/>
        <v>1.0865058408777324</v>
      </c>
      <c r="R22" s="53">
        <f t="shared" si="15"/>
        <v>0.83533968595270403</v>
      </c>
      <c r="S22" s="1"/>
      <c r="T22" s="1"/>
      <c r="U22" s="1"/>
      <c r="V22" s="1"/>
      <c r="W22" s="1"/>
      <c r="X22" s="1"/>
      <c r="Y22" s="1"/>
      <c r="Z22" s="1"/>
    </row>
    <row r="23" ht="17.25">
      <c r="A23" s="105"/>
      <c r="B23" s="86"/>
      <c r="C23" s="106" t="s">
        <v>59</v>
      </c>
      <c r="D23" s="87" t="s">
        <v>60</v>
      </c>
      <c r="E23" s="88">
        <v>13090.120000000001</v>
      </c>
      <c r="F23" s="107">
        <v>10589.6</v>
      </c>
      <c r="G23" s="107">
        <v>9381</v>
      </c>
      <c r="H23" s="88">
        <v>2341.5</v>
      </c>
      <c r="I23" s="46">
        <v>11484.200000000001</v>
      </c>
      <c r="J23" s="46">
        <v>1526.73</v>
      </c>
      <c r="K23" s="88">
        <f t="shared" si="8"/>
        <v>-1605.9200000000001</v>
      </c>
      <c r="L23" s="88">
        <f t="shared" si="9"/>
        <v>2103.2000000000007</v>
      </c>
      <c r="M23" s="88">
        <f t="shared" si="10"/>
        <v>894.60000000000036</v>
      </c>
      <c r="N23" s="47">
        <f t="shared" si="11"/>
        <v>-814.76999999999998</v>
      </c>
      <c r="O23" s="63">
        <f t="shared" si="12"/>
        <v>0.87731816056690082</v>
      </c>
      <c r="P23" s="63">
        <f t="shared" si="13"/>
        <v>0.65203074951953877</v>
      </c>
      <c r="Q23" s="63">
        <f t="shared" si="14"/>
        <v>1.2241978467114381</v>
      </c>
      <c r="R23" s="65">
        <f t="shared" si="15"/>
        <v>1.084479111581174</v>
      </c>
      <c r="S23" s="1"/>
      <c r="T23" s="1"/>
      <c r="U23" s="1"/>
      <c r="V23" s="1"/>
      <c r="W23" s="1"/>
      <c r="X23" s="1"/>
      <c r="Y23" s="1"/>
      <c r="Z23" s="1"/>
    </row>
    <row r="24" ht="17.25">
      <c r="A24" s="108"/>
      <c r="B24" s="109"/>
      <c r="C24" s="110" t="s">
        <v>61</v>
      </c>
      <c r="D24" s="111" t="s">
        <v>62</v>
      </c>
      <c r="E24" s="88">
        <v>2270.0100000000002</v>
      </c>
      <c r="F24" s="107">
        <v>2512.1999999999998</v>
      </c>
      <c r="G24" s="107">
        <v>2004</v>
      </c>
      <c r="H24" s="107">
        <v>234</v>
      </c>
      <c r="I24" s="46">
        <v>2094.96</v>
      </c>
      <c r="J24" s="46">
        <v>232.16</v>
      </c>
      <c r="K24" s="88">
        <f t="shared" si="8"/>
        <v>-175.05000000000018</v>
      </c>
      <c r="L24" s="88">
        <f t="shared" si="9"/>
        <v>90.960000000000036</v>
      </c>
      <c r="M24" s="88">
        <f t="shared" si="10"/>
        <v>-417.23999999999978</v>
      </c>
      <c r="N24" s="107">
        <f t="shared" si="11"/>
        <v>-1.8400000000000034</v>
      </c>
      <c r="O24" s="63">
        <f t="shared" si="12"/>
        <v>0.92288580226518824</v>
      </c>
      <c r="P24" s="62">
        <f t="shared" si="13"/>
        <v>0.99213675213675212</v>
      </c>
      <c r="Q24" s="63">
        <f t="shared" si="14"/>
        <v>1.0453892215568863</v>
      </c>
      <c r="R24" s="65">
        <f t="shared" si="15"/>
        <v>0.8339144972534035</v>
      </c>
      <c r="S24" s="1"/>
      <c r="T24" s="1"/>
      <c r="U24" s="1"/>
      <c r="V24" s="1"/>
      <c r="W24" s="1"/>
      <c r="X24" s="1"/>
      <c r="Y24" s="1"/>
      <c r="Z24" s="1"/>
    </row>
    <row r="25" s="91" customFormat="1" ht="17.25">
      <c r="A25" s="112"/>
      <c r="B25" s="93"/>
      <c r="C25" s="113"/>
      <c r="D25" s="114" t="s">
        <v>56</v>
      </c>
      <c r="E25" s="96">
        <f>E22+E23+E24</f>
        <v>116631.26999999999</v>
      </c>
      <c r="F25" s="96">
        <f>F22+F23+F24</f>
        <v>132160.30000000002</v>
      </c>
      <c r="G25" s="96">
        <f>G22+G23+G24</f>
        <v>102920.89999999999</v>
      </c>
      <c r="H25" s="96">
        <f>H22+H23+H24</f>
        <v>13439.5</v>
      </c>
      <c r="I25" s="96">
        <f>I22+I23+I24</f>
        <v>113033.45000000001</v>
      </c>
      <c r="J25" s="96">
        <f>J22+J23+J24</f>
        <v>13025.769999999999</v>
      </c>
      <c r="K25" s="96">
        <f t="shared" si="8"/>
        <v>-3597.8199999999779</v>
      </c>
      <c r="L25" s="96">
        <f t="shared" si="9"/>
        <v>10112.550000000017</v>
      </c>
      <c r="M25" s="115">
        <f t="shared" si="10"/>
        <v>-19126.850000000006</v>
      </c>
      <c r="N25" s="96">
        <f t="shared" si="11"/>
        <v>-413.73000000000138</v>
      </c>
      <c r="O25" s="116">
        <f t="shared" si="12"/>
        <v>0.96915218362965627</v>
      </c>
      <c r="P25" s="98">
        <f t="shared" si="13"/>
        <v>0.96921537259570656</v>
      </c>
      <c r="Q25" s="117">
        <f t="shared" si="14"/>
        <v>1.0982555535367453</v>
      </c>
      <c r="R25" s="99">
        <f t="shared" si="15"/>
        <v>0.85527537392091268</v>
      </c>
      <c r="S25" s="91"/>
      <c r="T25" s="91"/>
      <c r="U25" s="91"/>
      <c r="V25" s="91"/>
      <c r="W25" s="91"/>
      <c r="X25" s="91"/>
      <c r="Y25" s="91"/>
      <c r="Z25" s="91"/>
    </row>
    <row r="26" ht="17.25">
      <c r="A26" s="80" t="s">
        <v>63</v>
      </c>
      <c r="B26" s="81" t="s">
        <v>64</v>
      </c>
      <c r="C26" s="118" t="s">
        <v>65</v>
      </c>
      <c r="D26" s="119" t="s">
        <v>66</v>
      </c>
      <c r="E26" s="49">
        <v>0</v>
      </c>
      <c r="F26" s="49">
        <v>66</v>
      </c>
      <c r="G26" s="49">
        <v>66</v>
      </c>
      <c r="H26" s="49">
        <v>0</v>
      </c>
      <c r="I26" s="46">
        <v>24.66</v>
      </c>
      <c r="J26" s="46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0"/>
      <c r="B27" s="86"/>
      <c r="C27" s="66" t="s">
        <v>67</v>
      </c>
      <c r="D27" s="120" t="s">
        <v>68</v>
      </c>
      <c r="E27" s="88">
        <v>64486.650000000001</v>
      </c>
      <c r="F27" s="107">
        <v>85184</v>
      </c>
      <c r="G27" s="107">
        <v>63900</v>
      </c>
      <c r="H27" s="88">
        <v>6400</v>
      </c>
      <c r="I27" s="46">
        <v>61147.580000000002</v>
      </c>
      <c r="J27" s="46">
        <v>3739.1800000000003</v>
      </c>
      <c r="K27" s="88">
        <f t="shared" si="8"/>
        <v>-3339.0699999999997</v>
      </c>
      <c r="L27" s="88">
        <f t="shared" si="9"/>
        <v>-2752.4199999999983</v>
      </c>
      <c r="M27" s="47">
        <f t="shared" si="10"/>
        <v>-24036.419999999998</v>
      </c>
      <c r="N27" s="88">
        <f t="shared" si="11"/>
        <v>-2660.8199999999997</v>
      </c>
      <c r="O27" s="62">
        <f t="shared" si="12"/>
        <v>0.94822075576882969</v>
      </c>
      <c r="P27" s="63">
        <f t="shared" si="13"/>
        <v>0.58424687500000005</v>
      </c>
      <c r="Q27" s="64">
        <f t="shared" si="14"/>
        <v>0.95692613458528952</v>
      </c>
      <c r="R27" s="65">
        <f t="shared" si="15"/>
        <v>0.71782940458302036</v>
      </c>
      <c r="S27" s="1"/>
      <c r="T27" s="1"/>
      <c r="U27" s="1"/>
      <c r="V27" s="1"/>
      <c r="W27" s="1"/>
      <c r="X27" s="1"/>
      <c r="Y27" s="1"/>
      <c r="Z27" s="1"/>
    </row>
    <row r="28" ht="17.25">
      <c r="A28" s="80"/>
      <c r="B28" s="86"/>
      <c r="C28" s="106" t="s">
        <v>69</v>
      </c>
      <c r="D28" s="121" t="s">
        <v>70</v>
      </c>
      <c r="E28" s="88">
        <v>1046.29</v>
      </c>
      <c r="F28" s="107">
        <v>557</v>
      </c>
      <c r="G28" s="107">
        <v>464.10000000000002</v>
      </c>
      <c r="H28" s="47">
        <v>46.399999999999999</v>
      </c>
      <c r="I28" s="46">
        <v>731.07000000000005</v>
      </c>
      <c r="J28" s="46">
        <v>297.08999999999997</v>
      </c>
      <c r="K28" s="88">
        <f t="shared" si="8"/>
        <v>-315.21999999999991</v>
      </c>
      <c r="L28" s="47">
        <f t="shared" si="9"/>
        <v>266.97000000000003</v>
      </c>
      <c r="M28" s="88">
        <f t="shared" si="10"/>
        <v>174.07000000000005</v>
      </c>
      <c r="N28" s="88">
        <f t="shared" si="11"/>
        <v>250.68999999999997</v>
      </c>
      <c r="O28" s="63">
        <f t="shared" si="12"/>
        <v>0.69872597463418373</v>
      </c>
      <c r="P28" s="62">
        <f t="shared" si="13"/>
        <v>6.4028017241379303</v>
      </c>
      <c r="Q28" s="63">
        <f t="shared" si="14"/>
        <v>1.5752424046541693</v>
      </c>
      <c r="R28" s="65">
        <f t="shared" si="15"/>
        <v>1.3125134649910235</v>
      </c>
      <c r="S28" s="1"/>
      <c r="T28" s="1"/>
      <c r="U28" s="1"/>
      <c r="V28" s="1"/>
      <c r="W28" s="1"/>
      <c r="X28" s="1"/>
      <c r="Y28" s="1"/>
      <c r="Z28" s="1"/>
    </row>
    <row r="29" ht="17.25">
      <c r="A29" s="80"/>
      <c r="B29" s="86"/>
      <c r="C29" s="4" t="s">
        <v>71</v>
      </c>
      <c r="D29" s="121" t="s">
        <v>72</v>
      </c>
      <c r="E29" s="88">
        <v>16560</v>
      </c>
      <c r="F29" s="88">
        <v>11082.299999999999</v>
      </c>
      <c r="G29" s="88">
        <v>5100</v>
      </c>
      <c r="H29" s="90">
        <v>4000</v>
      </c>
      <c r="I29" s="46">
        <v>22785</v>
      </c>
      <c r="J29" s="46">
        <v>22785</v>
      </c>
      <c r="K29" s="88">
        <f t="shared" si="8"/>
        <v>6225</v>
      </c>
      <c r="L29" s="88">
        <f t="shared" si="9"/>
        <v>17685</v>
      </c>
      <c r="M29" s="47">
        <f t="shared" si="10"/>
        <v>11702.700000000001</v>
      </c>
      <c r="N29" s="88">
        <f t="shared" si="11"/>
        <v>18785</v>
      </c>
      <c r="O29" s="62">
        <f t="shared" si="12"/>
        <v>1.3759057971014492</v>
      </c>
      <c r="P29" s="63">
        <f t="shared" si="13"/>
        <v>5.69625</v>
      </c>
      <c r="Q29" s="64">
        <f t="shared" si="14"/>
        <v>4.4676470588235295</v>
      </c>
      <c r="R29" s="65">
        <f t="shared" si="15"/>
        <v>2.0559811591456647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2"/>
      <c r="B30" s="123"/>
      <c r="C30" s="124" t="s">
        <v>73</v>
      </c>
      <c r="D30" s="125" t="s">
        <v>74</v>
      </c>
      <c r="E30" s="126">
        <f>E31+E33+E32</f>
        <v>88250.959999999992</v>
      </c>
      <c r="F30" s="126">
        <f>F31+F33+F32</f>
        <v>50575.799999999996</v>
      </c>
      <c r="G30" s="126">
        <f>G31+G33+G32</f>
        <v>45878.099999999999</v>
      </c>
      <c r="H30" s="126">
        <f>H31+H33+H32</f>
        <v>9494.7000000000007</v>
      </c>
      <c r="I30" s="126">
        <f>I31+I33+I32</f>
        <v>73506.470000000001</v>
      </c>
      <c r="J30" s="126">
        <f>J31+J33+J32</f>
        <v>18132.939999999999</v>
      </c>
      <c r="K30" s="126">
        <f t="shared" si="8"/>
        <v>-14744.489999999991</v>
      </c>
      <c r="L30" s="127">
        <f t="shared" si="9"/>
        <v>27628.370000000003</v>
      </c>
      <c r="M30" s="126">
        <f t="shared" si="10"/>
        <v>22930.670000000006</v>
      </c>
      <c r="N30" s="127">
        <f t="shared" si="11"/>
        <v>8638.239999999998</v>
      </c>
      <c r="O30" s="128">
        <f t="shared" si="12"/>
        <v>0.83292544353058606</v>
      </c>
      <c r="P30" s="129">
        <f t="shared" si="13"/>
        <v>1.9097959914478602</v>
      </c>
      <c r="Q30" s="128">
        <f t="shared" si="14"/>
        <v>1.6022126025271317</v>
      </c>
      <c r="R30" s="130">
        <f t="shared" si="15"/>
        <v>1.4533921361599818</v>
      </c>
      <c r="S30" s="32"/>
      <c r="T30" s="32"/>
      <c r="U30" s="32"/>
      <c r="V30" s="32"/>
      <c r="W30" s="32"/>
      <c r="X30" s="32"/>
      <c r="Y30" s="32"/>
      <c r="Z30" s="32"/>
    </row>
    <row r="31" s="131" customFormat="1" ht="17.25">
      <c r="A31" s="132"/>
      <c r="B31" s="133"/>
      <c r="C31" s="134" t="s">
        <v>75</v>
      </c>
      <c r="D31" s="135" t="s">
        <v>76</v>
      </c>
      <c r="E31" s="136">
        <v>59048.559999999998</v>
      </c>
      <c r="F31" s="137">
        <v>21192.900000000001</v>
      </c>
      <c r="G31" s="137">
        <v>20977.599999999999</v>
      </c>
      <c r="H31" s="138">
        <v>7125</v>
      </c>
      <c r="I31" s="139">
        <v>41493.050000000003</v>
      </c>
      <c r="J31" s="139">
        <v>16163.639999999999</v>
      </c>
      <c r="K31" s="136">
        <f t="shared" si="8"/>
        <v>-17555.509999999995</v>
      </c>
      <c r="L31" s="136">
        <f t="shared" si="9"/>
        <v>20515.450000000004</v>
      </c>
      <c r="M31" s="140">
        <f t="shared" si="10"/>
        <v>20300.150000000001</v>
      </c>
      <c r="N31" s="136">
        <f t="shared" si="11"/>
        <v>9038.6399999999994</v>
      </c>
      <c r="O31" s="141">
        <f t="shared" si="12"/>
        <v>0.70269368126843401</v>
      </c>
      <c r="P31" s="142">
        <f t="shared" si="13"/>
        <v>2.2685810526315788</v>
      </c>
      <c r="Q31" s="143">
        <f t="shared" si="14"/>
        <v>1.9779693577911679</v>
      </c>
      <c r="R31" s="144">
        <f t="shared" si="15"/>
        <v>1.9578750430568728</v>
      </c>
      <c r="S31" s="131"/>
      <c r="T31" s="131"/>
      <c r="U31" s="131"/>
      <c r="V31" s="131"/>
      <c r="W31" s="131"/>
      <c r="X31" s="131"/>
      <c r="Y31" s="131"/>
      <c r="Z31" s="131"/>
    </row>
    <row r="32" s="131" customFormat="1" ht="17.25">
      <c r="A32" s="132"/>
      <c r="B32" s="133"/>
      <c r="C32" s="145" t="s">
        <v>77</v>
      </c>
      <c r="D32" s="146" t="s">
        <v>78</v>
      </c>
      <c r="E32" s="136">
        <v>0</v>
      </c>
      <c r="F32" s="137">
        <v>159.09999999999999</v>
      </c>
      <c r="G32" s="137">
        <v>159.09999999999999</v>
      </c>
      <c r="H32" s="136">
        <v>0</v>
      </c>
      <c r="I32" s="139">
        <v>1351.29</v>
      </c>
      <c r="J32" s="139">
        <v>0</v>
      </c>
      <c r="K32" s="136">
        <f t="shared" si="8"/>
        <v>1351.29</v>
      </c>
      <c r="L32" s="140">
        <f t="shared" si="9"/>
        <v>1192.1900000000001</v>
      </c>
      <c r="M32" s="136">
        <f t="shared" si="10"/>
        <v>1192.1900000000001</v>
      </c>
      <c r="N32" s="140">
        <f t="shared" si="11"/>
        <v>0</v>
      </c>
      <c r="O32" s="147" t="str">
        <f t="shared" si="12"/>
        <v/>
      </c>
      <c r="P32" s="148" t="str">
        <f t="shared" si="13"/>
        <v/>
      </c>
      <c r="Q32" s="142">
        <f t="shared" si="14"/>
        <v>8.4933375235700819</v>
      </c>
      <c r="R32" s="144">
        <f t="shared" si="15"/>
        <v>8.4933375235700819</v>
      </c>
      <c r="S32" s="131"/>
      <c r="T32" s="131"/>
      <c r="U32" s="131"/>
      <c r="V32" s="131"/>
      <c r="W32" s="131"/>
      <c r="X32" s="131"/>
      <c r="Y32" s="131"/>
      <c r="Z32" s="131"/>
    </row>
    <row r="33" s="131" customFormat="1" ht="17.25">
      <c r="A33" s="132"/>
      <c r="B33" s="133"/>
      <c r="C33" s="134" t="s">
        <v>79</v>
      </c>
      <c r="D33" s="146" t="s">
        <v>80</v>
      </c>
      <c r="E33" s="136">
        <v>29202.400000000001</v>
      </c>
      <c r="F33" s="137">
        <v>29223.799999999999</v>
      </c>
      <c r="G33" s="137">
        <v>24741.400000000001</v>
      </c>
      <c r="H33" s="136">
        <v>2369.6999999999998</v>
      </c>
      <c r="I33" s="139">
        <v>30662.130000000001</v>
      </c>
      <c r="J33" s="139">
        <v>1969.3</v>
      </c>
      <c r="K33" s="136">
        <f t="shared" si="8"/>
        <v>1459.7299999999996</v>
      </c>
      <c r="L33" s="136">
        <f t="shared" si="9"/>
        <v>5920.7299999999996</v>
      </c>
      <c r="M33" s="136">
        <f t="shared" si="10"/>
        <v>1438.3300000000017</v>
      </c>
      <c r="N33" s="136">
        <f t="shared" si="11"/>
        <v>-400.39999999999986</v>
      </c>
      <c r="O33" s="141">
        <f t="shared" si="12"/>
        <v>1.0499866449332931</v>
      </c>
      <c r="P33" s="142">
        <f t="shared" si="13"/>
        <v>0.83103346415158041</v>
      </c>
      <c r="Q33" s="143">
        <f t="shared" si="14"/>
        <v>1.2393045664352058</v>
      </c>
      <c r="R33" s="144">
        <f t="shared" si="15"/>
        <v>1.0492177608661435</v>
      </c>
      <c r="S33" s="131"/>
      <c r="T33" s="131"/>
      <c r="U33" s="131"/>
      <c r="V33" s="131"/>
      <c r="W33" s="131"/>
      <c r="X33" s="131"/>
      <c r="Y33" s="131"/>
      <c r="Z33" s="131"/>
    </row>
    <row r="34" s="91" customFormat="1" ht="17.25">
      <c r="A34" s="132"/>
      <c r="B34" s="149"/>
      <c r="C34" s="94"/>
      <c r="D34" s="95" t="s">
        <v>56</v>
      </c>
      <c r="E34" s="96">
        <f>SUM(E26:E30)</f>
        <v>170343.89999999999</v>
      </c>
      <c r="F34" s="96">
        <f>SUM(F26:F30)</f>
        <v>147465.10000000001</v>
      </c>
      <c r="G34" s="96">
        <f>SUM(G26:G30)</f>
        <v>115408.20000000001</v>
      </c>
      <c r="H34" s="96">
        <f>SUM(H26:H30)</f>
        <v>19941.099999999999</v>
      </c>
      <c r="I34" s="96">
        <f>SUM(I26:I30)</f>
        <v>158194.78</v>
      </c>
      <c r="J34" s="96">
        <f>SUM(J26:J30)</f>
        <v>44954.209999999999</v>
      </c>
      <c r="K34" s="96">
        <f t="shared" si="8"/>
        <v>-12149.119999999995</v>
      </c>
      <c r="L34" s="115">
        <f t="shared" si="9"/>
        <v>42786.579999999987</v>
      </c>
      <c r="M34" s="96">
        <f t="shared" si="10"/>
        <v>10729.679999999993</v>
      </c>
      <c r="N34" s="96">
        <f t="shared" si="11"/>
        <v>25013.110000000001</v>
      </c>
      <c r="O34" s="98">
        <f t="shared" si="12"/>
        <v>0.92867886669261424</v>
      </c>
      <c r="P34" s="116">
        <f t="shared" si="13"/>
        <v>2.2543495594525882</v>
      </c>
      <c r="Q34" s="98">
        <f t="shared" si="14"/>
        <v>1.3707412471557479</v>
      </c>
      <c r="R34" s="99">
        <f t="shared" si="15"/>
        <v>1.0727608091677285</v>
      </c>
      <c r="S34" s="91"/>
      <c r="T34" s="91"/>
      <c r="U34" s="91"/>
      <c r="V34" s="91"/>
      <c r="W34" s="91"/>
      <c r="X34" s="91"/>
      <c r="Y34" s="91"/>
      <c r="Z34" s="91"/>
    </row>
    <row r="35" ht="17.25">
      <c r="A35" s="80" t="s">
        <v>81</v>
      </c>
      <c r="B35" s="81" t="s">
        <v>39</v>
      </c>
      <c r="C35" s="101" t="s">
        <v>82</v>
      </c>
      <c r="D35" s="102" t="s">
        <v>83</v>
      </c>
      <c r="E35" s="49">
        <v>244296.20000000001</v>
      </c>
      <c r="F35" s="103">
        <v>306696.20000000001</v>
      </c>
      <c r="G35" s="103">
        <v>275540</v>
      </c>
      <c r="H35" s="49">
        <v>27300</v>
      </c>
      <c r="I35" s="46">
        <v>239564.10999999999</v>
      </c>
      <c r="J35" s="46">
        <v>9524.5400000000009</v>
      </c>
      <c r="K35" s="49">
        <f t="shared" si="8"/>
        <v>-4732.0900000000256</v>
      </c>
      <c r="L35" s="49">
        <f t="shared" si="9"/>
        <v>-35975.890000000014</v>
      </c>
      <c r="M35" s="50">
        <f t="shared" si="10"/>
        <v>-67132.090000000026</v>
      </c>
      <c r="N35" s="49">
        <f t="shared" si="11"/>
        <v>-17775.459999999999</v>
      </c>
      <c r="O35" s="52">
        <f t="shared" si="12"/>
        <v>0.98062970279521322</v>
      </c>
      <c r="P35" s="51">
        <f t="shared" si="13"/>
        <v>0.34888424908424914</v>
      </c>
      <c r="Q35" s="104">
        <f t="shared" si="14"/>
        <v>0.86943496407055232</v>
      </c>
      <c r="R35" s="53">
        <f t="shared" si="15"/>
        <v>0.78111209072691468</v>
      </c>
      <c r="S35" s="1"/>
      <c r="T35" s="1"/>
      <c r="U35" s="1"/>
      <c r="V35" s="1"/>
      <c r="W35" s="1"/>
      <c r="X35" s="1"/>
      <c r="Y35" s="1"/>
      <c r="Z35" s="1"/>
    </row>
    <row r="36" ht="34.5">
      <c r="A36" s="85"/>
      <c r="B36" s="86"/>
      <c r="C36" s="56" t="s">
        <v>84</v>
      </c>
      <c r="D36" s="121" t="s">
        <v>85</v>
      </c>
      <c r="E36" s="88">
        <v>204518.67999999999</v>
      </c>
      <c r="F36" s="107">
        <f>106559.1+35057.6</f>
        <v>141616.70000000001</v>
      </c>
      <c r="G36" s="107">
        <v>135139</v>
      </c>
      <c r="H36" s="88">
        <v>7778.5</v>
      </c>
      <c r="I36" s="46">
        <v>169577.92999999999</v>
      </c>
      <c r="J36" s="46">
        <v>2125.5799999999999</v>
      </c>
      <c r="K36" s="88">
        <f t="shared" si="8"/>
        <v>-34940.75</v>
      </c>
      <c r="L36" s="47">
        <f t="shared" si="9"/>
        <v>34438.929999999993</v>
      </c>
      <c r="M36" s="88">
        <f t="shared" si="10"/>
        <v>27961.229999999981</v>
      </c>
      <c r="N36" s="88">
        <f t="shared" si="11"/>
        <v>-5652.9200000000001</v>
      </c>
      <c r="O36" s="63">
        <f t="shared" si="12"/>
        <v>0.82915619248080419</v>
      </c>
      <c r="P36" s="62">
        <f t="shared" si="13"/>
        <v>0.2732634826766086</v>
      </c>
      <c r="Q36" s="63">
        <f t="shared" si="14"/>
        <v>1.2548407935533044</v>
      </c>
      <c r="R36" s="65">
        <f t="shared" si="15"/>
        <v>1.1974430275525414</v>
      </c>
      <c r="S36" s="1"/>
      <c r="T36" s="1"/>
      <c r="U36" s="1"/>
      <c r="V36" s="1"/>
      <c r="W36" s="1"/>
      <c r="X36" s="1"/>
      <c r="Y36" s="1"/>
      <c r="Z36" s="1"/>
    </row>
    <row r="37" ht="34.5">
      <c r="A37" s="85"/>
      <c r="B37" s="86"/>
      <c r="C37" s="66" t="s">
        <v>86</v>
      </c>
      <c r="D37" s="89" t="s">
        <v>87</v>
      </c>
      <c r="E37" s="88">
        <v>76307.990000000005</v>
      </c>
      <c r="F37" s="107">
        <v>58127.599999999999</v>
      </c>
      <c r="G37" s="107">
        <v>51965</v>
      </c>
      <c r="H37" s="88">
        <v>5600</v>
      </c>
      <c r="I37" s="46">
        <v>61954.080000000002</v>
      </c>
      <c r="J37" s="46">
        <v>1915.7700000000002</v>
      </c>
      <c r="K37" s="88">
        <f t="shared" si="8"/>
        <v>-14353.910000000003</v>
      </c>
      <c r="L37" s="88">
        <f t="shared" si="9"/>
        <v>9989.0800000000017</v>
      </c>
      <c r="M37" s="88">
        <f t="shared" si="10"/>
        <v>3826.4800000000032</v>
      </c>
      <c r="N37" s="88">
        <f t="shared" si="11"/>
        <v>-3684.2299999999996</v>
      </c>
      <c r="O37" s="62">
        <f t="shared" si="12"/>
        <v>0.81189505843359255</v>
      </c>
      <c r="P37" s="63">
        <f t="shared" si="13"/>
        <v>0.34210178571428573</v>
      </c>
      <c r="Q37" s="64">
        <f t="shared" si="14"/>
        <v>1.1922270759164824</v>
      </c>
      <c r="R37" s="65">
        <f t="shared" si="15"/>
        <v>1.0658289693708325</v>
      </c>
      <c r="S37" s="1"/>
      <c r="T37" s="1"/>
      <c r="U37" s="1"/>
      <c r="V37" s="1"/>
      <c r="W37" s="1"/>
      <c r="X37" s="1"/>
      <c r="Y37" s="1"/>
      <c r="Z37" s="1"/>
    </row>
    <row r="38" ht="34.5">
      <c r="A38" s="85"/>
      <c r="B38" s="86"/>
      <c r="C38" s="56" t="s">
        <v>88</v>
      </c>
      <c r="D38" s="121" t="s">
        <v>89</v>
      </c>
      <c r="E38" s="88">
        <v>12693.950000000001</v>
      </c>
      <c r="F38" s="107">
        <v>86367.300000000003</v>
      </c>
      <c r="G38" s="107">
        <v>64488.599999999999</v>
      </c>
      <c r="H38" s="88">
        <v>0</v>
      </c>
      <c r="I38" s="46">
        <v>20245.470000000001</v>
      </c>
      <c r="J38" s="46">
        <v>0</v>
      </c>
      <c r="K38" s="88">
        <f t="shared" si="8"/>
        <v>7551.5200000000004</v>
      </c>
      <c r="L38" s="88">
        <f t="shared" si="9"/>
        <v>-44243.129999999997</v>
      </c>
      <c r="M38" s="88">
        <f t="shared" si="10"/>
        <v>-66121.830000000002</v>
      </c>
      <c r="N38" s="88">
        <f t="shared" si="11"/>
        <v>0</v>
      </c>
      <c r="O38" s="63">
        <f t="shared" si="12"/>
        <v>1.5948912670996813</v>
      </c>
      <c r="P38" s="63" t="str">
        <f t="shared" si="13"/>
        <v/>
      </c>
      <c r="Q38" s="63">
        <f t="shared" si="14"/>
        <v>0.31393874266149369</v>
      </c>
      <c r="R38" s="65">
        <f t="shared" si="15"/>
        <v>0.23441128760537844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5"/>
      <c r="B39" s="86"/>
      <c r="C39" s="66" t="s">
        <v>90</v>
      </c>
      <c r="D39" s="89" t="s">
        <v>91</v>
      </c>
      <c r="E39" s="88">
        <v>2940.21</v>
      </c>
      <c r="F39" s="88">
        <v>3217.3000000000002</v>
      </c>
      <c r="G39" s="47">
        <v>2823.6999999999998</v>
      </c>
      <c r="H39" s="88">
        <v>0</v>
      </c>
      <c r="I39" s="46">
        <v>3781.1500000000001</v>
      </c>
      <c r="J39" s="46">
        <v>188.91999999999999</v>
      </c>
      <c r="K39" s="88">
        <f t="shared" si="8"/>
        <v>840.94000000000005</v>
      </c>
      <c r="L39" s="88">
        <f t="shared" si="9"/>
        <v>957.45000000000027</v>
      </c>
      <c r="M39" s="88">
        <f t="shared" si="10"/>
        <v>563.84999999999991</v>
      </c>
      <c r="N39" s="88">
        <f t="shared" si="11"/>
        <v>188.91999999999999</v>
      </c>
      <c r="O39" s="62">
        <f t="shared" si="12"/>
        <v>1.2860135840637235</v>
      </c>
      <c r="P39" s="63" t="str">
        <f t="shared" si="13"/>
        <v/>
      </c>
      <c r="Q39" s="64">
        <f t="shared" si="14"/>
        <v>1.3390763891348232</v>
      </c>
      <c r="R39" s="65">
        <f t="shared" si="15"/>
        <v>1.1752556491468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5"/>
      <c r="B40" s="86"/>
      <c r="C40" s="56" t="s">
        <v>92</v>
      </c>
      <c r="D40" s="89" t="s">
        <v>93</v>
      </c>
      <c r="E40" s="88">
        <v>854</v>
      </c>
      <c r="F40" s="88">
        <v>0</v>
      </c>
      <c r="G40" s="88">
        <v>0</v>
      </c>
      <c r="H40" s="88">
        <v>0</v>
      </c>
      <c r="I40" s="46">
        <v>2570.7800000000002</v>
      </c>
      <c r="J40" s="46">
        <v>18.399999999999999</v>
      </c>
      <c r="K40" s="88">
        <f t="shared" si="8"/>
        <v>1716.7800000000002</v>
      </c>
      <c r="L40" s="88">
        <f t="shared" si="9"/>
        <v>2570.7800000000002</v>
      </c>
      <c r="M40" s="88">
        <f t="shared" si="10"/>
        <v>2570.7800000000002</v>
      </c>
      <c r="N40" s="47">
        <f t="shared" si="11"/>
        <v>18.399999999999999</v>
      </c>
      <c r="O40" s="63">
        <f t="shared" si="12"/>
        <v>3.0102810304449652</v>
      </c>
      <c r="P40" s="63" t="str">
        <f t="shared" si="13"/>
        <v/>
      </c>
      <c r="Q40" s="63" t="str">
        <f t="shared" si="14"/>
        <v/>
      </c>
      <c r="R40" s="65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5"/>
      <c r="B41" s="86"/>
      <c r="C41" s="106" t="s">
        <v>69</v>
      </c>
      <c r="D41" s="121" t="s">
        <v>70</v>
      </c>
      <c r="E41" s="88">
        <v>2086.8600000000001</v>
      </c>
      <c r="F41" s="107">
        <v>3460.9000000000001</v>
      </c>
      <c r="G41" s="107">
        <v>1824</v>
      </c>
      <c r="H41" s="88">
        <v>474</v>
      </c>
      <c r="I41" s="46">
        <v>4855.2299999999996</v>
      </c>
      <c r="J41" s="46">
        <v>782.07000000000005</v>
      </c>
      <c r="K41" s="88">
        <f t="shared" si="8"/>
        <v>2768.3699999999994</v>
      </c>
      <c r="L41" s="47">
        <f t="shared" si="9"/>
        <v>3031.2299999999996</v>
      </c>
      <c r="M41" s="88">
        <f t="shared" si="10"/>
        <v>1394.3299999999995</v>
      </c>
      <c r="N41" s="88">
        <f t="shared" si="11"/>
        <v>308.07000000000005</v>
      </c>
      <c r="O41" s="63">
        <f t="shared" si="12"/>
        <v>2.3265719789540262</v>
      </c>
      <c r="P41" s="63">
        <f t="shared" si="13"/>
        <v>1.6499367088607595</v>
      </c>
      <c r="Q41" s="63">
        <f t="shared" si="14"/>
        <v>2.6618585526315788</v>
      </c>
      <c r="R41" s="65">
        <f t="shared" si="15"/>
        <v>1.4028807535612122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5"/>
      <c r="B42" s="86"/>
      <c r="C42" s="4" t="s">
        <v>94</v>
      </c>
      <c r="D42" s="121" t="s">
        <v>95</v>
      </c>
      <c r="E42" s="88">
        <v>145459.5</v>
      </c>
      <c r="F42" s="107">
        <v>216854</v>
      </c>
      <c r="G42" s="107">
        <v>175553.79999999999</v>
      </c>
      <c r="H42" s="88">
        <v>21200</v>
      </c>
      <c r="I42" s="46">
        <v>246169.83000000002</v>
      </c>
      <c r="J42" s="46">
        <v>33517.479999999996</v>
      </c>
      <c r="K42" s="88">
        <f t="shared" si="8"/>
        <v>100710.33000000002</v>
      </c>
      <c r="L42" s="88">
        <f t="shared" si="9"/>
        <v>70616.030000000028</v>
      </c>
      <c r="M42" s="88">
        <f t="shared" si="10"/>
        <v>29315.830000000016</v>
      </c>
      <c r="N42" s="88">
        <f t="shared" si="11"/>
        <v>12317.479999999996</v>
      </c>
      <c r="O42" s="62">
        <f t="shared" si="12"/>
        <v>1.6923599352397061</v>
      </c>
      <c r="P42" s="63">
        <f t="shared" si="13"/>
        <v>1.5810132075471697</v>
      </c>
      <c r="Q42" s="64">
        <f t="shared" si="14"/>
        <v>1.4022472313330729</v>
      </c>
      <c r="R42" s="65">
        <f t="shared" si="15"/>
        <v>1.1351869460558717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5"/>
      <c r="B43" s="86"/>
      <c r="C43" s="106" t="s">
        <v>96</v>
      </c>
      <c r="D43" s="121" t="s">
        <v>97</v>
      </c>
      <c r="E43" s="88">
        <v>18706.459999999999</v>
      </c>
      <c r="F43" s="107">
        <v>30375.900000000001</v>
      </c>
      <c r="G43" s="107">
        <v>30375.900000000001</v>
      </c>
      <c r="H43" s="107">
        <v>0</v>
      </c>
      <c r="I43" s="46">
        <v>30375.900000000001</v>
      </c>
      <c r="J43" s="46">
        <v>0</v>
      </c>
      <c r="K43" s="88">
        <f t="shared" si="8"/>
        <v>11669.440000000002</v>
      </c>
      <c r="L43" s="88">
        <f t="shared" si="9"/>
        <v>0</v>
      </c>
      <c r="M43" s="88">
        <f t="shared" si="10"/>
        <v>0</v>
      </c>
      <c r="N43" s="47">
        <f t="shared" si="11"/>
        <v>0</v>
      </c>
      <c r="O43" s="63">
        <f t="shared" si="12"/>
        <v>1.6238187235853285</v>
      </c>
      <c r="P43" s="63" t="str">
        <f t="shared" si="13"/>
        <v/>
      </c>
      <c r="Q43" s="63">
        <f t="shared" si="14"/>
        <v>1</v>
      </c>
      <c r="R43" s="65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5"/>
      <c r="B44" s="86"/>
      <c r="C44" s="4" t="s">
        <v>98</v>
      </c>
      <c r="D44" s="121" t="s">
        <v>99</v>
      </c>
      <c r="E44" s="88">
        <v>69136.570000000007</v>
      </c>
      <c r="F44" s="107">
        <v>101764.89999999999</v>
      </c>
      <c r="G44" s="107">
        <v>79300</v>
      </c>
      <c r="H44" s="88">
        <v>11200</v>
      </c>
      <c r="I44" s="46">
        <v>64270.660000000003</v>
      </c>
      <c r="J44" s="46">
        <v>8012.3599999999997</v>
      </c>
      <c r="K44" s="88">
        <f t="shared" si="8"/>
        <v>-4865.9100000000035</v>
      </c>
      <c r="L44" s="88">
        <f t="shared" si="9"/>
        <v>-15029.339999999997</v>
      </c>
      <c r="M44" s="88">
        <f t="shared" si="10"/>
        <v>-37494.239999999991</v>
      </c>
      <c r="N44" s="88">
        <f t="shared" si="11"/>
        <v>-3187.6400000000003</v>
      </c>
      <c r="O44" s="63">
        <f t="shared" si="12"/>
        <v>0.92961886885623624</v>
      </c>
      <c r="P44" s="63">
        <f t="shared" si="13"/>
        <v>0.71538928571428573</v>
      </c>
      <c r="Q44" s="64">
        <f t="shared" si="14"/>
        <v>0.81047490542244649</v>
      </c>
      <c r="R44" s="65">
        <f t="shared" si="15"/>
        <v>0.63156019413373377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5"/>
      <c r="B45" s="86"/>
      <c r="C45" s="106" t="s">
        <v>100</v>
      </c>
      <c r="D45" s="150" t="s">
        <v>101</v>
      </c>
      <c r="E45" s="88">
        <v>6495.0900000000001</v>
      </c>
      <c r="F45" s="107">
        <v>0</v>
      </c>
      <c r="G45" s="107">
        <v>0</v>
      </c>
      <c r="H45" s="88">
        <v>0</v>
      </c>
      <c r="I45" s="46">
        <v>418.31</v>
      </c>
      <c r="J45" s="46">
        <v>0</v>
      </c>
      <c r="K45" s="88">
        <f t="shared" si="8"/>
        <v>-6076.7799999999997</v>
      </c>
      <c r="L45" s="88">
        <f t="shared" si="9"/>
        <v>418.31</v>
      </c>
      <c r="M45" s="88">
        <f t="shared" si="10"/>
        <v>418.31</v>
      </c>
      <c r="N45" s="88">
        <f t="shared" si="11"/>
        <v>0</v>
      </c>
      <c r="O45" s="63">
        <f t="shared" si="12"/>
        <v>0.064404034432163373</v>
      </c>
      <c r="P45" s="63" t="str">
        <f t="shared" si="13"/>
        <v/>
      </c>
      <c r="Q45" s="63" t="str">
        <f t="shared" si="14"/>
        <v/>
      </c>
      <c r="R45" s="65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5"/>
      <c r="B46" s="86"/>
      <c r="C46" s="66" t="s">
        <v>102</v>
      </c>
      <c r="D46" s="151" t="s">
        <v>103</v>
      </c>
      <c r="E46" s="88">
        <v>7915.3000000000002</v>
      </c>
      <c r="F46" s="107">
        <v>8380.6000000000004</v>
      </c>
      <c r="G46" s="107">
        <v>6281.3999999999996</v>
      </c>
      <c r="H46" s="88">
        <v>0</v>
      </c>
      <c r="I46" s="46">
        <v>19711.48</v>
      </c>
      <c r="J46" s="46">
        <v>586.72000000000003</v>
      </c>
      <c r="K46" s="88">
        <f t="shared" si="8"/>
        <v>11796.18</v>
      </c>
      <c r="L46" s="88">
        <f t="shared" si="9"/>
        <v>13430.08</v>
      </c>
      <c r="M46" s="88">
        <f t="shared" si="10"/>
        <v>11330.879999999999</v>
      </c>
      <c r="N46" s="88">
        <f t="shared" si="11"/>
        <v>586.72000000000003</v>
      </c>
      <c r="O46" s="62">
        <f t="shared" si="12"/>
        <v>2.4903010624992103</v>
      </c>
      <c r="P46" s="63" t="str">
        <f t="shared" si="13"/>
        <v/>
      </c>
      <c r="Q46" s="63">
        <f t="shared" si="14"/>
        <v>3.1380711306396663</v>
      </c>
      <c r="R46" s="65">
        <f t="shared" si="15"/>
        <v>2.3520368470037942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5"/>
      <c r="B47" s="86"/>
      <c r="C47" s="66" t="s">
        <v>104</v>
      </c>
      <c r="D47" s="87" t="s">
        <v>105</v>
      </c>
      <c r="E47" s="88">
        <v>54971.339999999997</v>
      </c>
      <c r="F47" s="107">
        <v>77364.100000000006</v>
      </c>
      <c r="G47" s="107">
        <v>65165</v>
      </c>
      <c r="H47" s="47">
        <v>6000</v>
      </c>
      <c r="I47" s="46">
        <v>116840.72</v>
      </c>
      <c r="J47" s="46">
        <v>8523.6399999999994</v>
      </c>
      <c r="K47" s="88">
        <f t="shared" si="8"/>
        <v>61869.380000000005</v>
      </c>
      <c r="L47" s="47">
        <f t="shared" si="9"/>
        <v>51675.720000000001</v>
      </c>
      <c r="M47" s="88">
        <f t="shared" si="10"/>
        <v>39476.619999999995</v>
      </c>
      <c r="N47" s="88">
        <f t="shared" si="11"/>
        <v>2523.6399999999994</v>
      </c>
      <c r="O47" s="63">
        <f t="shared" si="12"/>
        <v>2.1254842978177355</v>
      </c>
      <c r="P47" s="62">
        <f t="shared" si="13"/>
        <v>1.4206066666666666</v>
      </c>
      <c r="Q47" s="63">
        <f t="shared" si="14"/>
        <v>1.7929980817923732</v>
      </c>
      <c r="R47" s="65">
        <f t="shared" si="15"/>
        <v>1.5102705259933225</v>
      </c>
      <c r="S47" s="1"/>
      <c r="T47" s="1"/>
      <c r="U47" s="1"/>
      <c r="V47" s="1"/>
      <c r="W47" s="1"/>
      <c r="X47" s="1"/>
      <c r="Y47" s="1"/>
      <c r="Z47" s="1"/>
    </row>
    <row r="48" s="91" customFormat="1" ht="17.25">
      <c r="A48" s="92"/>
      <c r="B48" s="149"/>
      <c r="C48" s="94"/>
      <c r="D48" s="114" t="s">
        <v>56</v>
      </c>
      <c r="E48" s="152">
        <f>SUM(E35:E47)</f>
        <v>846382.14999999991</v>
      </c>
      <c r="F48" s="152">
        <f>SUM(F35:F47)</f>
        <v>1034225.5000000001</v>
      </c>
      <c r="G48" s="152">
        <f>SUM(G35:G47)</f>
        <v>888456.39999999991</v>
      </c>
      <c r="H48" s="152">
        <f>SUM(H35:H47)</f>
        <v>79552.5</v>
      </c>
      <c r="I48" s="152">
        <f>SUM(I35:I47)</f>
        <v>980335.65000000014</v>
      </c>
      <c r="J48" s="152">
        <f>SUM(J35:J47)</f>
        <v>65195.479999999996</v>
      </c>
      <c r="K48" s="115">
        <f>SUM(K35:K47)</f>
        <v>133953.5</v>
      </c>
      <c r="L48" s="152">
        <f t="shared" si="9"/>
        <v>91879.250000000233</v>
      </c>
      <c r="M48" s="152">
        <f>SUM(M35:M47)</f>
        <v>-53889.85000000002</v>
      </c>
      <c r="N48" s="153">
        <f>SUM(N35:N47)</f>
        <v>-14357.02</v>
      </c>
      <c r="O48" s="116">
        <f t="shared" si="12"/>
        <v>1.1582659794987409</v>
      </c>
      <c r="P48" s="98">
        <f t="shared" si="13"/>
        <v>0.81952773325791139</v>
      </c>
      <c r="Q48" s="117">
        <f t="shared" si="14"/>
        <v>1.1034144725616251</v>
      </c>
      <c r="R48" s="99">
        <f t="shared" si="15"/>
        <v>0.94789352032027829</v>
      </c>
      <c r="S48" s="91"/>
      <c r="T48" s="91"/>
      <c r="U48" s="91"/>
      <c r="V48" s="91"/>
      <c r="W48" s="91"/>
      <c r="X48" s="91"/>
      <c r="Y48" s="91"/>
      <c r="Z48" s="91"/>
    </row>
    <row r="49" ht="17.25">
      <c r="A49" s="154" t="s">
        <v>106</v>
      </c>
      <c r="B49" s="155" t="s">
        <v>107</v>
      </c>
      <c r="C49" s="118" t="s">
        <v>108</v>
      </c>
      <c r="D49" s="156" t="s">
        <v>109</v>
      </c>
      <c r="E49" s="49">
        <v>448664.65000000002</v>
      </c>
      <c r="F49" s="103">
        <f>672351.5-9496.39</f>
        <v>662855.10999999999</v>
      </c>
      <c r="G49" s="103">
        <v>534400.18999999994</v>
      </c>
      <c r="H49" s="50">
        <v>63173.260000000002</v>
      </c>
      <c r="I49" s="46">
        <v>533758.23999999999</v>
      </c>
      <c r="J49" s="46">
        <v>55026.470000000001</v>
      </c>
      <c r="K49" s="49">
        <f t="shared" ref="K49:K83" si="16">I49-E49</f>
        <v>85093.589999999967</v>
      </c>
      <c r="L49" s="49">
        <f t="shared" si="9"/>
        <v>-641.94999999995343</v>
      </c>
      <c r="M49" s="49">
        <f t="shared" ref="M49:M83" si="17">I49-F49</f>
        <v>-129096.87</v>
      </c>
      <c r="N49" s="49">
        <f t="shared" ref="N49:N83" si="18">J49-H49</f>
        <v>-8146.7900000000009</v>
      </c>
      <c r="O49" s="51">
        <f t="shared" si="12"/>
        <v>1.189659671204317</v>
      </c>
      <c r="P49" s="51">
        <f t="shared" si="13"/>
        <v>0.87104053202256781</v>
      </c>
      <c r="Q49" s="51">
        <f t="shared" si="14"/>
        <v>0.99879874668457747</v>
      </c>
      <c r="R49" s="53">
        <f t="shared" si="15"/>
        <v>0.80524119365995384</v>
      </c>
      <c r="S49" s="1"/>
      <c r="T49" s="1"/>
      <c r="U49" s="1"/>
      <c r="V49" s="1"/>
      <c r="W49" s="1"/>
      <c r="X49" s="1"/>
      <c r="Y49" s="1"/>
      <c r="Z49" s="1"/>
    </row>
    <row r="50" ht="17.25">
      <c r="A50" s="85"/>
      <c r="B50" s="157"/>
      <c r="C50" s="56" t="s">
        <v>110</v>
      </c>
      <c r="D50" s="151" t="s">
        <v>111</v>
      </c>
      <c r="E50" s="88">
        <v>352544.87</v>
      </c>
      <c r="F50" s="107">
        <f>494433.2-6983.53</f>
        <v>487449.66999999998</v>
      </c>
      <c r="G50" s="107">
        <v>410154.07000000001</v>
      </c>
      <c r="H50" s="88">
        <v>41735.849999999999</v>
      </c>
      <c r="I50" s="46">
        <v>403773.18000000005</v>
      </c>
      <c r="J50" s="46">
        <v>32625.82</v>
      </c>
      <c r="K50" s="88">
        <f t="shared" si="16"/>
        <v>51228.310000000056</v>
      </c>
      <c r="L50" s="88">
        <f t="shared" si="9"/>
        <v>-6380.8899999999558</v>
      </c>
      <c r="M50" s="88">
        <f t="shared" si="17"/>
        <v>-83676.489999999932</v>
      </c>
      <c r="N50" s="47">
        <f t="shared" si="18"/>
        <v>-9110.0299999999988</v>
      </c>
      <c r="O50" s="63">
        <f t="shared" si="12"/>
        <v>1.1453100423784355</v>
      </c>
      <c r="P50" s="63">
        <f t="shared" si="13"/>
        <v>0.78172170927392159</v>
      </c>
      <c r="Q50" s="63">
        <f t="shared" si="14"/>
        <v>0.98444269978839916</v>
      </c>
      <c r="R50" s="65">
        <f t="shared" si="15"/>
        <v>0.82833819540794862</v>
      </c>
      <c r="S50" s="1"/>
      <c r="T50" s="1"/>
      <c r="U50" s="1"/>
      <c r="V50" s="1"/>
      <c r="W50" s="1"/>
      <c r="X50" s="1"/>
      <c r="Y50" s="1"/>
      <c r="Z50" s="1"/>
    </row>
    <row r="51" ht="17.25">
      <c r="A51" s="85"/>
      <c r="B51" s="157"/>
      <c r="C51" s="56" t="s">
        <v>112</v>
      </c>
      <c r="D51" s="151" t="s">
        <v>113</v>
      </c>
      <c r="E51" s="88">
        <v>3337459.4900000002</v>
      </c>
      <c r="F51" s="107">
        <f>4658773.5-65801.97</f>
        <v>4592971.5300000003</v>
      </c>
      <c r="G51" s="107">
        <v>3758297.6200000001</v>
      </c>
      <c r="H51" s="88">
        <v>441294.40000000002</v>
      </c>
      <c r="I51" s="46">
        <v>3591183.21</v>
      </c>
      <c r="J51" s="46">
        <v>294750.57000000001</v>
      </c>
      <c r="K51" s="88">
        <f t="shared" si="16"/>
        <v>253723.71999999974</v>
      </c>
      <c r="L51" s="88">
        <f t="shared" si="9"/>
        <v>-167114.41000000015</v>
      </c>
      <c r="M51" s="88">
        <f t="shared" si="17"/>
        <v>-1001788.3200000003</v>
      </c>
      <c r="N51" s="88">
        <f t="shared" si="18"/>
        <v>-146543.83000000002</v>
      </c>
      <c r="O51" s="63">
        <f t="shared" si="12"/>
        <v>1.0760230111437248</v>
      </c>
      <c r="P51" s="63">
        <f t="shared" si="13"/>
        <v>0.66792275179562666</v>
      </c>
      <c r="Q51" s="63">
        <f t="shared" si="14"/>
        <v>0.95553454598414689</v>
      </c>
      <c r="R51" s="65">
        <f t="shared" si="15"/>
        <v>0.78188666891214098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5"/>
      <c r="B52" s="157"/>
      <c r="C52" s="56"/>
      <c r="D52" s="158" t="s">
        <v>114</v>
      </c>
      <c r="E52" s="126">
        <f>E49+E50+E51</f>
        <v>4138669.0100000002</v>
      </c>
      <c r="F52" s="126">
        <f>F49+F50+F51</f>
        <v>5743276.3100000005</v>
      </c>
      <c r="G52" s="126">
        <f>G49+G50+G51</f>
        <v>4702851.8799999999</v>
      </c>
      <c r="H52" s="126">
        <f>H49+H50+H51</f>
        <v>546203.51000000001</v>
      </c>
      <c r="I52" s="126">
        <f>I49+I50+I51</f>
        <v>4528714.6299999999</v>
      </c>
      <c r="J52" s="126">
        <f>J49+J50+J51</f>
        <v>382402.85999999999</v>
      </c>
      <c r="K52" s="126">
        <f t="shared" si="16"/>
        <v>390045.61999999965</v>
      </c>
      <c r="L52" s="126">
        <f t="shared" si="9"/>
        <v>-174137.25</v>
      </c>
      <c r="M52" s="126">
        <f t="shared" si="17"/>
        <v>-1214561.6800000006</v>
      </c>
      <c r="N52" s="126">
        <f t="shared" si="18"/>
        <v>-163800.65000000002</v>
      </c>
      <c r="O52" s="128">
        <f t="shared" si="12"/>
        <v>1.0942442169348545</v>
      </c>
      <c r="P52" s="128">
        <f t="shared" si="13"/>
        <v>0.70011058698615825</v>
      </c>
      <c r="Q52" s="128">
        <f t="shared" si="14"/>
        <v>0.96297198924325889</v>
      </c>
      <c r="R52" s="130">
        <f t="shared" si="15"/>
        <v>0.7885245956414727</v>
      </c>
      <c r="S52" s="1"/>
      <c r="T52" s="1"/>
      <c r="U52" s="1"/>
      <c r="V52" s="1"/>
      <c r="W52" s="1"/>
      <c r="X52" s="1"/>
      <c r="Y52" s="1"/>
      <c r="Z52" s="1"/>
    </row>
    <row r="53" ht="34.5">
      <c r="A53" s="154"/>
      <c r="B53" s="157"/>
      <c r="C53" s="159" t="s">
        <v>115</v>
      </c>
      <c r="D53" s="160" t="s">
        <v>116</v>
      </c>
      <c r="E53" s="161">
        <v>2183.3000000000002</v>
      </c>
      <c r="F53" s="162">
        <v>2266.5999999999999</v>
      </c>
      <c r="G53" s="162">
        <v>1860</v>
      </c>
      <c r="H53" s="47">
        <v>200</v>
      </c>
      <c r="I53" s="46">
        <v>2001.3499999999999</v>
      </c>
      <c r="J53" s="46">
        <v>218.74000000000001</v>
      </c>
      <c r="K53" s="163">
        <f t="shared" si="16"/>
        <v>-181.95000000000027</v>
      </c>
      <c r="L53" s="163">
        <f t="shared" si="9"/>
        <v>141.34999999999991</v>
      </c>
      <c r="M53" s="163">
        <f t="shared" si="17"/>
        <v>-265.25</v>
      </c>
      <c r="N53" s="88">
        <f t="shared" si="18"/>
        <v>18.740000000000009</v>
      </c>
      <c r="O53" s="72">
        <f t="shared" si="12"/>
        <v>0.91666284981450086</v>
      </c>
      <c r="P53" s="72">
        <f t="shared" si="13"/>
        <v>1.0937000000000001</v>
      </c>
      <c r="Q53" s="72">
        <f t="shared" si="14"/>
        <v>1.0759946236559139</v>
      </c>
      <c r="R53" s="73">
        <f t="shared" si="15"/>
        <v>0.88297449924997795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7"/>
      <c r="C54" s="66" t="s">
        <v>117</v>
      </c>
      <c r="D54" s="120" t="s">
        <v>118</v>
      </c>
      <c r="E54" s="88">
        <v>4845.8299999999999</v>
      </c>
      <c r="F54" s="88">
        <v>11763.299999999999</v>
      </c>
      <c r="G54" s="88">
        <v>11763.299999999999</v>
      </c>
      <c r="H54" s="88">
        <v>0</v>
      </c>
      <c r="I54" s="46">
        <v>22160.23</v>
      </c>
      <c r="J54" s="46">
        <v>0</v>
      </c>
      <c r="K54" s="88">
        <f t="shared" si="16"/>
        <v>17314.400000000001</v>
      </c>
      <c r="L54" s="88">
        <f t="shared" si="9"/>
        <v>10396.93</v>
      </c>
      <c r="M54" s="88">
        <f t="shared" si="17"/>
        <v>10396.93</v>
      </c>
      <c r="N54" s="88">
        <f t="shared" si="18"/>
        <v>0</v>
      </c>
      <c r="O54" s="63">
        <f t="shared" si="12"/>
        <v>4.5730514689949917</v>
      </c>
      <c r="P54" s="63" t="str">
        <f t="shared" si="13"/>
        <v/>
      </c>
      <c r="Q54" s="63">
        <f t="shared" si="14"/>
        <v>1.883844669437998</v>
      </c>
      <c r="R54" s="65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4"/>
      <c r="B55" s="157"/>
      <c r="C55" s="165" t="s">
        <v>119</v>
      </c>
      <c r="D55" s="120" t="s">
        <v>103</v>
      </c>
      <c r="E55" s="46">
        <v>83407.039999999994</v>
      </c>
      <c r="F55" s="48">
        <v>151922.42999999999</v>
      </c>
      <c r="G55" s="48">
        <v>127751</v>
      </c>
      <c r="H55" s="107">
        <v>16893</v>
      </c>
      <c r="I55" s="46">
        <v>95803.290000000008</v>
      </c>
      <c r="J55" s="46">
        <v>7712.2800000000007</v>
      </c>
      <c r="K55" s="46">
        <f t="shared" si="16"/>
        <v>12396.250000000015</v>
      </c>
      <c r="L55" s="46">
        <f t="shared" si="9"/>
        <v>-31947.709999999992</v>
      </c>
      <c r="M55" s="46">
        <f t="shared" si="17"/>
        <v>-56119.139999999985</v>
      </c>
      <c r="N55" s="107">
        <f t="shared" si="18"/>
        <v>-9180.7199999999993</v>
      </c>
      <c r="O55" s="166">
        <f t="shared" si="12"/>
        <v>1.1486235454465237</v>
      </c>
      <c r="P55" s="166">
        <f t="shared" si="13"/>
        <v>0.45653702717101763</v>
      </c>
      <c r="Q55" s="166">
        <f t="shared" si="14"/>
        <v>0.74992203583533601</v>
      </c>
      <c r="R55" s="167">
        <f t="shared" si="15"/>
        <v>0.63060661944388341</v>
      </c>
      <c r="S55" s="1"/>
      <c r="T55" s="1"/>
      <c r="U55" s="1"/>
      <c r="V55" s="1"/>
      <c r="W55" s="1"/>
      <c r="X55" s="1"/>
      <c r="Y55" s="1"/>
      <c r="Z55" s="1"/>
    </row>
    <row r="56" s="91" customFormat="1" ht="17.25">
      <c r="A56" s="92"/>
      <c r="B56" s="168"/>
      <c r="C56" s="94"/>
      <c r="D56" s="95" t="s">
        <v>56</v>
      </c>
      <c r="E56" s="96">
        <f>E52+E53+E54+E55</f>
        <v>4229105.1799999997</v>
      </c>
      <c r="F56" s="96">
        <f>F52+F53+F54+F55</f>
        <v>5909228.6399999997</v>
      </c>
      <c r="G56" s="96">
        <f>G52+G53+G54+G55</f>
        <v>4844226.1799999997</v>
      </c>
      <c r="H56" s="96">
        <f>H52+H53+H54+H55</f>
        <v>563296.51000000001</v>
      </c>
      <c r="I56" s="96">
        <f>I52+I53+I54+I55</f>
        <v>4648679.5</v>
      </c>
      <c r="J56" s="96">
        <f>J52+J53+J54+J55</f>
        <v>390333.88</v>
      </c>
      <c r="K56" s="96">
        <f t="shared" si="16"/>
        <v>419574.3200000003</v>
      </c>
      <c r="L56" s="115">
        <f t="shared" si="9"/>
        <v>-195546.6799999997</v>
      </c>
      <c r="M56" s="96">
        <f t="shared" si="17"/>
        <v>-1260549.1399999997</v>
      </c>
      <c r="N56" s="115">
        <f t="shared" si="18"/>
        <v>-172962.63</v>
      </c>
      <c r="O56" s="98">
        <f t="shared" si="12"/>
        <v>1.099211133831389</v>
      </c>
      <c r="P56" s="116">
        <f t="shared" si="13"/>
        <v>0.69294567438381605</v>
      </c>
      <c r="Q56" s="98">
        <f t="shared" si="14"/>
        <v>0.95963304091635138</v>
      </c>
      <c r="R56" s="99">
        <f t="shared" si="15"/>
        <v>0.78668127148317624</v>
      </c>
      <c r="S56" s="91"/>
      <c r="T56" s="91"/>
      <c r="U56" s="91"/>
      <c r="V56" s="91"/>
      <c r="W56" s="91"/>
      <c r="X56" s="91"/>
      <c r="Y56" s="91"/>
      <c r="Z56" s="91"/>
    </row>
    <row r="57" ht="17.25">
      <c r="A57" s="100">
        <v>991</v>
      </c>
      <c r="B57" s="81" t="s">
        <v>120</v>
      </c>
      <c r="C57" s="101" t="s">
        <v>69</v>
      </c>
      <c r="D57" s="102" t="s">
        <v>121</v>
      </c>
      <c r="E57" s="49">
        <v>55358.589999999997</v>
      </c>
      <c r="F57" s="103">
        <v>80120.600000000006</v>
      </c>
      <c r="G57" s="103">
        <v>66120.600000000006</v>
      </c>
      <c r="H57" s="49">
        <v>7000</v>
      </c>
      <c r="I57" s="46">
        <v>70210.119999999995</v>
      </c>
      <c r="J57" s="46">
        <v>5652.6700000000001</v>
      </c>
      <c r="K57" s="49">
        <f t="shared" si="16"/>
        <v>14851.529999999999</v>
      </c>
      <c r="L57" s="49">
        <f t="shared" si="9"/>
        <v>4089.5199999999895</v>
      </c>
      <c r="M57" s="46">
        <f t="shared" si="17"/>
        <v>-9910.4800000000105</v>
      </c>
      <c r="N57" s="46">
        <f t="shared" si="18"/>
        <v>-1347.3299999999999</v>
      </c>
      <c r="O57" s="52">
        <f t="shared" si="12"/>
        <v>1.2682786899016034</v>
      </c>
      <c r="P57" s="51">
        <f t="shared" si="13"/>
        <v>0.80752428571428569</v>
      </c>
      <c r="Q57" s="104">
        <f t="shared" si="14"/>
        <v>1.0618494085050649</v>
      </c>
      <c r="R57" s="53">
        <f t="shared" si="15"/>
        <v>0.87630546950472155</v>
      </c>
      <c r="S57" s="1"/>
      <c r="T57" s="1"/>
      <c r="U57" s="1"/>
      <c r="V57" s="1"/>
      <c r="W57" s="1"/>
      <c r="X57" s="1"/>
      <c r="Y57" s="1"/>
      <c r="Z57" s="1"/>
    </row>
    <row r="58" ht="17.25">
      <c r="A58" s="105"/>
      <c r="B58" s="86"/>
      <c r="C58" s="56" t="s">
        <v>122</v>
      </c>
      <c r="D58" s="87" t="s">
        <v>123</v>
      </c>
      <c r="E58" s="88">
        <v>3888.4099999999999</v>
      </c>
      <c r="F58" s="107">
        <v>0</v>
      </c>
      <c r="G58" s="107">
        <v>0</v>
      </c>
      <c r="H58" s="47">
        <v>0</v>
      </c>
      <c r="I58" s="46">
        <v>6194</v>
      </c>
      <c r="J58" s="46">
        <v>1045</v>
      </c>
      <c r="K58" s="47">
        <f t="shared" si="16"/>
        <v>2305.5900000000001</v>
      </c>
      <c r="L58" s="88">
        <f t="shared" si="9"/>
        <v>6194</v>
      </c>
      <c r="M58" s="88">
        <f t="shared" si="17"/>
        <v>6194</v>
      </c>
      <c r="N58" s="88">
        <f t="shared" si="18"/>
        <v>1045</v>
      </c>
      <c r="O58" s="63">
        <f t="shared" si="12"/>
        <v>1.5929390162045669</v>
      </c>
      <c r="P58" s="62" t="str">
        <f t="shared" si="13"/>
        <v/>
      </c>
      <c r="Q58" s="63" t="str">
        <f t="shared" si="14"/>
        <v/>
      </c>
      <c r="R58" s="65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1" customFormat="1" ht="17.25">
      <c r="A59" s="169"/>
      <c r="B59" s="93"/>
      <c r="C59" s="113"/>
      <c r="D59" s="114" t="s">
        <v>56</v>
      </c>
      <c r="E59" s="96">
        <f>SUM(E57:E58)</f>
        <v>59247</v>
      </c>
      <c r="F59" s="96">
        <f>SUM(F57:F58)</f>
        <v>80120.600000000006</v>
      </c>
      <c r="G59" s="96">
        <f>SUM(G57:G58)</f>
        <v>66120.600000000006</v>
      </c>
      <c r="H59" s="96">
        <f>SUM(H57:H58)</f>
        <v>7000</v>
      </c>
      <c r="I59" s="96">
        <f>SUM(I57:I58)</f>
        <v>76404.119999999995</v>
      </c>
      <c r="J59" s="96">
        <f>SUM(J57:J58)</f>
        <v>6697.6700000000001</v>
      </c>
      <c r="K59" s="96">
        <f t="shared" si="16"/>
        <v>17157.119999999995</v>
      </c>
      <c r="L59" s="115">
        <f t="shared" si="9"/>
        <v>10283.51999999999</v>
      </c>
      <c r="M59" s="96">
        <f t="shared" si="17"/>
        <v>-3716.4800000000105</v>
      </c>
      <c r="N59" s="97">
        <f t="shared" si="18"/>
        <v>-302.32999999999993</v>
      </c>
      <c r="O59" s="116">
        <f t="shared" si="12"/>
        <v>1.2895863081675021</v>
      </c>
      <c r="P59" s="98">
        <f t="shared" si="13"/>
        <v>0.95681000000000005</v>
      </c>
      <c r="Q59" s="117">
        <f t="shared" si="14"/>
        <v>1.1555267193582635</v>
      </c>
      <c r="R59" s="99">
        <f t="shared" si="15"/>
        <v>0.95361392700503977</v>
      </c>
      <c r="S59" s="91"/>
      <c r="T59" s="91"/>
      <c r="U59" s="91"/>
      <c r="V59" s="91"/>
      <c r="W59" s="91"/>
      <c r="X59" s="91"/>
      <c r="Y59" s="91"/>
      <c r="Z59" s="91"/>
    </row>
    <row r="60" ht="17.25">
      <c r="A60" s="154" t="s">
        <v>124</v>
      </c>
      <c r="B60" s="81" t="s">
        <v>125</v>
      </c>
      <c r="C60" s="118" t="s">
        <v>126</v>
      </c>
      <c r="D60" s="119" t="s">
        <v>127</v>
      </c>
      <c r="E60" s="49">
        <v>58709.730000000003</v>
      </c>
      <c r="F60" s="103">
        <v>3503</v>
      </c>
      <c r="G60" s="103">
        <v>2923.5999999999999</v>
      </c>
      <c r="H60" s="50">
        <v>386.30000000000001</v>
      </c>
      <c r="I60" s="46">
        <v>2598.0599999999999</v>
      </c>
      <c r="J60" s="46">
        <v>259.16000000000003</v>
      </c>
      <c r="K60" s="49">
        <f t="shared" si="16"/>
        <v>-56111.670000000006</v>
      </c>
      <c r="L60" s="49">
        <f t="shared" si="9"/>
        <v>-325.53999999999996</v>
      </c>
      <c r="M60" s="50">
        <f t="shared" si="17"/>
        <v>-904.94000000000005</v>
      </c>
      <c r="N60" s="49">
        <f t="shared" si="18"/>
        <v>-127.13999999999999</v>
      </c>
      <c r="O60" s="51">
        <f t="shared" si="12"/>
        <v>0.044252630696819756</v>
      </c>
      <c r="P60" s="52">
        <f t="shared" si="13"/>
        <v>0.67087755630339119</v>
      </c>
      <c r="Q60" s="51">
        <f t="shared" si="14"/>
        <v>0.88865097824599815</v>
      </c>
      <c r="R60" s="53">
        <f t="shared" si="15"/>
        <v>0.74166714244932908</v>
      </c>
      <c r="S60" s="1"/>
      <c r="T60" s="1"/>
      <c r="U60" s="1"/>
      <c r="V60" s="1"/>
      <c r="W60" s="1"/>
      <c r="X60" s="1"/>
      <c r="Y60" s="1"/>
      <c r="Z60" s="1"/>
    </row>
    <row r="61" ht="17.25">
      <c r="A61" s="85"/>
      <c r="B61" s="86"/>
      <c r="C61" s="66" t="s">
        <v>104</v>
      </c>
      <c r="D61" s="151" t="s">
        <v>128</v>
      </c>
      <c r="E61" s="88">
        <v>93125.789999999994</v>
      </c>
      <c r="F61" s="107">
        <v>62240.599999999999</v>
      </c>
      <c r="G61" s="107">
        <v>37100</v>
      </c>
      <c r="H61" s="90">
        <v>12500</v>
      </c>
      <c r="I61" s="46">
        <v>111551.32000000001</v>
      </c>
      <c r="J61" s="46">
        <v>5371.8100000000004</v>
      </c>
      <c r="K61" s="88">
        <f t="shared" si="16"/>
        <v>18425.530000000013</v>
      </c>
      <c r="L61" s="88">
        <f t="shared" si="9"/>
        <v>74451.320000000007</v>
      </c>
      <c r="M61" s="88">
        <f t="shared" si="17"/>
        <v>49310.720000000008</v>
      </c>
      <c r="N61" s="88">
        <f t="shared" si="18"/>
        <v>-7128.1899999999996</v>
      </c>
      <c r="O61" s="63">
        <f t="shared" si="12"/>
        <v>1.1978563618091187</v>
      </c>
      <c r="P61" s="63">
        <f t="shared" si="13"/>
        <v>0.42974480000000004</v>
      </c>
      <c r="Q61" s="64">
        <f t="shared" si="14"/>
        <v>3.0067741239892185</v>
      </c>
      <c r="R61" s="65">
        <f t="shared" si="15"/>
        <v>1.7922597147199739</v>
      </c>
      <c r="S61" s="1"/>
      <c r="T61" s="1"/>
      <c r="U61" s="1"/>
      <c r="V61" s="1"/>
      <c r="W61" s="1"/>
      <c r="X61" s="1"/>
      <c r="Y61" s="1"/>
      <c r="Z61" s="1"/>
    </row>
    <row r="62" s="91" customFormat="1" ht="17.25">
      <c r="A62" s="92"/>
      <c r="B62" s="93"/>
      <c r="C62" s="94"/>
      <c r="D62" s="95" t="s">
        <v>56</v>
      </c>
      <c r="E62" s="96">
        <f>SUM(E60:E61)</f>
        <v>151835.51999999999</v>
      </c>
      <c r="F62" s="96">
        <f>SUM(F60:F61)</f>
        <v>65743.600000000006</v>
      </c>
      <c r="G62" s="96">
        <f>SUM(G60:G61)</f>
        <v>40023.599999999999</v>
      </c>
      <c r="H62" s="96">
        <f>SUM(H60:H61)</f>
        <v>12886.299999999999</v>
      </c>
      <c r="I62" s="96">
        <f>SUM(I60:I61)</f>
        <v>114149.38</v>
      </c>
      <c r="J62" s="96">
        <f>SUM(J60:J61)</f>
        <v>5630.9700000000003</v>
      </c>
      <c r="K62" s="96">
        <f t="shared" si="16"/>
        <v>-37686.139999999985</v>
      </c>
      <c r="L62" s="115">
        <f t="shared" si="9"/>
        <v>74125.779999999999</v>
      </c>
      <c r="M62" s="96">
        <f t="shared" si="17"/>
        <v>48405.779999999999</v>
      </c>
      <c r="N62" s="96">
        <f t="shared" si="18"/>
        <v>-7255.329999999999</v>
      </c>
      <c r="O62" s="116">
        <f t="shared" si="12"/>
        <v>0.75179628587566338</v>
      </c>
      <c r="P62" s="98">
        <f t="shared" si="13"/>
        <v>0.436973374824426</v>
      </c>
      <c r="Q62" s="98">
        <f t="shared" si="14"/>
        <v>2.8520517894442281</v>
      </c>
      <c r="R62" s="99">
        <f t="shared" si="15"/>
        <v>1.7362812501901326</v>
      </c>
      <c r="S62" s="91"/>
      <c r="T62" s="91"/>
      <c r="U62" s="91"/>
      <c r="V62" s="91"/>
      <c r="W62" s="91"/>
      <c r="X62" s="91"/>
      <c r="Y62" s="91"/>
      <c r="Z62" s="91"/>
    </row>
    <row r="63" ht="17.25">
      <c r="A63" s="108"/>
      <c r="B63" s="81" t="s">
        <v>129</v>
      </c>
      <c r="C63" s="44" t="s">
        <v>130</v>
      </c>
      <c r="D63" s="170" t="s">
        <v>131</v>
      </c>
      <c r="E63" s="49">
        <v>3026.6300000000001</v>
      </c>
      <c r="F63" s="103">
        <v>793.5</v>
      </c>
      <c r="G63" s="103">
        <v>195.5</v>
      </c>
      <c r="H63" s="46">
        <v>7.2999999999999998</v>
      </c>
      <c r="I63" s="46">
        <v>2728.02</v>
      </c>
      <c r="J63" s="46">
        <v>42.25</v>
      </c>
      <c r="K63" s="49">
        <f t="shared" si="16"/>
        <v>-298.61000000000013</v>
      </c>
      <c r="L63" s="49">
        <f t="shared" si="9"/>
        <v>2532.52</v>
      </c>
      <c r="M63" s="46">
        <f t="shared" si="17"/>
        <v>1934.52</v>
      </c>
      <c r="N63" s="84">
        <f t="shared" si="18"/>
        <v>34.950000000000003</v>
      </c>
      <c r="O63" s="51">
        <f t="shared" si="12"/>
        <v>0.90133911313903581</v>
      </c>
      <c r="P63" s="52">
        <f t="shared" si="13"/>
        <v>5.7876712328767121</v>
      </c>
      <c r="Q63" s="51">
        <f t="shared" si="14"/>
        <v>13.954066496163684</v>
      </c>
      <c r="R63" s="53">
        <f t="shared" si="15"/>
        <v>3.4379584120982987</v>
      </c>
      <c r="S63" s="1"/>
      <c r="T63" s="1"/>
      <c r="U63" s="1"/>
      <c r="V63" s="1"/>
      <c r="W63" s="1"/>
      <c r="X63" s="1"/>
      <c r="Y63" s="1"/>
      <c r="Z63" s="1"/>
    </row>
    <row r="64" ht="17.25">
      <c r="A64" s="105"/>
      <c r="B64" s="86"/>
      <c r="C64" s="56" t="s">
        <v>132</v>
      </c>
      <c r="D64" s="89" t="s">
        <v>133</v>
      </c>
      <c r="E64" s="88">
        <v>1777.97</v>
      </c>
      <c r="F64" s="171">
        <v>44.399999999999999</v>
      </c>
      <c r="G64" s="171">
        <v>44.399999999999999</v>
      </c>
      <c r="H64" s="172">
        <v>0</v>
      </c>
      <c r="I64" s="46">
        <v>1959.29</v>
      </c>
      <c r="J64" s="46">
        <v>0</v>
      </c>
      <c r="K64" s="88">
        <f t="shared" si="16"/>
        <v>181.31999999999994</v>
      </c>
      <c r="L64" s="88">
        <f t="shared" si="9"/>
        <v>1914.8899999999999</v>
      </c>
      <c r="M64" s="88">
        <f t="shared" si="17"/>
        <v>1914.8899999999999</v>
      </c>
      <c r="N64" s="171">
        <f t="shared" si="18"/>
        <v>0</v>
      </c>
      <c r="O64" s="63">
        <f t="shared" si="12"/>
        <v>1.1019814732532045</v>
      </c>
      <c r="P64" s="63" t="str">
        <f t="shared" si="13"/>
        <v/>
      </c>
      <c r="Q64" s="64">
        <f t="shared" si="14"/>
        <v>44.128153153153157</v>
      </c>
      <c r="R64" s="173">
        <f t="shared" si="15"/>
        <v>44.128153153153157</v>
      </c>
      <c r="S64" s="1"/>
      <c r="T64" s="1"/>
      <c r="U64" s="1"/>
      <c r="V64" s="1"/>
      <c r="W64" s="1"/>
      <c r="X64" s="1"/>
      <c r="Y64" s="1"/>
      <c r="Z64" s="1"/>
    </row>
    <row r="65" ht="13.5">
      <c r="A65" s="105"/>
      <c r="B65" s="86"/>
      <c r="C65" s="66" t="s">
        <v>52</v>
      </c>
      <c r="D65" s="89" t="s">
        <v>53</v>
      </c>
      <c r="E65" s="88">
        <v>0</v>
      </c>
      <c r="F65" s="88">
        <v>445</v>
      </c>
      <c r="G65" s="88">
        <v>445</v>
      </c>
      <c r="H65" s="88">
        <v>0</v>
      </c>
      <c r="I65" s="46">
        <v>10906</v>
      </c>
      <c r="J65" s="46">
        <v>0</v>
      </c>
      <c r="K65" s="88">
        <f t="shared" si="16"/>
        <v>10906</v>
      </c>
      <c r="L65" s="88">
        <f t="shared" si="9"/>
        <v>10461</v>
      </c>
      <c r="M65" s="47">
        <f t="shared" si="17"/>
        <v>10461</v>
      </c>
      <c r="N65" s="88">
        <f t="shared" si="18"/>
        <v>0</v>
      </c>
      <c r="O65" s="62" t="str">
        <f t="shared" si="12"/>
        <v/>
      </c>
      <c r="P65" s="63" t="str">
        <f t="shared" si="13"/>
        <v/>
      </c>
      <c r="Q65" s="63">
        <f t="shared" si="14"/>
        <v>24.507865168539325</v>
      </c>
      <c r="R65" s="65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5"/>
      <c r="B66" s="86"/>
      <c r="C66" s="56" t="s">
        <v>134</v>
      </c>
      <c r="D66" s="89" t="s">
        <v>135</v>
      </c>
      <c r="E66" s="47">
        <v>61756.879999999997</v>
      </c>
      <c r="F66" s="88">
        <f>1508.6+1645.9</f>
        <v>3154.5</v>
      </c>
      <c r="G66" s="88">
        <v>2868.1999999999998</v>
      </c>
      <c r="H66" s="88">
        <v>246.30000000000001</v>
      </c>
      <c r="I66" s="46">
        <v>203340.89999999999</v>
      </c>
      <c r="J66" s="46">
        <v>2042.6400000000001</v>
      </c>
      <c r="K66" s="88">
        <f t="shared" si="16"/>
        <v>141584.01999999999</v>
      </c>
      <c r="L66" s="88">
        <f t="shared" si="9"/>
        <v>200472.69999999998</v>
      </c>
      <c r="M66" s="88">
        <f t="shared" si="17"/>
        <v>200186.39999999999</v>
      </c>
      <c r="N66" s="47">
        <f t="shared" si="18"/>
        <v>1796.3400000000001</v>
      </c>
      <c r="O66" s="63">
        <f t="shared" si="12"/>
        <v>3.2926031885030462</v>
      </c>
      <c r="P66" s="174">
        <f t="shared" si="13"/>
        <v>8.2933008526187582</v>
      </c>
      <c r="Q66" s="175">
        <f t="shared" si="14"/>
        <v>70.894951537549687</v>
      </c>
      <c r="R66" s="173">
        <f t="shared" si="15"/>
        <v>64.460580123632909</v>
      </c>
      <c r="S66" s="1"/>
      <c r="T66" s="1"/>
      <c r="U66" s="1"/>
      <c r="V66" s="1"/>
      <c r="W66" s="1"/>
      <c r="X66" s="1"/>
      <c r="Y66" s="1"/>
      <c r="Z66" s="1"/>
    </row>
    <row r="67" ht="13.5">
      <c r="A67" s="105"/>
      <c r="B67" s="86"/>
      <c r="C67" s="66" t="s">
        <v>102</v>
      </c>
      <c r="D67" s="89" t="s">
        <v>103</v>
      </c>
      <c r="E67" s="88">
        <v>80194.800000000003</v>
      </c>
      <c r="F67" s="88">
        <f>113657.8+10372.1</f>
        <v>124029.90000000001</v>
      </c>
      <c r="G67" s="88">
        <v>104733.5</v>
      </c>
      <c r="H67" s="88">
        <v>9097.5</v>
      </c>
      <c r="I67" s="46">
        <v>132895.62</v>
      </c>
      <c r="J67" s="46">
        <v>15397.15</v>
      </c>
      <c r="K67" s="88">
        <f t="shared" si="16"/>
        <v>52700.819999999992</v>
      </c>
      <c r="L67" s="88">
        <f t="shared" si="9"/>
        <v>28162.119999999995</v>
      </c>
      <c r="M67" s="47">
        <f t="shared" si="17"/>
        <v>8865.7199999999866</v>
      </c>
      <c r="N67" s="88">
        <f t="shared" si="18"/>
        <v>6299.6499999999996</v>
      </c>
      <c r="O67" s="62">
        <f t="shared" si="12"/>
        <v>1.6571600652411378</v>
      </c>
      <c r="P67" s="63">
        <f t="shared" si="13"/>
        <v>1.6924594668865072</v>
      </c>
      <c r="Q67" s="64">
        <f t="shared" si="14"/>
        <v>1.2688931430726558</v>
      </c>
      <c r="R67" s="65">
        <f t="shared" si="15"/>
        <v>1.0714805059102683</v>
      </c>
      <c r="S67" s="1"/>
      <c r="T67" s="1"/>
      <c r="U67" s="1"/>
      <c r="V67" s="1"/>
      <c r="W67" s="1"/>
      <c r="X67" s="1"/>
      <c r="Y67" s="1"/>
      <c r="Z67" s="1"/>
    </row>
    <row r="68" ht="13.5">
      <c r="A68" s="105"/>
      <c r="B68" s="86"/>
      <c r="C68" s="56" t="s">
        <v>136</v>
      </c>
      <c r="D68" s="89" t="s">
        <v>137</v>
      </c>
      <c r="E68" s="88">
        <v>501.19999999999999</v>
      </c>
      <c r="F68" s="107">
        <v>0</v>
      </c>
      <c r="G68" s="107">
        <v>0</v>
      </c>
      <c r="H68" s="47">
        <v>0</v>
      </c>
      <c r="I68" s="46">
        <v>89.310000000000002</v>
      </c>
      <c r="J68" s="46">
        <v>115.40999999999997</v>
      </c>
      <c r="K68" s="88">
        <f t="shared" si="16"/>
        <v>-411.88999999999999</v>
      </c>
      <c r="L68" s="88">
        <f t="shared" si="9"/>
        <v>89.310000000000002</v>
      </c>
      <c r="M68" s="88">
        <f t="shared" si="17"/>
        <v>89.310000000000002</v>
      </c>
      <c r="N68" s="88">
        <f t="shared" si="18"/>
        <v>115.40999999999997</v>
      </c>
      <c r="O68" s="63">
        <f t="shared" si="12"/>
        <v>0.17819233838786913</v>
      </c>
      <c r="P68" s="62" t="str">
        <f t="shared" si="13"/>
        <v/>
      </c>
      <c r="Q68" s="63" t="str">
        <f t="shared" si="14"/>
        <v/>
      </c>
      <c r="R68" s="65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5"/>
      <c r="B69" s="86"/>
      <c r="C69" s="66" t="s">
        <v>138</v>
      </c>
      <c r="D69" s="89" t="s">
        <v>139</v>
      </c>
      <c r="E69" s="88">
        <v>40586.029999999999</v>
      </c>
      <c r="F69" s="88">
        <v>0</v>
      </c>
      <c r="G69" s="88">
        <v>0</v>
      </c>
      <c r="H69" s="88">
        <v>0</v>
      </c>
      <c r="I69" s="46">
        <v>749.34000000000003</v>
      </c>
      <c r="J69" s="46">
        <v>154.5</v>
      </c>
      <c r="K69" s="88">
        <f t="shared" si="16"/>
        <v>-39836.690000000002</v>
      </c>
      <c r="L69" s="88">
        <f t="shared" si="9"/>
        <v>749.34000000000003</v>
      </c>
      <c r="M69" s="88">
        <f t="shared" si="17"/>
        <v>749.34000000000003</v>
      </c>
      <c r="N69" s="88">
        <f t="shared" si="18"/>
        <v>154.5</v>
      </c>
      <c r="O69" s="62">
        <f t="shared" si="12"/>
        <v>0.018463003156504839</v>
      </c>
      <c r="P69" s="63" t="str">
        <f t="shared" si="13"/>
        <v/>
      </c>
      <c r="Q69" s="64" t="str">
        <f t="shared" si="14"/>
        <v/>
      </c>
      <c r="R69" s="65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5"/>
      <c r="B70" s="86"/>
      <c r="C70" s="56" t="s">
        <v>140</v>
      </c>
      <c r="D70" s="87" t="s">
        <v>141</v>
      </c>
      <c r="E70" s="88">
        <v>5852.1199999999999</v>
      </c>
      <c r="F70" s="107">
        <v>0</v>
      </c>
      <c r="G70" s="107">
        <v>0</v>
      </c>
      <c r="H70" s="47">
        <v>0</v>
      </c>
      <c r="I70" s="46">
        <v>2556.73</v>
      </c>
      <c r="J70" s="46">
        <v>0</v>
      </c>
      <c r="K70" s="88">
        <f t="shared" si="16"/>
        <v>-3295.3899999999999</v>
      </c>
      <c r="L70" s="47">
        <f t="shared" si="9"/>
        <v>2556.73</v>
      </c>
      <c r="M70" s="88">
        <f t="shared" si="17"/>
        <v>2556.73</v>
      </c>
      <c r="N70" s="88">
        <f t="shared" si="18"/>
        <v>0</v>
      </c>
      <c r="O70" s="63">
        <f t="shared" si="12"/>
        <v>0.43688953746676418</v>
      </c>
      <c r="P70" s="62" t="str">
        <f t="shared" si="13"/>
        <v/>
      </c>
      <c r="Q70" s="63" t="str">
        <f t="shared" si="14"/>
        <v/>
      </c>
      <c r="R70" s="65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1" customFormat="1" ht="13.5">
      <c r="A71" s="169"/>
      <c r="B71" s="176"/>
      <c r="C71" s="177"/>
      <c r="D71" s="178" t="s">
        <v>142</v>
      </c>
      <c r="E71" s="97">
        <f>SUM(E63:E70)</f>
        <v>193695.63</v>
      </c>
      <c r="F71" s="97">
        <f>SUM(F63:F70)</f>
        <v>128467.3</v>
      </c>
      <c r="G71" s="97">
        <f>SUM(G63:G70)</f>
        <v>108286.60000000001</v>
      </c>
      <c r="H71" s="97">
        <f>SUM(H63:H70)</f>
        <v>9351.1000000000004</v>
      </c>
      <c r="I71" s="97">
        <f>SUM(I63:I70)</f>
        <v>355225.20999999996</v>
      </c>
      <c r="J71" s="97">
        <f>SUM(J63:J70)</f>
        <v>17751.950000000001</v>
      </c>
      <c r="K71" s="179">
        <f t="shared" si="16"/>
        <v>161529.57999999996</v>
      </c>
      <c r="L71" s="97">
        <f t="shared" si="9"/>
        <v>246938.60999999996</v>
      </c>
      <c r="M71" s="179">
        <f t="shared" si="17"/>
        <v>226757.90999999997</v>
      </c>
      <c r="N71" s="97">
        <f t="shared" si="18"/>
        <v>8400.8500000000004</v>
      </c>
      <c r="O71" s="141">
        <f t="shared" si="12"/>
        <v>1.8339350763876292</v>
      </c>
      <c r="P71" s="180">
        <f t="shared" si="13"/>
        <v>1.8983809391408497</v>
      </c>
      <c r="Q71" s="181">
        <f t="shared" si="14"/>
        <v>3.2804170599132298</v>
      </c>
      <c r="R71" s="182">
        <f t="shared" si="15"/>
        <v>2.7651021699685443</v>
      </c>
      <c r="S71" s="91"/>
      <c r="T71" s="91"/>
      <c r="U71" s="91"/>
      <c r="V71" s="91"/>
      <c r="W71" s="91"/>
      <c r="X71" s="91"/>
      <c r="Y71" s="91"/>
      <c r="Z71" s="91"/>
    </row>
    <row r="72" s="32" customFormat="1" ht="13.5">
      <c r="A72" s="183"/>
      <c r="B72" s="184" t="s">
        <v>143</v>
      </c>
      <c r="C72" s="185"/>
      <c r="D72" s="186"/>
      <c r="E72" s="78">
        <f>E5+E17</f>
        <v>24286976.869999997</v>
      </c>
      <c r="F72" s="78">
        <f>F5+F17</f>
        <v>37107195.540000007</v>
      </c>
      <c r="G72" s="78">
        <f>G5+G17</f>
        <v>28630444.380000003</v>
      </c>
      <c r="H72" s="78">
        <f>H5+H17</f>
        <v>3881276.3099999996</v>
      </c>
      <c r="I72" s="78">
        <f>I5+I17</f>
        <v>26590244.000000004</v>
      </c>
      <c r="J72" s="78">
        <f>J5+J17</f>
        <v>1652922.2999999998</v>
      </c>
      <c r="K72" s="78">
        <f t="shared" si="16"/>
        <v>2303267.1300000064</v>
      </c>
      <c r="L72" s="78">
        <f t="shared" si="9"/>
        <v>-2040200.379999999</v>
      </c>
      <c r="M72" s="78">
        <f t="shared" si="17"/>
        <v>-10516951.540000003</v>
      </c>
      <c r="N72" s="78">
        <f t="shared" si="18"/>
        <v>-2228354.0099999998</v>
      </c>
      <c r="O72" s="39">
        <f t="shared" si="12"/>
        <v>1.0948354808557945</v>
      </c>
      <c r="P72" s="38">
        <f t="shared" si="13"/>
        <v>0.42587081361388568</v>
      </c>
      <c r="Q72" s="39">
        <f t="shared" si="14"/>
        <v>0.92874017766118944</v>
      </c>
      <c r="R72" s="41">
        <f t="shared" si="15"/>
        <v>0.71657918667922049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7"/>
      <c r="B73" s="188" t="s">
        <v>144</v>
      </c>
      <c r="C73" s="189"/>
      <c r="D73" s="190"/>
      <c r="E73" s="191">
        <f>SUM(E74:E82)</f>
        <v>20561484.030000001</v>
      </c>
      <c r="F73" s="191">
        <f>SUM(F74:F82)</f>
        <v>30382461.320000004</v>
      </c>
      <c r="G73" s="191">
        <f>SUM(G74:G82)</f>
        <v>22606120.880000003</v>
      </c>
      <c r="H73" s="191">
        <f>SUM(H74:H82)</f>
        <v>2122088.8700000001</v>
      </c>
      <c r="I73" s="191">
        <f>SUM(I74:I82)</f>
        <v>22468931.84</v>
      </c>
      <c r="J73" s="191">
        <f>SUM(J74:J82)</f>
        <v>2079300.3099999998</v>
      </c>
      <c r="K73" s="191">
        <f t="shared" si="16"/>
        <v>1907447.8099999987</v>
      </c>
      <c r="L73" s="191">
        <f t="shared" si="9"/>
        <v>-137189.04000000283</v>
      </c>
      <c r="M73" s="191">
        <f t="shared" si="17"/>
        <v>-7913529.4800000042</v>
      </c>
      <c r="N73" s="127">
        <f t="shared" si="18"/>
        <v>-42788.560000000289</v>
      </c>
      <c r="O73" s="129">
        <f t="shared" si="12"/>
        <v>1.0927680028940012</v>
      </c>
      <c r="P73" s="192">
        <f t="shared" si="13"/>
        <v>0.97983658431797893</v>
      </c>
      <c r="Q73" s="193">
        <f t="shared" si="14"/>
        <v>0.99393133210566098</v>
      </c>
      <c r="R73" s="194">
        <f t="shared" si="15"/>
        <v>0.73953626084958668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5"/>
      <c r="B74" s="196"/>
      <c r="C74" s="56" t="s">
        <v>145</v>
      </c>
      <c r="D74" s="197" t="s">
        <v>146</v>
      </c>
      <c r="E74" s="88">
        <v>418867.5</v>
      </c>
      <c r="F74" s="88">
        <v>599211.69999999995</v>
      </c>
      <c r="G74" s="107">
        <v>478716.90000000002</v>
      </c>
      <c r="H74" s="88">
        <v>0</v>
      </c>
      <c r="I74" s="46">
        <v>531833.69999999995</v>
      </c>
      <c r="J74" s="46">
        <v>0</v>
      </c>
      <c r="K74" s="88">
        <f t="shared" si="16"/>
        <v>112966.19999999995</v>
      </c>
      <c r="L74" s="88">
        <f t="shared" ref="L74:L83" si="19">I74-G74</f>
        <v>53116.79999999993</v>
      </c>
      <c r="M74" s="88">
        <f t="shared" si="17"/>
        <v>-67378</v>
      </c>
      <c r="N74" s="88">
        <f t="shared" si="18"/>
        <v>0</v>
      </c>
      <c r="O74" s="63">
        <f t="shared" ref="O74:O83" si="20">IFERROR(I74/E74,"")</f>
        <v>1.2696943544199537</v>
      </c>
      <c r="P74" s="63" t="str">
        <f t="shared" ref="P74:P83" si="21">IFERROR(J74/H74,"")</f>
        <v/>
      </c>
      <c r="Q74" s="63">
        <f t="shared" ref="Q74:Q83" si="22">IFERROR(I74/G74,"")</f>
        <v>1.1109566008636835</v>
      </c>
      <c r="R74" s="65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198"/>
      <c r="B75" s="123"/>
      <c r="C75" s="66" t="s">
        <v>147</v>
      </c>
      <c r="D75" s="199" t="s">
        <v>148</v>
      </c>
      <c r="E75" s="88">
        <v>3914363.3700000001</v>
      </c>
      <c r="F75" s="88">
        <v>8982332.5600000005</v>
      </c>
      <c r="G75" s="88">
        <v>5065843.8300000001</v>
      </c>
      <c r="H75" s="200">
        <v>412633.19</v>
      </c>
      <c r="I75" s="46">
        <v>5020279.0899999999</v>
      </c>
      <c r="J75" s="46">
        <v>369772.40000000002</v>
      </c>
      <c r="K75" s="88">
        <f t="shared" si="16"/>
        <v>1105915.7199999997</v>
      </c>
      <c r="L75" s="88">
        <f t="shared" si="19"/>
        <v>-45564.740000000224</v>
      </c>
      <c r="M75" s="88">
        <f t="shared" si="17"/>
        <v>-3962053.4700000007</v>
      </c>
      <c r="N75" s="88">
        <f t="shared" si="18"/>
        <v>-42860.789999999979</v>
      </c>
      <c r="O75" s="63">
        <f t="shared" si="20"/>
        <v>1.282527608059034</v>
      </c>
      <c r="P75" s="63">
        <f t="shared" si="21"/>
        <v>0.89612859304894987</v>
      </c>
      <c r="Q75" s="63">
        <f t="shared" si="22"/>
        <v>0.99100549848572805</v>
      </c>
      <c r="R75" s="65">
        <f t="shared" si="23"/>
        <v>0.55890594747696576</v>
      </c>
      <c r="S75" s="1"/>
      <c r="T75" s="1"/>
      <c r="U75" s="1"/>
      <c r="V75" s="1"/>
      <c r="W75" s="1"/>
      <c r="X75" s="1"/>
      <c r="Y75" s="1"/>
      <c r="Z75" s="1"/>
    </row>
    <row r="76" ht="13.5">
      <c r="A76" s="198"/>
      <c r="B76" s="123"/>
      <c r="C76" s="56" t="s">
        <v>149</v>
      </c>
      <c r="D76" s="197" t="s">
        <v>150</v>
      </c>
      <c r="E76" s="88">
        <v>13524855.640000001</v>
      </c>
      <c r="F76" s="107">
        <v>17839004.510000002</v>
      </c>
      <c r="G76" s="107">
        <v>14569208.050000001</v>
      </c>
      <c r="H76" s="88">
        <v>1472204.1899999999</v>
      </c>
      <c r="I76" s="46">
        <v>14569208.050000001</v>
      </c>
      <c r="J76" s="46">
        <v>1472204.1899999999</v>
      </c>
      <c r="K76" s="88">
        <f t="shared" si="16"/>
        <v>1044352.4100000001</v>
      </c>
      <c r="L76" s="88">
        <f t="shared" si="19"/>
        <v>0</v>
      </c>
      <c r="M76" s="88">
        <f t="shared" si="17"/>
        <v>-3269796.4600000009</v>
      </c>
      <c r="N76" s="107">
        <f t="shared" si="18"/>
        <v>0</v>
      </c>
      <c r="O76" s="63">
        <f t="shared" si="20"/>
        <v>1.0772172685460175</v>
      </c>
      <c r="P76" s="63">
        <f t="shared" si="21"/>
        <v>1</v>
      </c>
      <c r="Q76" s="63">
        <f t="shared" si="22"/>
        <v>1</v>
      </c>
      <c r="R76" s="65">
        <f t="shared" si="23"/>
        <v>0.81670521703343635</v>
      </c>
      <c r="S76" s="1"/>
      <c r="T76" s="1"/>
      <c r="U76" s="1"/>
      <c r="V76" s="1"/>
      <c r="W76" s="1"/>
      <c r="X76" s="1"/>
      <c r="Y76" s="1"/>
      <c r="Z76" s="1"/>
    </row>
    <row r="77" ht="13.5">
      <c r="A77" s="198"/>
      <c r="B77" s="123"/>
      <c r="C77" s="66" t="s">
        <v>151</v>
      </c>
      <c r="D77" s="201" t="s">
        <v>152</v>
      </c>
      <c r="E77" s="88">
        <v>2698879.71</v>
      </c>
      <c r="F77" s="88">
        <v>2955879.9500000002</v>
      </c>
      <c r="G77" s="47">
        <v>2486319.5</v>
      </c>
      <c r="H77" s="46">
        <v>237251.48999999999</v>
      </c>
      <c r="I77" s="46">
        <v>2486319.5</v>
      </c>
      <c r="J77" s="46">
        <v>237251.48999999999</v>
      </c>
      <c r="K77" s="88">
        <f t="shared" si="16"/>
        <v>-212560.20999999996</v>
      </c>
      <c r="L77" s="88">
        <f t="shared" si="19"/>
        <v>0</v>
      </c>
      <c r="M77" s="88">
        <f t="shared" si="17"/>
        <v>-469560.45000000019</v>
      </c>
      <c r="N77" s="88">
        <f t="shared" si="18"/>
        <v>0</v>
      </c>
      <c r="O77" s="63">
        <f t="shared" si="20"/>
        <v>0.9212413175687626</v>
      </c>
      <c r="P77" s="63">
        <f t="shared" si="21"/>
        <v>1</v>
      </c>
      <c r="Q77" s="63">
        <f t="shared" si="22"/>
        <v>1</v>
      </c>
      <c r="R77" s="65">
        <f t="shared" si="23"/>
        <v>0.84114359921822934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198"/>
      <c r="B78" s="123"/>
      <c r="C78" s="56" t="s">
        <v>153</v>
      </c>
      <c r="D78" s="201" t="s">
        <v>154</v>
      </c>
      <c r="E78" s="88">
        <v>7710.8400000000001</v>
      </c>
      <c r="F78" s="88">
        <v>0</v>
      </c>
      <c r="G78" s="88">
        <v>0</v>
      </c>
      <c r="H78" s="47">
        <v>0</v>
      </c>
      <c r="I78" s="46">
        <v>3.1099999999999999</v>
      </c>
      <c r="J78" s="46">
        <v>0</v>
      </c>
      <c r="K78" s="88">
        <f t="shared" si="16"/>
        <v>-7707.7300000000005</v>
      </c>
      <c r="L78" s="88">
        <f t="shared" si="19"/>
        <v>3.1099999999999999</v>
      </c>
      <c r="M78" s="88">
        <f t="shared" si="17"/>
        <v>3.1099999999999999</v>
      </c>
      <c r="N78" s="90">
        <f t="shared" si="18"/>
        <v>0</v>
      </c>
      <c r="O78" s="63">
        <f t="shared" si="20"/>
        <v>0.00040332830145613187</v>
      </c>
      <c r="P78" s="63" t="str">
        <f t="shared" si="21"/>
        <v/>
      </c>
      <c r="Q78" s="63" t="str">
        <f t="shared" si="22"/>
        <v/>
      </c>
      <c r="R78" s="65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198"/>
      <c r="B79" s="123"/>
      <c r="C79" s="56" t="s">
        <v>155</v>
      </c>
      <c r="D79" s="201" t="s">
        <v>156</v>
      </c>
      <c r="E79" s="88">
        <v>44836.290000000001</v>
      </c>
      <c r="F79" s="88">
        <v>0</v>
      </c>
      <c r="G79" s="47">
        <v>0</v>
      </c>
      <c r="H79" s="88">
        <v>0</v>
      </c>
      <c r="I79" s="46">
        <v>155</v>
      </c>
      <c r="J79" s="46">
        <v>0</v>
      </c>
      <c r="K79" s="88">
        <f t="shared" si="16"/>
        <v>-44681.290000000001</v>
      </c>
      <c r="L79" s="88">
        <f t="shared" si="19"/>
        <v>155</v>
      </c>
      <c r="M79" s="88">
        <f t="shared" si="17"/>
        <v>155</v>
      </c>
      <c r="N79" s="47">
        <f t="shared" si="18"/>
        <v>0</v>
      </c>
      <c r="O79" s="63">
        <f t="shared" si="20"/>
        <v>0.0034570210871595307</v>
      </c>
      <c r="P79" s="63" t="str">
        <f t="shared" si="21"/>
        <v/>
      </c>
      <c r="Q79" s="63" t="str">
        <f t="shared" si="22"/>
        <v/>
      </c>
      <c r="R79" s="65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2"/>
      <c r="B80" s="123"/>
      <c r="C80" s="56" t="s">
        <v>157</v>
      </c>
      <c r="D80" s="203" t="s">
        <v>158</v>
      </c>
      <c r="E80" s="88">
        <v>0</v>
      </c>
      <c r="F80" s="88">
        <v>0</v>
      </c>
      <c r="G80" s="88">
        <v>0</v>
      </c>
      <c r="H80" s="47">
        <v>0</v>
      </c>
      <c r="I80" s="46">
        <v>0</v>
      </c>
      <c r="J80" s="46">
        <v>0</v>
      </c>
      <c r="K80" s="88">
        <f t="shared" si="16"/>
        <v>0</v>
      </c>
      <c r="L80" s="88">
        <f t="shared" si="19"/>
        <v>0</v>
      </c>
      <c r="M80" s="88">
        <f t="shared" si="17"/>
        <v>0</v>
      </c>
      <c r="N80" s="90">
        <f t="shared" si="18"/>
        <v>0</v>
      </c>
      <c r="O80" s="63" t="str">
        <f t="shared" si="20"/>
        <v/>
      </c>
      <c r="P80" s="63" t="str">
        <f t="shared" si="21"/>
        <v/>
      </c>
      <c r="Q80" s="63" t="str">
        <f t="shared" si="22"/>
        <v/>
      </c>
      <c r="R80" s="65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198"/>
      <c r="B81" s="123"/>
      <c r="C81" s="204" t="s">
        <v>159</v>
      </c>
      <c r="D81" s="111" t="s">
        <v>160</v>
      </c>
      <c r="E81" s="88">
        <v>27678.330000000002</v>
      </c>
      <c r="F81" s="88">
        <v>6032.6000000000004</v>
      </c>
      <c r="G81" s="88">
        <v>6032.6000000000004</v>
      </c>
      <c r="H81" s="107">
        <v>0</v>
      </c>
      <c r="I81" s="46">
        <v>141918.67999999999</v>
      </c>
      <c r="J81" s="46">
        <v>76.810000000000002</v>
      </c>
      <c r="K81" s="88">
        <f t="shared" si="16"/>
        <v>114240.34999999999</v>
      </c>
      <c r="L81" s="88">
        <f t="shared" si="19"/>
        <v>135886.07999999999</v>
      </c>
      <c r="M81" s="88">
        <f t="shared" si="17"/>
        <v>135886.07999999999</v>
      </c>
      <c r="N81" s="107">
        <f t="shared" si="18"/>
        <v>76.810000000000002</v>
      </c>
      <c r="O81" s="63">
        <f t="shared" si="20"/>
        <v>5.127429292157438</v>
      </c>
      <c r="P81" s="63" t="str">
        <f t="shared" si="21"/>
        <v/>
      </c>
      <c r="Q81" s="63">
        <f t="shared" si="22"/>
        <v>23.525292576998307</v>
      </c>
      <c r="R81" s="65">
        <f t="shared" si="23"/>
        <v>23.525292576998307</v>
      </c>
      <c r="S81" s="1"/>
      <c r="T81" s="1"/>
      <c r="U81" s="1"/>
      <c r="V81" s="1"/>
      <c r="W81" s="1"/>
      <c r="X81" s="1"/>
      <c r="Y81" s="1"/>
      <c r="Z81" s="1"/>
    </row>
    <row r="82" ht="13.5">
      <c r="A82" s="198"/>
      <c r="B82" s="196"/>
      <c r="C82" s="205" t="s">
        <v>161</v>
      </c>
      <c r="D82" s="206" t="s">
        <v>162</v>
      </c>
      <c r="E82" s="163">
        <v>-75707.649999999994</v>
      </c>
      <c r="F82" s="163">
        <v>0</v>
      </c>
      <c r="G82" s="207">
        <v>0</v>
      </c>
      <c r="H82" s="163">
        <v>0</v>
      </c>
      <c r="I82" s="161">
        <v>-280785.28999999998</v>
      </c>
      <c r="J82" s="161">
        <v>-4.5800000000000001</v>
      </c>
      <c r="K82" s="163">
        <f t="shared" si="16"/>
        <v>-205077.63999999998</v>
      </c>
      <c r="L82" s="163">
        <f t="shared" si="19"/>
        <v>-280785.28999999998</v>
      </c>
      <c r="M82" s="163">
        <f t="shared" si="17"/>
        <v>-280785.28999999998</v>
      </c>
      <c r="N82" s="47">
        <f t="shared" si="18"/>
        <v>-4.5800000000000001</v>
      </c>
      <c r="O82" s="72">
        <f t="shared" si="20"/>
        <v>3.7088100079714534</v>
      </c>
      <c r="P82" s="62" t="str">
        <f t="shared" si="21"/>
        <v/>
      </c>
      <c r="Q82" s="72" t="str">
        <f t="shared" si="22"/>
        <v/>
      </c>
      <c r="R82" s="73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08"/>
      <c r="B83" s="184" t="s">
        <v>163</v>
      </c>
      <c r="C83" s="185"/>
      <c r="D83" s="186"/>
      <c r="E83" s="78">
        <f>E72+E73</f>
        <v>44848460.899999999</v>
      </c>
      <c r="F83" s="78">
        <f>F72+F73</f>
        <v>67489656.860000014</v>
      </c>
      <c r="G83" s="78">
        <f>G72+G73</f>
        <v>51236565.260000005</v>
      </c>
      <c r="H83" s="78">
        <f>H72+H73</f>
        <v>6003365.1799999997</v>
      </c>
      <c r="I83" s="78">
        <f>I72+I73</f>
        <v>49059175.840000004</v>
      </c>
      <c r="J83" s="78">
        <f>J72+J73</f>
        <v>3732222.6099999994</v>
      </c>
      <c r="K83" s="78">
        <f t="shared" si="16"/>
        <v>4210714.9400000051</v>
      </c>
      <c r="L83" s="78">
        <f t="shared" si="19"/>
        <v>-2177389.4200000018</v>
      </c>
      <c r="M83" s="78">
        <f t="shared" si="17"/>
        <v>-18430481.020000011</v>
      </c>
      <c r="N83" s="78">
        <f t="shared" si="18"/>
        <v>-2271142.5700000003</v>
      </c>
      <c r="O83" s="39">
        <f t="shared" si="20"/>
        <v>1.093887612986068</v>
      </c>
      <c r="P83" s="39">
        <f t="shared" si="21"/>
        <v>0.62168841942745179</v>
      </c>
      <c r="Q83" s="39">
        <f t="shared" si="22"/>
        <v>0.95750321261874527</v>
      </c>
      <c r="R83" s="41">
        <f t="shared" si="23"/>
        <v>0.72691399130637091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09"/>
      <c r="B84" s="210" t="s">
        <v>164</v>
      </c>
      <c r="C84" s="4"/>
      <c r="D84" s="211"/>
      <c r="E84" s="212"/>
      <c r="F84" s="212"/>
      <c r="G84" s="212"/>
      <c r="H84" s="212"/>
      <c r="I84" s="213"/>
      <c r="J84" s="213"/>
      <c r="K84" s="213"/>
      <c r="L84" s="213"/>
      <c r="M84" s="212"/>
      <c r="N84" s="212"/>
      <c r="O84" s="212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383</cp:revision>
  <dcterms:created xsi:type="dcterms:W3CDTF">2015-02-26T11:08:47Z</dcterms:created>
  <dcterms:modified xsi:type="dcterms:W3CDTF">2026-10-26T05:48:49Z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